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Definition21.xml" ContentType="application/vnd.openxmlformats-officedocument.spreadsheetml.pivotCacheDefinition+xml"/>
  <Override PartName="/xl/pivotCache/pivotCacheRecords21.xml" ContentType="application/vnd.openxmlformats-officedocument.spreadsheetml.pivotCacheRecords+xml"/>
  <Override PartName="/xl/pivotCache/pivotCacheDefinition22.xml" ContentType="application/vnd.openxmlformats-officedocument.spreadsheetml.pivotCacheDefinition+xml"/>
  <Override PartName="/xl/pivotCache/pivotCacheRecords22.xml" ContentType="application/vnd.openxmlformats-officedocument.spreadsheetml.pivotCacheRecords+xml"/>
  <Override PartName="/xl/pivotCache/pivotCacheDefinition23.xml" ContentType="application/vnd.openxmlformats-officedocument.spreadsheetml.pivotCacheDefinition+xml"/>
  <Override PartName="/xl/pivotCache/pivotCacheRecords23.xml" ContentType="application/vnd.openxmlformats-officedocument.spreadsheetml.pivotCacheRecords+xml"/>
  <Override PartName="/xl/pivotCache/pivotCacheDefinition24.xml" ContentType="application/vnd.openxmlformats-officedocument.spreadsheetml.pivotCacheDefinition+xml"/>
  <Override PartName="/xl/pivotCache/pivotCacheRecords24.xml" ContentType="application/vnd.openxmlformats-officedocument.spreadsheetml.pivotCacheRecords+xml"/>
  <Override PartName="/xl/pivotCache/pivotCacheDefinition25.xml" ContentType="application/vnd.openxmlformats-officedocument.spreadsheetml.pivotCacheDefinition+xml"/>
  <Override PartName="/xl/pivotCache/pivotCacheRecords2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pivotTables/pivotTable3.xml" ContentType="application/vnd.openxmlformats-officedocument.spreadsheetml.pivotTable+xml"/>
  <Override PartName="/xl/tables/table3.xml" ContentType="application/vnd.openxmlformats-officedocument.spreadsheetml.table+xml"/>
  <Override PartName="/xl/pivotTables/pivotTable4.xml" ContentType="application/vnd.openxmlformats-officedocument.spreadsheetml.pivotTable+xml"/>
  <Override PartName="/xl/tables/table4.xml" ContentType="application/vnd.openxmlformats-officedocument.spreadsheetml.table+xml"/>
  <Override PartName="/xl/pivotTables/pivotTable5.xml" ContentType="application/vnd.openxmlformats-officedocument.spreadsheetml.pivotTable+xml"/>
  <Override PartName="/xl/tables/table5.xml" ContentType="application/vnd.openxmlformats-officedocument.spreadsheetml.table+xml"/>
  <Override PartName="/xl/pivotTables/pivotTable6.xml" ContentType="application/vnd.openxmlformats-officedocument.spreadsheetml.pivotTable+xml"/>
  <Override PartName="/xl/tables/table6.xml" ContentType="application/vnd.openxmlformats-officedocument.spreadsheetml.table+xml"/>
  <Override PartName="/xl/pivotTables/pivotTable7.xml" ContentType="application/vnd.openxmlformats-officedocument.spreadsheetml.pivotTable+xml"/>
  <Override PartName="/xl/tables/table7.xml" ContentType="application/vnd.openxmlformats-officedocument.spreadsheetml.table+xml"/>
  <Override PartName="/xl/pivotTables/pivotTable8.xml" ContentType="application/vnd.openxmlformats-officedocument.spreadsheetml.pivotTable+xml"/>
  <Override PartName="/xl/tables/table8.xml" ContentType="application/vnd.openxmlformats-officedocument.spreadsheetml.table+xml"/>
  <Override PartName="/xl/pivotTables/pivotTable9.xml" ContentType="application/vnd.openxmlformats-officedocument.spreadsheetml.pivotTable+xml"/>
  <Override PartName="/xl/tables/table9.xml" ContentType="application/vnd.openxmlformats-officedocument.spreadsheetml.table+xml"/>
  <Override PartName="/xl/pivotTables/pivotTable10.xml" ContentType="application/vnd.openxmlformats-officedocument.spreadsheetml.pivotTable+xml"/>
  <Override PartName="/xl/tables/table10.xml" ContentType="application/vnd.openxmlformats-officedocument.spreadsheetml.table+xml"/>
  <Override PartName="/xl/pivotTables/pivotTable11.xml" ContentType="application/vnd.openxmlformats-officedocument.spreadsheetml.pivotTable+xml"/>
  <Override PartName="/xl/tables/table11.xml" ContentType="application/vnd.openxmlformats-officedocument.spreadsheetml.table+xml"/>
  <Override PartName="/xl/pivotTables/pivotTable12.xml" ContentType="application/vnd.openxmlformats-officedocument.spreadsheetml.pivotTable+xml"/>
  <Override PartName="/xl/tables/table12.xml" ContentType="application/vnd.openxmlformats-officedocument.spreadsheetml.table+xml"/>
  <Override PartName="/xl/pivotTables/pivotTable13.xml" ContentType="application/vnd.openxmlformats-officedocument.spreadsheetml.pivotTable+xml"/>
  <Override PartName="/xl/tables/table13.xml" ContentType="application/vnd.openxmlformats-officedocument.spreadsheetml.table+xml"/>
  <Override PartName="/xl/pivotTables/pivotTable14.xml" ContentType="application/vnd.openxmlformats-officedocument.spreadsheetml.pivotTable+xml"/>
  <Override PartName="/xl/tables/table14.xml" ContentType="application/vnd.openxmlformats-officedocument.spreadsheetml.table+xml"/>
  <Override PartName="/xl/pivotTables/pivotTable15.xml" ContentType="application/vnd.openxmlformats-officedocument.spreadsheetml.pivotTable+xml"/>
  <Override PartName="/xl/tables/table15.xml" ContentType="application/vnd.openxmlformats-officedocument.spreadsheetml.table+xml"/>
  <Override PartName="/xl/pivotTables/pivotTable16.xml" ContentType="application/vnd.openxmlformats-officedocument.spreadsheetml.pivotTable+xml"/>
  <Override PartName="/xl/tables/table16.xml" ContentType="application/vnd.openxmlformats-officedocument.spreadsheetml.table+xml"/>
  <Override PartName="/xl/pivotTables/pivotTable17.xml" ContentType="application/vnd.openxmlformats-officedocument.spreadsheetml.pivotTable+xml"/>
  <Override PartName="/xl/tables/table17.xml" ContentType="application/vnd.openxmlformats-officedocument.spreadsheetml.table+xml"/>
  <Override PartName="/xl/pivotTables/pivotTable18.xml" ContentType="application/vnd.openxmlformats-officedocument.spreadsheetml.pivotTable+xml"/>
  <Override PartName="/xl/tables/table18.xml" ContentType="application/vnd.openxmlformats-officedocument.spreadsheetml.table+xml"/>
  <Override PartName="/xl/pivotTables/pivotTable19.xml" ContentType="application/vnd.openxmlformats-officedocument.spreadsheetml.pivotTable+xml"/>
  <Override PartName="/xl/tables/table19.xml" ContentType="application/vnd.openxmlformats-officedocument.spreadsheetml.table+xml"/>
  <Override PartName="/xl/pivotTables/pivotTable20.xml" ContentType="application/vnd.openxmlformats-officedocument.spreadsheetml.pivotTable+xml"/>
  <Override PartName="/xl/tables/table20.xml" ContentType="application/vnd.openxmlformats-officedocument.spreadsheetml.table+xml"/>
  <Override PartName="/xl/pivotTables/pivotTable21.xml" ContentType="application/vnd.openxmlformats-officedocument.spreadsheetml.pivotTable+xml"/>
  <Override PartName="/xl/tables/table21.xml" ContentType="application/vnd.openxmlformats-officedocument.spreadsheetml.table+xml"/>
  <Override PartName="/xl/pivotTables/pivotTable22.xml" ContentType="application/vnd.openxmlformats-officedocument.spreadsheetml.pivotTable+xml"/>
  <Override PartName="/xl/tables/table22.xml" ContentType="application/vnd.openxmlformats-officedocument.spreadsheetml.table+xml"/>
  <Override PartName="/xl/pivotTables/pivotTable23.xml" ContentType="application/vnd.openxmlformats-officedocument.spreadsheetml.pivotTable+xml"/>
  <Override PartName="/xl/tables/table23.xml" ContentType="application/vnd.openxmlformats-officedocument.spreadsheetml.table+xml"/>
  <Override PartName="/xl/pivotTables/pivotTable24.xml" ContentType="application/vnd.openxmlformats-officedocument.spreadsheetml.pivotTable+xml"/>
  <Override PartName="/xl/tables/table24.xml" ContentType="application/vnd.openxmlformats-officedocument.spreadsheetml.table+xml"/>
  <Override PartName="/xl/pivotTables/pivotTable25.xml" ContentType="application/vnd.openxmlformats-officedocument.spreadsheetml.pivotTable+xml"/>
  <Override PartName="/xl/tables/table25.xml" ContentType="application/vnd.openxmlformats-officedocument.spreadsheetml.table+xml"/>
  <Override PartName="/xl/pivotTables/pivotTable26.xml" ContentType="application/vnd.openxmlformats-officedocument.spreadsheetml.pivotTable+xml"/>
  <Override PartName="/xl/tables/table26.xml" ContentType="application/vnd.openxmlformats-officedocument.spreadsheetml.table+xml"/>
  <Override PartName="/xl/pivotTables/pivotTable27.xml" ContentType="application/vnd.openxmlformats-officedocument.spreadsheetml.pivotTable+xml"/>
  <Override PartName="/xl/tables/table27.xml" ContentType="application/vnd.openxmlformats-officedocument.spreadsheetml.table+xml"/>
  <Override PartName="/xl/tables/table28.xml" ContentType="application/vnd.openxmlformats-officedocument.spreadsheetml.table+xml"/>
  <Override PartName="/xl/pivotTables/pivotTable28.xml" ContentType="application/vnd.openxmlformats-officedocument.spreadsheetml.pivot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ACTIVIDADES DEL DEPARTAMENTO\Estadísticas\Estadistica 2021\Lista de diagnosticadores con AC\Lista ACD pública en la web\01-ENERO 2021\"/>
    </mc:Choice>
  </mc:AlternateContent>
  <bookViews>
    <workbookView xWindow="345" yWindow="3795" windowWidth="10845" windowHeight="4500" tabRatio="605"/>
  </bookViews>
  <sheets>
    <sheet name="TITULARES" sheetId="35" r:id="rId1"/>
    <sheet name="BioCen" sheetId="9" r:id="rId2"/>
    <sheet name="BIO-LAB " sheetId="4" r:id="rId3"/>
    <sheet name="CENTIS" sheetId="5" r:id="rId4"/>
    <sheet name="CIE" sheetId="6" r:id="rId5"/>
    <sheet name="CIGB" sheetId="7" r:id="rId6"/>
    <sheet name="CIM" sheetId="8" r:id="rId7"/>
    <sheet name="CNIC" sheetId="10" r:id="rId8"/>
    <sheet name="CPM" sheetId="11" r:id="rId9"/>
    <sheet name="DIAGEN" sheetId="12" r:id="rId10"/>
    <sheet name="DIALAB" sheetId="41" r:id="rId11"/>
    <sheet name="Dist. Analiticas" sheetId="16" r:id="rId12"/>
    <sheet name="ELITECH" sheetId="27" r:id="rId13"/>
    <sheet name="EPBCJF" sheetId="17" r:id="rId14"/>
    <sheet name="HORIBA" sheetId="19" r:id="rId15"/>
    <sheet name="INNOTECH" sheetId="22" r:id="rId16"/>
    <sheet name="ISED" sheetId="20" r:id="rId17"/>
    <sheet name="IZOTOP" sheetId="21" r:id="rId18"/>
    <sheet name="LAB CONDA" sheetId="43" r:id="rId19"/>
    <sheet name="LAB DAVIH" sheetId="23" r:id="rId20"/>
    <sheet name="LINDMED" sheetId="39" r:id="rId21"/>
    <sheet name="MERCK" sheetId="24" r:id="rId22"/>
    <sheet name="MINDMAX" sheetId="38" r:id="rId23"/>
    <sheet name="ROCHE" sheetId="25" r:id="rId24"/>
    <sheet name="R&amp;P" sheetId="42" r:id="rId25"/>
    <sheet name="SCANCO" sheetId="26" r:id="rId26"/>
    <sheet name="SHIN-EI" sheetId="28" r:id="rId27"/>
    <sheet name="SPINREACT" sheetId="29" r:id="rId28"/>
    <sheet name="STAGO" sheetId="14" r:id="rId29"/>
    <sheet name="VEDA LAB" sheetId="31" r:id="rId30"/>
  </sheets>
  <externalReferences>
    <externalReference r:id="rId31"/>
  </externalReferences>
  <definedNames>
    <definedName name="_xlnm._FilterDatabase" localSheetId="3" hidden="1">CENTIS!$A$4:$AI$4</definedName>
    <definedName name="_xlnm._FilterDatabase" localSheetId="4" hidden="1">CIE!$A$1:$K$29</definedName>
    <definedName name="_xlnm._FilterDatabase" localSheetId="8" hidden="1">CPM!$A$26:$A$285</definedName>
    <definedName name="_xlnm._FilterDatabase" localSheetId="23" hidden="1">ROCHE!$A$1:$BB$572</definedName>
    <definedName name="_xlnm.Print_Area" localSheetId="4">CIE!$J$4:$J$28</definedName>
    <definedName name="_xlnm.Print_Area" localSheetId="19">'LAB DAVIH'!$A$1:$K$13</definedName>
    <definedName name="_xlnm.Print_Area" localSheetId="23">ROCHE!$A$2:$J$32</definedName>
    <definedName name="_xlnm.Criteria" localSheetId="4">CIE!$D$9</definedName>
    <definedName name="OLE_LINK1" localSheetId="1">BioCen!$B$90</definedName>
    <definedName name="OLE_LINK2" localSheetId="1">BioCen!$C$5</definedName>
    <definedName name="OLE_LINK2" localSheetId="7">CNIC!$C$5</definedName>
    <definedName name="OLE_LINK2" localSheetId="8">CPM!#REF!</definedName>
    <definedName name="OLE_LINK2" localSheetId="9">DIAGEN!$C$5</definedName>
    <definedName name="OLE_LINK2" localSheetId="11">'Dist. Analiticas'!$C$5</definedName>
    <definedName name="OLE_LINK2" localSheetId="12">ELITECH!$C$5</definedName>
    <definedName name="OLE_LINK2" localSheetId="13">EPBCJF!#REF!</definedName>
    <definedName name="OLE_LINK2" localSheetId="14">HORIBA!$C$5</definedName>
    <definedName name="OLE_LINK2" localSheetId="15">INNOTECH!$C$5</definedName>
    <definedName name="OLE_LINK2" localSheetId="16">ISED!#REF!</definedName>
    <definedName name="OLE_LINK2" localSheetId="17">IZOTOP!#REF!</definedName>
    <definedName name="OLE_LINK2" localSheetId="19">'LAB DAVIH'!$C$5</definedName>
    <definedName name="OLE_LINK2" localSheetId="21">MERCK!$C$5</definedName>
    <definedName name="OLE_LINK2" localSheetId="22">MINDMAX!#REF!</definedName>
    <definedName name="OLE_LINK2" localSheetId="23">ROCHE!#REF!</definedName>
    <definedName name="OLE_LINK2" localSheetId="25">SCANCO!#REF!</definedName>
    <definedName name="OLE_LINK2" localSheetId="26">'SHIN-EI'!$C$6</definedName>
    <definedName name="OLE_LINK2" localSheetId="27">SPINREACT!#REF!</definedName>
    <definedName name="OLE_LINK2" localSheetId="28">STAGO!$C$5</definedName>
    <definedName name="OLE_LINK2" localSheetId="29">'VEDA LAB'!$C$5</definedName>
    <definedName name="OLE_LINK3" localSheetId="19">'LAB DAVIH'!$H$8</definedName>
    <definedName name="OLE_LINK5" localSheetId="8">CPM!$H$36</definedName>
    <definedName name="OLE_LINK6" localSheetId="23">ROCHE!$H$70</definedName>
    <definedName name="OLE_LINK7" localSheetId="1">BioCen!$C$6</definedName>
    <definedName name="OLE_LINK7" localSheetId="2">'BIO-LAB '!$C$6</definedName>
    <definedName name="OLE_LINK7" localSheetId="3">CENTIS!$C$5</definedName>
    <definedName name="OLE_LINK7" localSheetId="4">CIE!#REF!</definedName>
    <definedName name="OLE_LINK7" localSheetId="5">CIGB!#REF!</definedName>
    <definedName name="OLE_LINK7" localSheetId="6">CIM!#REF!</definedName>
    <definedName name="OLE_LINK7" localSheetId="7">CNIC!$C$6</definedName>
    <definedName name="OLE_LINK7" localSheetId="8">CPM!#REF!</definedName>
    <definedName name="OLE_LINK7" localSheetId="9">DIAGEN!$C$6</definedName>
    <definedName name="OLE_LINK7" localSheetId="11">'Dist. Analiticas'!$C$6</definedName>
    <definedName name="OLE_LINK7" localSheetId="12">ELITECH!#REF!</definedName>
    <definedName name="OLE_LINK7" localSheetId="13">EPBCJF!#REF!</definedName>
    <definedName name="OLE_LINK7" localSheetId="14">HORIBA!$C$6</definedName>
    <definedName name="OLE_LINK7" localSheetId="15">INNOTECH!$C$6</definedName>
    <definedName name="OLE_LINK7" localSheetId="16">ISED!#REF!</definedName>
    <definedName name="OLE_LINK7" localSheetId="17">IZOTOP!#REF!</definedName>
    <definedName name="OLE_LINK7" localSheetId="19">'LAB DAVIH'!$C$6</definedName>
    <definedName name="OLE_LINK7" localSheetId="21">MERCK!$C$6</definedName>
    <definedName name="OLE_LINK7" localSheetId="22">MINDMAX!$C$7</definedName>
    <definedName name="OLE_LINK7" localSheetId="23">ROCHE!#REF!</definedName>
    <definedName name="OLE_LINK7" localSheetId="25">SCANCO!#REF!</definedName>
    <definedName name="OLE_LINK7" localSheetId="26">'SHIN-EI'!$C$7</definedName>
    <definedName name="OLE_LINK7" localSheetId="27">SPINREACT!#REF!</definedName>
    <definedName name="OLE_LINK7" localSheetId="28">STAGO!$C$6</definedName>
    <definedName name="OLE_LINK7" localSheetId="29">'VEDA LAB'!$C$6</definedName>
    <definedName name="TECNOSUMA">TITULARES!#REF!</definedName>
  </definedNames>
  <calcPr calcId="152511" iterate="1"/>
  <pivotCaches>
    <pivotCache cacheId="0" r:id="rId32"/>
    <pivotCache cacheId="1" r:id="rId33"/>
    <pivotCache cacheId="2" r:id="rId34"/>
    <pivotCache cacheId="3" r:id="rId35"/>
    <pivotCache cacheId="4" r:id="rId36"/>
    <pivotCache cacheId="5" r:id="rId37"/>
    <pivotCache cacheId="6" r:id="rId38"/>
    <pivotCache cacheId="7" r:id="rId39"/>
    <pivotCache cacheId="8" r:id="rId40"/>
    <pivotCache cacheId="9" r:id="rId41"/>
    <pivotCache cacheId="10" r:id="rId42"/>
    <pivotCache cacheId="11" r:id="rId43"/>
    <pivotCache cacheId="12" r:id="rId44"/>
    <pivotCache cacheId="13" r:id="rId45"/>
    <pivotCache cacheId="14" r:id="rId46"/>
    <pivotCache cacheId="15" r:id="rId47"/>
    <pivotCache cacheId="16" r:id="rId48"/>
    <pivotCache cacheId="17" r:id="rId49"/>
    <pivotCache cacheId="18" r:id="rId50"/>
    <pivotCache cacheId="19" r:id="rId51"/>
    <pivotCache cacheId="20" r:id="rId52"/>
    <pivotCache cacheId="21" r:id="rId53"/>
    <pivotCache cacheId="22" r:id="rId54"/>
    <pivotCache cacheId="23" r:id="rId55"/>
    <pivotCache cacheId="24" r:id="rId56"/>
  </pivotCaches>
</workbook>
</file>

<file path=xl/calcChain.xml><?xml version="1.0" encoding="utf-8"?>
<calcChain xmlns="http://schemas.openxmlformats.org/spreadsheetml/2006/main">
  <c r="N119" i="9" l="1"/>
  <c r="M119" i="9"/>
  <c r="E64" i="4"/>
  <c r="F64" i="4"/>
  <c r="E63" i="4"/>
  <c r="F63" i="4"/>
  <c r="E62" i="4"/>
  <c r="F62" i="4"/>
  <c r="E61" i="4"/>
  <c r="F61" i="4"/>
  <c r="E60" i="4"/>
  <c r="F60" i="4"/>
  <c r="E59" i="4"/>
  <c r="F59" i="4"/>
  <c r="E58" i="4"/>
  <c r="F58" i="4"/>
  <c r="E57" i="4"/>
  <c r="F57" i="4"/>
  <c r="F12" i="4"/>
  <c r="E12" i="4"/>
  <c r="F11" i="4"/>
  <c r="E11" i="4"/>
  <c r="F10" i="4"/>
  <c r="E10" i="4"/>
  <c r="N327" i="14" l="1"/>
  <c r="M327" i="14"/>
  <c r="N326" i="14"/>
  <c r="M326" i="14"/>
  <c r="N325" i="14"/>
  <c r="M325" i="14"/>
  <c r="N324" i="14"/>
  <c r="M324" i="14"/>
  <c r="N323" i="14"/>
  <c r="M323" i="14"/>
  <c r="N322" i="14"/>
  <c r="M322" i="14"/>
  <c r="N321" i="14"/>
  <c r="M321" i="14"/>
  <c r="N320" i="14"/>
  <c r="M320" i="14"/>
  <c r="N319" i="14"/>
  <c r="M319" i="14"/>
  <c r="N318" i="14"/>
  <c r="M318" i="14"/>
  <c r="N317" i="14"/>
  <c r="M317" i="14"/>
  <c r="N316" i="14"/>
  <c r="M316" i="14"/>
  <c r="N315" i="14"/>
  <c r="M315" i="14"/>
  <c r="N314" i="14"/>
  <c r="M314" i="14"/>
  <c r="N313" i="14"/>
  <c r="M313" i="14"/>
  <c r="N312" i="14"/>
  <c r="M312" i="14"/>
  <c r="N311" i="14"/>
  <c r="M311" i="14"/>
  <c r="N310" i="14"/>
  <c r="M310" i="14"/>
  <c r="N309" i="14"/>
  <c r="M309" i="14"/>
  <c r="N308" i="14"/>
  <c r="M308" i="14"/>
  <c r="N307" i="14"/>
  <c r="M307" i="14"/>
  <c r="N306" i="14"/>
  <c r="M306" i="14"/>
  <c r="N305" i="14"/>
  <c r="M305" i="14"/>
  <c r="N304" i="14"/>
  <c r="M304" i="14"/>
  <c r="N303" i="14"/>
  <c r="M303" i="14"/>
  <c r="N302" i="14"/>
  <c r="M302" i="14"/>
  <c r="N301" i="14"/>
  <c r="M301" i="14"/>
  <c r="N300" i="14"/>
  <c r="M300" i="14"/>
  <c r="N299" i="14"/>
  <c r="M299" i="14"/>
  <c r="N298" i="14"/>
  <c r="M298" i="14"/>
  <c r="N297" i="14"/>
  <c r="M297" i="14"/>
  <c r="N296" i="14"/>
  <c r="M296" i="14"/>
  <c r="N295" i="14"/>
  <c r="M295" i="14"/>
  <c r="N294" i="14"/>
  <c r="M294" i="14"/>
  <c r="N293" i="14"/>
  <c r="M293" i="14"/>
  <c r="N292" i="14"/>
  <c r="M292" i="14"/>
  <c r="N291" i="14"/>
  <c r="M291" i="14"/>
  <c r="N290" i="14"/>
  <c r="M290" i="14"/>
  <c r="N289" i="14"/>
  <c r="M289" i="14"/>
  <c r="N288" i="14"/>
  <c r="M288" i="14"/>
  <c r="N287" i="14"/>
  <c r="M287" i="14"/>
  <c r="N286" i="14"/>
  <c r="M286" i="14"/>
  <c r="N285" i="14"/>
  <c r="M285" i="14"/>
  <c r="N284" i="14"/>
  <c r="M284" i="14"/>
  <c r="N283" i="14"/>
  <c r="M283" i="14"/>
  <c r="N282" i="14"/>
  <c r="M282" i="14"/>
  <c r="N281" i="14"/>
  <c r="M281" i="14"/>
  <c r="N280" i="14"/>
  <c r="M280" i="14"/>
  <c r="N279" i="14"/>
  <c r="M279" i="14"/>
  <c r="N278" i="14"/>
  <c r="M278" i="14"/>
  <c r="N277" i="14"/>
  <c r="M277" i="14"/>
  <c r="N276" i="14"/>
  <c r="M276" i="14"/>
  <c r="N275" i="14"/>
  <c r="M275" i="14"/>
  <c r="N274" i="14"/>
  <c r="M274" i="14"/>
  <c r="N273" i="14"/>
  <c r="M273" i="14"/>
  <c r="N272" i="14"/>
  <c r="M272" i="14"/>
  <c r="N271" i="14"/>
  <c r="M271" i="14"/>
  <c r="N270" i="14"/>
  <c r="M270" i="14"/>
  <c r="N269" i="14"/>
  <c r="M269" i="14"/>
  <c r="N268" i="14"/>
  <c r="M268" i="14"/>
  <c r="N267" i="14"/>
  <c r="M267" i="14"/>
  <c r="N266" i="14"/>
  <c r="M266" i="14"/>
  <c r="N265" i="14"/>
  <c r="M265" i="14"/>
  <c r="N264" i="14"/>
  <c r="M264" i="14"/>
  <c r="N263" i="14"/>
  <c r="M263" i="14"/>
  <c r="N262" i="14"/>
  <c r="M262" i="14"/>
  <c r="N261" i="14"/>
  <c r="M261" i="14"/>
  <c r="N260" i="14"/>
  <c r="M260" i="14"/>
  <c r="N259" i="14"/>
  <c r="M259" i="14"/>
  <c r="N258" i="14"/>
  <c r="M258" i="14"/>
  <c r="N257" i="14"/>
  <c r="M257" i="14"/>
  <c r="N256" i="14"/>
  <c r="M256" i="14"/>
  <c r="N255" i="14"/>
  <c r="M255" i="14"/>
  <c r="N254" i="14"/>
  <c r="M254" i="14"/>
  <c r="N253" i="14"/>
  <c r="M253" i="14"/>
  <c r="N252" i="14"/>
  <c r="M252" i="14"/>
  <c r="N251" i="14"/>
  <c r="M251" i="14"/>
  <c r="N250" i="14"/>
  <c r="M250" i="14"/>
  <c r="N249" i="14"/>
  <c r="M249" i="14"/>
  <c r="N248" i="14"/>
  <c r="M248" i="14"/>
  <c r="N247" i="14"/>
  <c r="M247" i="14"/>
  <c r="N246" i="14"/>
  <c r="M246" i="14"/>
  <c r="N245" i="14"/>
  <c r="M245" i="14"/>
  <c r="N244" i="14"/>
  <c r="M244" i="14"/>
  <c r="N243" i="14"/>
  <c r="M243" i="14"/>
  <c r="N242" i="14"/>
  <c r="M242" i="14"/>
  <c r="N241" i="14"/>
  <c r="M241" i="14"/>
  <c r="N240" i="14"/>
  <c r="M240" i="14"/>
  <c r="N239" i="14"/>
  <c r="M239" i="14"/>
  <c r="N238" i="14"/>
  <c r="M238" i="14"/>
  <c r="N237" i="14"/>
  <c r="M237" i="14"/>
  <c r="N236" i="14"/>
  <c r="M236" i="14"/>
  <c r="N235" i="14"/>
  <c r="M235" i="14"/>
  <c r="N234" i="14"/>
  <c r="M234" i="14"/>
  <c r="N233" i="14"/>
  <c r="M233" i="14"/>
  <c r="N232" i="14"/>
  <c r="M232" i="14"/>
  <c r="N231" i="14"/>
  <c r="M231" i="14"/>
  <c r="N230" i="14"/>
  <c r="M230" i="14"/>
  <c r="N229" i="14"/>
  <c r="M229" i="14"/>
  <c r="N228" i="14"/>
  <c r="M228" i="14"/>
  <c r="N227" i="14"/>
  <c r="M227" i="14"/>
  <c r="N226" i="14"/>
  <c r="M226" i="14"/>
  <c r="N225" i="14"/>
  <c r="M225" i="14"/>
  <c r="N224" i="14"/>
  <c r="M224" i="14"/>
  <c r="N223" i="14"/>
  <c r="M223" i="14"/>
  <c r="N222" i="14"/>
  <c r="M222" i="14"/>
  <c r="N221" i="14"/>
  <c r="M221" i="14"/>
  <c r="N220" i="14"/>
  <c r="M220" i="14"/>
  <c r="N219" i="14"/>
  <c r="M219" i="14"/>
  <c r="N218" i="14"/>
  <c r="M218" i="14"/>
  <c r="N217" i="14"/>
  <c r="M217" i="14"/>
  <c r="N216" i="14"/>
  <c r="M216" i="14"/>
  <c r="N215" i="14"/>
  <c r="M215" i="14"/>
  <c r="N214" i="14"/>
  <c r="M214" i="14"/>
  <c r="N213" i="14"/>
  <c r="M213" i="14"/>
  <c r="N212" i="14"/>
  <c r="M212" i="14"/>
  <c r="N211" i="14"/>
  <c r="M211" i="14"/>
  <c r="N210" i="14"/>
  <c r="M210" i="14"/>
  <c r="N209" i="14"/>
  <c r="M209" i="14"/>
  <c r="N208" i="14"/>
  <c r="M208" i="14"/>
  <c r="N207" i="14"/>
  <c r="M207" i="14"/>
  <c r="N206" i="14"/>
  <c r="M206" i="14"/>
  <c r="N205" i="14"/>
  <c r="M205" i="14"/>
  <c r="N204" i="14"/>
  <c r="M204" i="14"/>
  <c r="N203" i="14"/>
  <c r="M203" i="14"/>
  <c r="N202" i="14"/>
  <c r="M202" i="14"/>
  <c r="N201" i="14"/>
  <c r="M201" i="14"/>
  <c r="N200" i="14"/>
  <c r="M200" i="14"/>
  <c r="N199" i="14"/>
  <c r="M199" i="14"/>
  <c r="N198" i="14"/>
  <c r="M198" i="14"/>
  <c r="N197" i="14"/>
  <c r="M197" i="14"/>
  <c r="N196" i="14"/>
  <c r="M196" i="14"/>
  <c r="N195" i="14"/>
  <c r="M195" i="14"/>
  <c r="N194" i="14"/>
  <c r="M194" i="14"/>
  <c r="N193" i="14"/>
  <c r="M193" i="14"/>
  <c r="N192" i="14"/>
  <c r="M192" i="14"/>
  <c r="N191" i="14"/>
  <c r="M191" i="14"/>
  <c r="N190" i="14"/>
  <c r="M190" i="14"/>
  <c r="N189" i="14"/>
  <c r="M189" i="14"/>
  <c r="N188" i="14"/>
  <c r="M188" i="14"/>
  <c r="N187" i="14"/>
  <c r="M187" i="14"/>
  <c r="N186" i="14"/>
  <c r="M186" i="14"/>
  <c r="N185" i="14"/>
  <c r="M185" i="14"/>
  <c r="N184" i="14"/>
  <c r="M184" i="14"/>
  <c r="N183" i="14"/>
  <c r="M183" i="14"/>
  <c r="N182" i="14"/>
  <c r="M182" i="14"/>
  <c r="N181" i="14"/>
  <c r="M181" i="14"/>
  <c r="N180" i="14"/>
  <c r="M180" i="14"/>
  <c r="N179" i="14"/>
  <c r="M179" i="14"/>
  <c r="N178" i="14"/>
  <c r="M178" i="14"/>
  <c r="N177" i="14"/>
  <c r="M177" i="14"/>
  <c r="N176" i="14"/>
  <c r="M176" i="14"/>
  <c r="N175" i="14"/>
  <c r="M175" i="14"/>
  <c r="N174" i="14"/>
  <c r="M174" i="14"/>
  <c r="N173" i="14"/>
  <c r="M173" i="14"/>
  <c r="N172" i="14"/>
  <c r="M172" i="14"/>
  <c r="N171" i="14"/>
  <c r="M171" i="14"/>
  <c r="N170" i="14"/>
  <c r="M170" i="14"/>
  <c r="N169" i="14"/>
  <c r="M169" i="14"/>
  <c r="N168" i="14"/>
  <c r="M168" i="14"/>
  <c r="N167" i="14"/>
  <c r="M167" i="14"/>
  <c r="N166" i="14"/>
  <c r="M166" i="14"/>
  <c r="N165" i="14"/>
  <c r="M165" i="14"/>
  <c r="N164" i="14"/>
  <c r="M164" i="14"/>
  <c r="N163" i="14"/>
  <c r="M163" i="14"/>
  <c r="N162" i="14"/>
  <c r="M162" i="14"/>
  <c r="N161" i="14"/>
  <c r="M161" i="14"/>
  <c r="N160" i="14"/>
  <c r="M160" i="14"/>
  <c r="N159" i="14"/>
  <c r="M159" i="14"/>
  <c r="N158" i="14"/>
  <c r="M158" i="14"/>
  <c r="N157" i="14"/>
  <c r="M157" i="14"/>
  <c r="N156" i="14"/>
  <c r="M156" i="14"/>
  <c r="N155" i="14"/>
  <c r="M155" i="14"/>
  <c r="N154" i="14"/>
  <c r="M154" i="14"/>
  <c r="N153" i="14"/>
  <c r="M153" i="14"/>
  <c r="N152" i="14"/>
  <c r="M152" i="14"/>
  <c r="N151" i="14"/>
  <c r="M151" i="14"/>
  <c r="N150" i="14"/>
  <c r="M150" i="14"/>
  <c r="N149" i="14"/>
  <c r="M149" i="14"/>
  <c r="N148" i="14"/>
  <c r="M148" i="14"/>
  <c r="N147" i="14"/>
  <c r="M147" i="14"/>
  <c r="N146" i="14"/>
  <c r="M146" i="14"/>
  <c r="N145" i="14"/>
  <c r="M145" i="14"/>
  <c r="N144" i="14"/>
  <c r="M144" i="14"/>
  <c r="N143" i="14"/>
  <c r="M143" i="14"/>
  <c r="N142" i="14"/>
  <c r="M142" i="14"/>
  <c r="N141" i="14"/>
  <c r="M141" i="14"/>
  <c r="N140" i="14"/>
  <c r="M140" i="14"/>
  <c r="N139" i="14"/>
  <c r="M139" i="14"/>
  <c r="N138" i="14"/>
  <c r="M138" i="14"/>
  <c r="N137" i="14"/>
  <c r="M137" i="14"/>
  <c r="N136" i="14"/>
  <c r="M136" i="14"/>
  <c r="N135" i="14"/>
  <c r="M135" i="14"/>
  <c r="N134" i="14"/>
  <c r="M134" i="14"/>
  <c r="N133" i="14"/>
  <c r="M133" i="14"/>
  <c r="N132" i="14"/>
  <c r="M132" i="14"/>
  <c r="N131" i="14"/>
  <c r="M131" i="14"/>
  <c r="N130" i="14"/>
  <c r="M130" i="14"/>
  <c r="N129" i="14"/>
  <c r="M129" i="14"/>
  <c r="N128" i="14"/>
  <c r="M128" i="14"/>
  <c r="N127" i="14"/>
  <c r="M127" i="14"/>
  <c r="N126" i="14"/>
  <c r="M126" i="14"/>
  <c r="N125" i="14"/>
  <c r="M125" i="14"/>
  <c r="N124" i="14"/>
  <c r="M124" i="14"/>
  <c r="N123" i="14"/>
  <c r="M123" i="14"/>
  <c r="N122" i="14"/>
  <c r="M122" i="14"/>
  <c r="N121" i="14"/>
  <c r="M121" i="14"/>
  <c r="N120" i="14"/>
  <c r="M120" i="14"/>
  <c r="N119" i="14"/>
  <c r="M119" i="14"/>
  <c r="N118" i="14"/>
  <c r="M118" i="14"/>
  <c r="N117" i="14"/>
  <c r="M117" i="14"/>
  <c r="N116" i="14"/>
  <c r="M116" i="14"/>
  <c r="N115" i="14"/>
  <c r="M115" i="14"/>
  <c r="N114" i="14"/>
  <c r="M114" i="14"/>
  <c r="N113" i="14"/>
  <c r="M113" i="14"/>
  <c r="N112" i="14"/>
  <c r="M112" i="14"/>
  <c r="N111" i="14"/>
  <c r="M111" i="14"/>
  <c r="N110" i="14"/>
  <c r="M110" i="14"/>
  <c r="N109" i="14"/>
  <c r="M109" i="14"/>
  <c r="N108" i="14"/>
  <c r="M108" i="14"/>
  <c r="N107" i="14"/>
  <c r="M107" i="14"/>
  <c r="N106" i="14"/>
  <c r="M106" i="14"/>
  <c r="N105" i="14"/>
  <c r="M105" i="14"/>
  <c r="N104" i="14"/>
  <c r="M104" i="14"/>
  <c r="N103" i="14"/>
  <c r="M103" i="14"/>
  <c r="N102" i="14"/>
  <c r="M102" i="14"/>
  <c r="N101" i="14"/>
  <c r="M101" i="14"/>
  <c r="N100" i="14"/>
  <c r="M100" i="14"/>
  <c r="N99" i="14"/>
  <c r="M99" i="14"/>
  <c r="N98" i="14"/>
  <c r="M98" i="14"/>
  <c r="N97" i="14"/>
  <c r="M97" i="14"/>
  <c r="N96" i="14"/>
  <c r="M96" i="14"/>
  <c r="N95" i="14"/>
  <c r="M95" i="14"/>
  <c r="N94" i="14"/>
  <c r="M94" i="14"/>
  <c r="N93" i="14"/>
  <c r="M93" i="14"/>
  <c r="N92" i="14"/>
  <c r="M92" i="14"/>
  <c r="N91" i="14"/>
  <c r="M91" i="14"/>
  <c r="N90" i="14"/>
  <c r="M90" i="14"/>
  <c r="N89" i="14"/>
  <c r="M89" i="14"/>
  <c r="N88" i="14"/>
  <c r="M88" i="14"/>
  <c r="N87" i="14"/>
  <c r="M87" i="14"/>
  <c r="N86" i="14"/>
  <c r="M86" i="14"/>
  <c r="N85" i="14"/>
  <c r="M85" i="14"/>
  <c r="N84" i="14"/>
  <c r="M84" i="14"/>
  <c r="N83" i="14"/>
  <c r="M83" i="14"/>
  <c r="N82" i="14"/>
  <c r="M82" i="14"/>
  <c r="N81" i="14"/>
  <c r="M81" i="14"/>
  <c r="N80" i="14"/>
  <c r="M80" i="14"/>
  <c r="N79" i="14"/>
  <c r="M79" i="14"/>
  <c r="N78" i="14"/>
  <c r="M78" i="14"/>
  <c r="N77" i="14"/>
  <c r="M77" i="14"/>
  <c r="N76" i="14"/>
  <c r="M76" i="14"/>
  <c r="N75" i="14"/>
  <c r="M75" i="14"/>
  <c r="N74" i="14"/>
  <c r="M74" i="14"/>
  <c r="N73" i="14"/>
  <c r="M73" i="14"/>
  <c r="N72" i="14"/>
  <c r="M72" i="14"/>
  <c r="N71" i="14"/>
  <c r="M71" i="14"/>
  <c r="N70" i="14"/>
  <c r="M70" i="14"/>
  <c r="N69" i="14"/>
  <c r="M69" i="14"/>
  <c r="N68" i="14"/>
  <c r="M68" i="14"/>
  <c r="N67" i="14"/>
  <c r="M67" i="14"/>
  <c r="N66" i="14"/>
  <c r="M66" i="14"/>
  <c r="N65" i="14"/>
  <c r="M65" i="14"/>
  <c r="N64" i="14"/>
  <c r="M64" i="14"/>
  <c r="N63" i="14"/>
  <c r="M63" i="14"/>
  <c r="N62" i="14"/>
  <c r="M62" i="14"/>
  <c r="N61" i="14"/>
  <c r="M61" i="14"/>
  <c r="N59" i="14"/>
  <c r="M59" i="14"/>
  <c r="D59" i="14"/>
  <c r="L21" i="35" s="1"/>
  <c r="C59" i="14"/>
  <c r="V9" i="14" s="1"/>
  <c r="B59" i="14"/>
  <c r="A59" i="14"/>
  <c r="I21" i="35" s="1"/>
  <c r="N58" i="14"/>
  <c r="M58" i="14"/>
  <c r="M57" i="14"/>
  <c r="M56" i="14"/>
  <c r="M55" i="14"/>
  <c r="M50" i="14"/>
  <c r="M49" i="14"/>
  <c r="M48" i="14"/>
  <c r="M47" i="14"/>
  <c r="M46" i="14"/>
  <c r="M45" i="14"/>
  <c r="M44" i="14"/>
  <c r="M43" i="14"/>
  <c r="M42" i="14"/>
  <c r="N41" i="14"/>
  <c r="M41" i="14"/>
  <c r="N40" i="14"/>
  <c r="M40" i="14"/>
  <c r="N39" i="14"/>
  <c r="M39" i="14"/>
  <c r="N38" i="14"/>
  <c r="M38" i="14"/>
  <c r="N37" i="14"/>
  <c r="M37" i="14"/>
  <c r="N36" i="14"/>
  <c r="M36" i="14"/>
  <c r="N35" i="14"/>
  <c r="M35" i="14"/>
  <c r="N30" i="14"/>
  <c r="M30" i="14"/>
  <c r="N29" i="14"/>
  <c r="M29" i="14"/>
  <c r="N28" i="14"/>
  <c r="M28" i="14"/>
  <c r="N27" i="14"/>
  <c r="M27" i="14"/>
  <c r="N26" i="14"/>
  <c r="M26" i="14"/>
  <c r="N25" i="14"/>
  <c r="M25" i="14"/>
  <c r="N24" i="14"/>
  <c r="M24" i="14"/>
  <c r="N23" i="14"/>
  <c r="M23" i="14"/>
  <c r="N22" i="14"/>
  <c r="M22" i="14"/>
  <c r="N21" i="14"/>
  <c r="M21" i="14"/>
  <c r="N20" i="14"/>
  <c r="M20" i="14"/>
  <c r="N19" i="14"/>
  <c r="M19" i="14"/>
  <c r="N18" i="14"/>
  <c r="M18" i="14"/>
  <c r="N16" i="14"/>
  <c r="M16" i="14"/>
  <c r="N15" i="14"/>
  <c r="M15" i="14"/>
  <c r="N14" i="14"/>
  <c r="M14" i="14"/>
  <c r="N13" i="14"/>
  <c r="M13" i="14"/>
  <c r="N12" i="14"/>
  <c r="M12" i="14"/>
  <c r="N11" i="14"/>
  <c r="M11" i="14"/>
  <c r="N10" i="14"/>
  <c r="M10" i="14"/>
  <c r="N9" i="14"/>
  <c r="M9" i="14"/>
  <c r="N8" i="14"/>
  <c r="M8" i="14"/>
  <c r="N7" i="14"/>
  <c r="M7" i="14"/>
  <c r="N6" i="14"/>
  <c r="M6" i="14"/>
  <c r="N5" i="14"/>
  <c r="M5" i="14"/>
  <c r="T2" i="14"/>
  <c r="E53" i="14" s="1"/>
  <c r="V5" i="14" l="1"/>
  <c r="Y8" i="14"/>
  <c r="X5" i="14"/>
  <c r="U6" i="14"/>
  <c r="U7" i="14"/>
  <c r="Z5" i="14"/>
  <c r="W6" i="14"/>
  <c r="Y7" i="14"/>
  <c r="U8" i="14"/>
  <c r="Z7" i="14"/>
  <c r="V8" i="14"/>
  <c r="N60" i="14"/>
  <c r="J21" i="35"/>
  <c r="Y9" i="14"/>
  <c r="K21" i="35"/>
  <c r="X6" i="14"/>
  <c r="X7" i="14"/>
  <c r="Z8" i="14"/>
  <c r="W9" i="14"/>
  <c r="X9" i="14"/>
  <c r="W5" i="14"/>
  <c r="Y6" i="14"/>
  <c r="V7" i="14"/>
  <c r="W8" i="14"/>
  <c r="Z9" i="14"/>
  <c r="E18" i="14"/>
  <c r="E20" i="14"/>
  <c r="E22" i="14"/>
  <c r="E24" i="14"/>
  <c r="E25" i="14"/>
  <c r="E27" i="14"/>
  <c r="E28" i="14"/>
  <c r="E29" i="14"/>
  <c r="E30" i="14"/>
  <c r="E31" i="14"/>
  <c r="E35" i="14"/>
  <c r="E36" i="14"/>
  <c r="E37" i="14"/>
  <c r="E38" i="14"/>
  <c r="E39" i="14"/>
  <c r="E40" i="14"/>
  <c r="E41" i="14"/>
  <c r="E42" i="14"/>
  <c r="E46" i="14"/>
  <c r="E50" i="14"/>
  <c r="E52" i="14"/>
  <c r="F5" i="14"/>
  <c r="F18" i="14"/>
  <c r="F19" i="14"/>
  <c r="F20" i="14"/>
  <c r="F21" i="14"/>
  <c r="F22" i="14"/>
  <c r="F23" i="14"/>
  <c r="F24" i="14"/>
  <c r="F25" i="14"/>
  <c r="F26" i="14"/>
  <c r="F27" i="14"/>
  <c r="F28" i="14"/>
  <c r="F29" i="14"/>
  <c r="F30" i="14"/>
  <c r="F31" i="14"/>
  <c r="F35" i="14"/>
  <c r="F36" i="14"/>
  <c r="F37" i="14"/>
  <c r="F38" i="14"/>
  <c r="F39" i="14"/>
  <c r="F40" i="14"/>
  <c r="F41" i="14"/>
  <c r="F42" i="14"/>
  <c r="F46" i="14"/>
  <c r="F50" i="14"/>
  <c r="F53" i="14"/>
  <c r="E19" i="14"/>
  <c r="E21" i="14"/>
  <c r="E23" i="14"/>
  <c r="E26" i="14"/>
  <c r="E7" i="14"/>
  <c r="E8" i="14"/>
  <c r="E33" i="14"/>
  <c r="E45" i="14"/>
  <c r="E49" i="14"/>
  <c r="E54" i="14"/>
  <c r="F8" i="14"/>
  <c r="F9" i="14"/>
  <c r="F33" i="14"/>
  <c r="F43" i="14"/>
  <c r="F47" i="14"/>
  <c r="F51" i="14"/>
  <c r="E6" i="14"/>
  <c r="F7" i="14"/>
  <c r="E10" i="14"/>
  <c r="E11" i="14"/>
  <c r="E12" i="14"/>
  <c r="E13" i="14"/>
  <c r="E14" i="14"/>
  <c r="E15" i="14"/>
  <c r="E16" i="14"/>
  <c r="E17" i="14"/>
  <c r="E32" i="14"/>
  <c r="E34" i="14"/>
  <c r="E44" i="14"/>
  <c r="F45" i="14"/>
  <c r="E48" i="14"/>
  <c r="F49" i="14"/>
  <c r="F52" i="14"/>
  <c r="F54" i="14"/>
  <c r="M60" i="14"/>
  <c r="E5" i="14"/>
  <c r="U5" i="14"/>
  <c r="Y5" i="14"/>
  <c r="F6" i="14"/>
  <c r="V6" i="14"/>
  <c r="Z6" i="14"/>
  <c r="W7" i="14"/>
  <c r="X8" i="14"/>
  <c r="E9" i="14"/>
  <c r="U9" i="14"/>
  <c r="F10" i="14"/>
  <c r="F11" i="14"/>
  <c r="F12" i="14"/>
  <c r="F13" i="14"/>
  <c r="F14" i="14"/>
  <c r="F15" i="14"/>
  <c r="F16" i="14"/>
  <c r="F17" i="14"/>
  <c r="F32" i="14"/>
  <c r="F34" i="14"/>
  <c r="E43" i="14"/>
  <c r="F44" i="14"/>
  <c r="E47" i="14"/>
  <c r="F48" i="14"/>
  <c r="E51" i="14"/>
  <c r="C377" i="11"/>
  <c r="B377" i="11"/>
  <c r="A377" i="11"/>
  <c r="D377" i="11"/>
  <c r="AA8" i="14" l="1"/>
  <c r="AA9" i="14"/>
  <c r="AA6" i="14"/>
  <c r="AA7" i="14"/>
  <c r="AA5" i="14"/>
  <c r="D94" i="6"/>
  <c r="N11" i="17"/>
  <c r="M11" i="17"/>
  <c r="D24" i="17"/>
  <c r="N10" i="17"/>
  <c r="M10" i="17"/>
  <c r="D32" i="41" l="1"/>
  <c r="N24" i="43" l="1"/>
  <c r="M24" i="43"/>
  <c r="N23" i="43"/>
  <c r="M23" i="43"/>
  <c r="N22" i="43"/>
  <c r="M22" i="43"/>
  <c r="A13" i="7"/>
  <c r="D13" i="7" l="1"/>
  <c r="C13" i="7"/>
  <c r="B13" i="7"/>
  <c r="E18" i="8" l="1"/>
  <c r="F18" i="8"/>
  <c r="N41" i="20" l="1"/>
  <c r="M41" i="20"/>
  <c r="E48" i="4" l="1"/>
  <c r="F48" i="4"/>
  <c r="F47" i="4"/>
  <c r="E47" i="4"/>
  <c r="N268" i="43"/>
  <c r="M268" i="43"/>
  <c r="N267" i="43"/>
  <c r="M267" i="43"/>
  <c r="N266" i="43"/>
  <c r="M266" i="43"/>
  <c r="N265" i="43"/>
  <c r="M265" i="43"/>
  <c r="N264" i="43"/>
  <c r="M264" i="43"/>
  <c r="N263" i="43"/>
  <c r="M263" i="43"/>
  <c r="N262" i="43"/>
  <c r="M262" i="43"/>
  <c r="N261" i="43"/>
  <c r="M261" i="43"/>
  <c r="N260" i="43"/>
  <c r="M260" i="43"/>
  <c r="N259" i="43"/>
  <c r="M259" i="43"/>
  <c r="N258" i="43"/>
  <c r="M258" i="43"/>
  <c r="N257" i="43"/>
  <c r="M257" i="43"/>
  <c r="N256" i="43"/>
  <c r="M256" i="43"/>
  <c r="N255" i="43"/>
  <c r="M255" i="43"/>
  <c r="N254" i="43"/>
  <c r="M254" i="43"/>
  <c r="N253" i="43"/>
  <c r="M253" i="43"/>
  <c r="N252" i="43"/>
  <c r="M252" i="43"/>
  <c r="N251" i="43"/>
  <c r="M251" i="43"/>
  <c r="N250" i="43"/>
  <c r="M250" i="43"/>
  <c r="N249" i="43"/>
  <c r="M249" i="43"/>
  <c r="N248" i="43"/>
  <c r="M248" i="43"/>
  <c r="N247" i="43"/>
  <c r="M247" i="43"/>
  <c r="N246" i="43"/>
  <c r="M246" i="43"/>
  <c r="N245" i="43"/>
  <c r="M245" i="43"/>
  <c r="N244" i="43"/>
  <c r="M244" i="43"/>
  <c r="N243" i="43"/>
  <c r="M243" i="43"/>
  <c r="N242" i="43"/>
  <c r="M242" i="43"/>
  <c r="N241" i="43"/>
  <c r="M241" i="43"/>
  <c r="N240" i="43"/>
  <c r="M240" i="43"/>
  <c r="N239" i="43"/>
  <c r="M239" i="43"/>
  <c r="N238" i="43"/>
  <c r="M238" i="43"/>
  <c r="N237" i="43"/>
  <c r="M237" i="43"/>
  <c r="N236" i="43"/>
  <c r="M236" i="43"/>
  <c r="N235" i="43"/>
  <c r="M235" i="43"/>
  <c r="N234" i="43"/>
  <c r="M234" i="43"/>
  <c r="N233" i="43"/>
  <c r="M233" i="43"/>
  <c r="N232" i="43"/>
  <c r="M232" i="43"/>
  <c r="N231" i="43"/>
  <c r="M231" i="43"/>
  <c r="N230" i="43"/>
  <c r="M230" i="43"/>
  <c r="N229" i="43"/>
  <c r="M229" i="43"/>
  <c r="N228" i="43"/>
  <c r="M228" i="43"/>
  <c r="N227" i="43"/>
  <c r="M227" i="43"/>
  <c r="N226" i="43"/>
  <c r="M226" i="43"/>
  <c r="N225" i="43"/>
  <c r="M225" i="43"/>
  <c r="N224" i="43"/>
  <c r="M224" i="43"/>
  <c r="N223" i="43"/>
  <c r="M223" i="43"/>
  <c r="N222" i="43"/>
  <c r="M222" i="43"/>
  <c r="N221" i="43"/>
  <c r="M221" i="43"/>
  <c r="N220" i="43"/>
  <c r="M220" i="43"/>
  <c r="N219" i="43"/>
  <c r="M219" i="43"/>
  <c r="N218" i="43"/>
  <c r="M218" i="43"/>
  <c r="N217" i="43"/>
  <c r="M217" i="43"/>
  <c r="N216" i="43"/>
  <c r="M216" i="43"/>
  <c r="N215" i="43"/>
  <c r="M215" i="43"/>
  <c r="N214" i="43"/>
  <c r="M214" i="43"/>
  <c r="N213" i="43"/>
  <c r="M213" i="43"/>
  <c r="N212" i="43"/>
  <c r="M212" i="43"/>
  <c r="N211" i="43"/>
  <c r="M211" i="43"/>
  <c r="N210" i="43"/>
  <c r="M210" i="43"/>
  <c r="N209" i="43"/>
  <c r="M209" i="43"/>
  <c r="N208" i="43"/>
  <c r="M208" i="43"/>
  <c r="N207" i="43"/>
  <c r="M207" i="43"/>
  <c r="N206" i="43"/>
  <c r="M206" i="43"/>
  <c r="N205" i="43"/>
  <c r="M205" i="43"/>
  <c r="N204" i="43"/>
  <c r="M204" i="43"/>
  <c r="N203" i="43"/>
  <c r="M203" i="43"/>
  <c r="N202" i="43"/>
  <c r="M202" i="43"/>
  <c r="N201" i="43"/>
  <c r="M201" i="43"/>
  <c r="N200" i="43"/>
  <c r="M200" i="43"/>
  <c r="N199" i="43"/>
  <c r="M199" i="43"/>
  <c r="N198" i="43"/>
  <c r="M198" i="43"/>
  <c r="N197" i="43"/>
  <c r="M197" i="43"/>
  <c r="N196" i="43"/>
  <c r="M196" i="43"/>
  <c r="N195" i="43"/>
  <c r="M195" i="43"/>
  <c r="N194" i="43"/>
  <c r="M194" i="43"/>
  <c r="N193" i="43"/>
  <c r="M193" i="43"/>
  <c r="N192" i="43"/>
  <c r="M192" i="43"/>
  <c r="N191" i="43"/>
  <c r="M191" i="43"/>
  <c r="N190" i="43"/>
  <c r="M190" i="43"/>
  <c r="N189" i="43"/>
  <c r="M189" i="43"/>
  <c r="N188" i="43"/>
  <c r="M188" i="43"/>
  <c r="N187" i="43"/>
  <c r="M187" i="43"/>
  <c r="N186" i="43"/>
  <c r="M186" i="43"/>
  <c r="N185" i="43"/>
  <c r="M185" i="43"/>
  <c r="N184" i="43"/>
  <c r="M184" i="43"/>
  <c r="N183" i="43"/>
  <c r="M183" i="43"/>
  <c r="N182" i="43"/>
  <c r="M182" i="43"/>
  <c r="N181" i="43"/>
  <c r="M181" i="43"/>
  <c r="N180" i="43"/>
  <c r="M180" i="43"/>
  <c r="N179" i="43"/>
  <c r="M179" i="43"/>
  <c r="N178" i="43"/>
  <c r="M178" i="43"/>
  <c r="N177" i="43"/>
  <c r="M177" i="43"/>
  <c r="N176" i="43"/>
  <c r="M176" i="43"/>
  <c r="N175" i="43"/>
  <c r="M175" i="43"/>
  <c r="N174" i="43"/>
  <c r="M174" i="43"/>
  <c r="N173" i="43"/>
  <c r="M173" i="43"/>
  <c r="N172" i="43"/>
  <c r="M172" i="43"/>
  <c r="N171" i="43"/>
  <c r="M171" i="43"/>
  <c r="N170" i="43"/>
  <c r="M170" i="43"/>
  <c r="N169" i="43"/>
  <c r="M169" i="43"/>
  <c r="N168" i="43"/>
  <c r="M168" i="43"/>
  <c r="N167" i="43"/>
  <c r="M167" i="43"/>
  <c r="N166" i="43"/>
  <c r="M166" i="43"/>
  <c r="N165" i="43"/>
  <c r="M165" i="43"/>
  <c r="N164" i="43"/>
  <c r="M164" i="43"/>
  <c r="N163" i="43"/>
  <c r="M163" i="43"/>
  <c r="N162" i="43"/>
  <c r="M162" i="43"/>
  <c r="N161" i="43"/>
  <c r="M161" i="43"/>
  <c r="N160" i="43"/>
  <c r="M160" i="43"/>
  <c r="N159" i="43"/>
  <c r="M159" i="43"/>
  <c r="N158" i="43"/>
  <c r="M158" i="43"/>
  <c r="N157" i="43"/>
  <c r="M157" i="43"/>
  <c r="N156" i="43"/>
  <c r="M156" i="43"/>
  <c r="N155" i="43"/>
  <c r="M155" i="43"/>
  <c r="N154" i="43"/>
  <c r="M154" i="43"/>
  <c r="N153" i="43"/>
  <c r="M153" i="43"/>
  <c r="N152" i="43"/>
  <c r="M152" i="43"/>
  <c r="N151" i="43"/>
  <c r="M151" i="43"/>
  <c r="N150" i="43"/>
  <c r="M150" i="43"/>
  <c r="N149" i="43"/>
  <c r="M149" i="43"/>
  <c r="N148" i="43"/>
  <c r="M148" i="43"/>
  <c r="N147" i="43"/>
  <c r="M147" i="43"/>
  <c r="N146" i="43"/>
  <c r="M146" i="43"/>
  <c r="N145" i="43"/>
  <c r="M145" i="43"/>
  <c r="N144" i="43"/>
  <c r="M144" i="43"/>
  <c r="N143" i="43"/>
  <c r="M143" i="43"/>
  <c r="N142" i="43"/>
  <c r="M142" i="43"/>
  <c r="N141" i="43"/>
  <c r="M141" i="43"/>
  <c r="N140" i="43"/>
  <c r="M140" i="43"/>
  <c r="N139" i="43"/>
  <c r="M139" i="43"/>
  <c r="N138" i="43"/>
  <c r="M138" i="43"/>
  <c r="N137" i="43"/>
  <c r="M137" i="43"/>
  <c r="N136" i="43"/>
  <c r="M136" i="43"/>
  <c r="N135" i="43"/>
  <c r="M135" i="43"/>
  <c r="N134" i="43"/>
  <c r="M134" i="43"/>
  <c r="N133" i="43"/>
  <c r="M133" i="43"/>
  <c r="N132" i="43"/>
  <c r="M132" i="43"/>
  <c r="N131" i="43"/>
  <c r="M131" i="43"/>
  <c r="N130" i="43"/>
  <c r="M130" i="43"/>
  <c r="N129" i="43"/>
  <c r="M129" i="43"/>
  <c r="N128" i="43"/>
  <c r="M128" i="43"/>
  <c r="N127" i="43"/>
  <c r="M127" i="43"/>
  <c r="N126" i="43"/>
  <c r="M126" i="43"/>
  <c r="N125" i="43"/>
  <c r="M125" i="43"/>
  <c r="N124" i="43"/>
  <c r="M124" i="43"/>
  <c r="N123" i="43"/>
  <c r="M123" i="43"/>
  <c r="N122" i="43"/>
  <c r="M122" i="43"/>
  <c r="N121" i="43"/>
  <c r="M121" i="43"/>
  <c r="N120" i="43"/>
  <c r="M120" i="43"/>
  <c r="N119" i="43"/>
  <c r="M119" i="43"/>
  <c r="N118" i="43"/>
  <c r="M118" i="43"/>
  <c r="N117" i="43"/>
  <c r="M117" i="43"/>
  <c r="N116" i="43"/>
  <c r="M116" i="43"/>
  <c r="N115" i="43"/>
  <c r="M115" i="43"/>
  <c r="N114" i="43"/>
  <c r="M114" i="43"/>
  <c r="N113" i="43"/>
  <c r="M113" i="43"/>
  <c r="N112" i="43"/>
  <c r="M112" i="43"/>
  <c r="N111" i="43"/>
  <c r="M111" i="43"/>
  <c r="N110" i="43"/>
  <c r="M110" i="43"/>
  <c r="N109" i="43"/>
  <c r="M109" i="43"/>
  <c r="N108" i="43"/>
  <c r="M108" i="43"/>
  <c r="N107" i="43"/>
  <c r="M107" i="43"/>
  <c r="N106" i="43"/>
  <c r="M106" i="43"/>
  <c r="N105" i="43"/>
  <c r="M105" i="43"/>
  <c r="N104" i="43"/>
  <c r="M104" i="43"/>
  <c r="N103" i="43"/>
  <c r="M103" i="43"/>
  <c r="N102" i="43"/>
  <c r="M102" i="43"/>
  <c r="N101" i="43"/>
  <c r="M101" i="43"/>
  <c r="N100" i="43"/>
  <c r="M100" i="43"/>
  <c r="N99" i="43"/>
  <c r="M99" i="43"/>
  <c r="N98" i="43"/>
  <c r="M98" i="43"/>
  <c r="N97" i="43"/>
  <c r="M97" i="43"/>
  <c r="N96" i="43"/>
  <c r="M96" i="43"/>
  <c r="N95" i="43"/>
  <c r="M95" i="43"/>
  <c r="N94" i="43"/>
  <c r="M94" i="43"/>
  <c r="N93" i="43"/>
  <c r="M93" i="43"/>
  <c r="N92" i="43"/>
  <c r="M92" i="43"/>
  <c r="N91" i="43"/>
  <c r="M91" i="43"/>
  <c r="N90" i="43"/>
  <c r="M90" i="43"/>
  <c r="N89" i="43"/>
  <c r="M89" i="43"/>
  <c r="N88" i="43"/>
  <c r="M88" i="43"/>
  <c r="N87" i="43"/>
  <c r="M87" i="43"/>
  <c r="N86" i="43"/>
  <c r="M86" i="43"/>
  <c r="N85" i="43"/>
  <c r="M85" i="43"/>
  <c r="N84" i="43"/>
  <c r="M84" i="43"/>
  <c r="N83" i="43"/>
  <c r="M83" i="43"/>
  <c r="N82" i="43"/>
  <c r="M82" i="43"/>
  <c r="N81" i="43"/>
  <c r="M81" i="43"/>
  <c r="N80" i="43"/>
  <c r="M80" i="43"/>
  <c r="N79" i="43"/>
  <c r="M79" i="43"/>
  <c r="N78" i="43"/>
  <c r="M78" i="43"/>
  <c r="N77" i="43"/>
  <c r="M77" i="43"/>
  <c r="N76" i="43"/>
  <c r="M76" i="43"/>
  <c r="N75" i="43"/>
  <c r="M75" i="43"/>
  <c r="N74" i="43"/>
  <c r="M74" i="43"/>
  <c r="N73" i="43"/>
  <c r="M73" i="43"/>
  <c r="N72" i="43"/>
  <c r="M72" i="43"/>
  <c r="N71" i="43"/>
  <c r="M71" i="43"/>
  <c r="N70" i="43"/>
  <c r="M70" i="43"/>
  <c r="N69" i="43"/>
  <c r="M69" i="43"/>
  <c r="N68" i="43"/>
  <c r="M68" i="43"/>
  <c r="N67" i="43"/>
  <c r="M67" i="43"/>
  <c r="N66" i="43"/>
  <c r="M66" i="43"/>
  <c r="N65" i="43"/>
  <c r="M65" i="43"/>
  <c r="N64" i="43"/>
  <c r="M64" i="43"/>
  <c r="N63" i="43"/>
  <c r="M63" i="43"/>
  <c r="N62" i="43"/>
  <c r="M62" i="43"/>
  <c r="N61" i="43"/>
  <c r="M61" i="43"/>
  <c r="N60" i="43"/>
  <c r="M60" i="43"/>
  <c r="N59" i="43"/>
  <c r="M59" i="43"/>
  <c r="N58" i="43"/>
  <c r="M58" i="43"/>
  <c r="N57" i="43"/>
  <c r="M57" i="43"/>
  <c r="N56" i="43"/>
  <c r="M56" i="43"/>
  <c r="N55" i="43"/>
  <c r="M55" i="43"/>
  <c r="N54" i="43"/>
  <c r="M54" i="43"/>
  <c r="N53" i="43"/>
  <c r="M53" i="43"/>
  <c r="N52" i="43"/>
  <c r="M52" i="43"/>
  <c r="N51" i="43"/>
  <c r="M51" i="43"/>
  <c r="N50" i="43"/>
  <c r="M50" i="43"/>
  <c r="N49" i="43"/>
  <c r="M49" i="43"/>
  <c r="N48" i="43"/>
  <c r="M48" i="43"/>
  <c r="N47" i="43"/>
  <c r="M47" i="43"/>
  <c r="N46" i="43"/>
  <c r="M46" i="43"/>
  <c r="N45" i="43"/>
  <c r="M45" i="43"/>
  <c r="N44" i="43"/>
  <c r="M44" i="43"/>
  <c r="N43" i="43"/>
  <c r="M43" i="43"/>
  <c r="N42" i="43"/>
  <c r="M42" i="43"/>
  <c r="N41" i="43"/>
  <c r="M41" i="43"/>
  <c r="N40" i="43"/>
  <c r="M40" i="43"/>
  <c r="N39" i="43"/>
  <c r="M39" i="43"/>
  <c r="N38" i="43"/>
  <c r="M38" i="43"/>
  <c r="N37" i="43"/>
  <c r="M37" i="43"/>
  <c r="N36" i="43"/>
  <c r="M36" i="43"/>
  <c r="N35" i="43"/>
  <c r="M35" i="43"/>
  <c r="N34" i="43"/>
  <c r="M34" i="43"/>
  <c r="N33" i="43"/>
  <c r="M33" i="43"/>
  <c r="N32" i="43"/>
  <c r="M32" i="43"/>
  <c r="N31" i="43"/>
  <c r="M31" i="43"/>
  <c r="N30" i="43"/>
  <c r="M30" i="43"/>
  <c r="N29" i="43"/>
  <c r="M29" i="43"/>
  <c r="D30" i="43"/>
  <c r="L11" i="35" s="1"/>
  <c r="C30" i="43"/>
  <c r="B30" i="43"/>
  <c r="A30" i="43"/>
  <c r="I11" i="35" s="1"/>
  <c r="N27" i="43"/>
  <c r="M27" i="43"/>
  <c r="N9" i="43"/>
  <c r="M9" i="43"/>
  <c r="N8" i="43"/>
  <c r="M8" i="43"/>
  <c r="N7" i="43"/>
  <c r="M7" i="43"/>
  <c r="N6" i="43"/>
  <c r="M6" i="43"/>
  <c r="N5" i="43"/>
  <c r="M5" i="43"/>
  <c r="T2" i="43"/>
  <c r="E21" i="43" s="1"/>
  <c r="W24" i="43" l="1"/>
  <c r="X23" i="43"/>
  <c r="Y22" i="43"/>
  <c r="U22" i="43"/>
  <c r="Z24" i="43"/>
  <c r="V24" i="43"/>
  <c r="W23" i="43"/>
  <c r="X22" i="43"/>
  <c r="Y24" i="43"/>
  <c r="U24" i="43"/>
  <c r="Z23" i="43"/>
  <c r="V23" i="43"/>
  <c r="W22" i="43"/>
  <c r="X24" i="43"/>
  <c r="Y23" i="43"/>
  <c r="U23" i="43"/>
  <c r="Z22" i="43"/>
  <c r="V22" i="43"/>
  <c r="W9" i="43"/>
  <c r="K11" i="35"/>
  <c r="N28" i="43"/>
  <c r="J11" i="35"/>
  <c r="Y5" i="43"/>
  <c r="Z6" i="43"/>
  <c r="W7" i="43"/>
  <c r="W6" i="43"/>
  <c r="V7" i="43"/>
  <c r="W8" i="43"/>
  <c r="V5" i="43"/>
  <c r="U6" i="43"/>
  <c r="U9" i="43"/>
  <c r="F13" i="43"/>
  <c r="F21" i="43"/>
  <c r="F7" i="43"/>
  <c r="F15" i="43"/>
  <c r="F9" i="43"/>
  <c r="F17" i="43"/>
  <c r="F11" i="43"/>
  <c r="F19" i="43"/>
  <c r="E6" i="43"/>
  <c r="E8" i="43"/>
  <c r="E10" i="43"/>
  <c r="E12" i="43"/>
  <c r="E14" i="43"/>
  <c r="E16" i="43"/>
  <c r="E18" i="43"/>
  <c r="E20" i="43"/>
  <c r="F6" i="43"/>
  <c r="F8" i="43"/>
  <c r="F10" i="43"/>
  <c r="F12" i="43"/>
  <c r="F14" i="43"/>
  <c r="F16" i="43"/>
  <c r="F18" i="43"/>
  <c r="F20" i="43"/>
  <c r="E7" i="43"/>
  <c r="E9" i="43"/>
  <c r="E11" i="43"/>
  <c r="E13" i="43"/>
  <c r="E15" i="43"/>
  <c r="E17" i="43"/>
  <c r="E19" i="43"/>
  <c r="U5" i="43"/>
  <c r="Z7" i="43"/>
  <c r="X8" i="43"/>
  <c r="Y9" i="43"/>
  <c r="Z5" i="43"/>
  <c r="V6" i="43"/>
  <c r="Z9" i="43"/>
  <c r="W5" i="43"/>
  <c r="Y6" i="43"/>
  <c r="U7" i="43"/>
  <c r="Y8" i="43"/>
  <c r="V9" i="43"/>
  <c r="X5" i="43"/>
  <c r="X6" i="43"/>
  <c r="X7" i="43"/>
  <c r="U8" i="43"/>
  <c r="X9" i="43"/>
  <c r="E5" i="43"/>
  <c r="F5" i="43"/>
  <c r="M28" i="43"/>
  <c r="Y7" i="43"/>
  <c r="V8" i="43"/>
  <c r="Z8" i="43"/>
  <c r="N42" i="26"/>
  <c r="M42" i="26"/>
  <c r="F46" i="4"/>
  <c r="E46" i="4"/>
  <c r="AA23" i="43" l="1"/>
  <c r="AA22" i="43"/>
  <c r="AA24" i="43"/>
  <c r="AA8" i="43"/>
  <c r="AA9" i="43"/>
  <c r="AA5" i="43"/>
  <c r="AA6" i="43"/>
  <c r="AA7" i="43"/>
  <c r="F517" i="25" l="1"/>
  <c r="F516" i="25"/>
  <c r="F515" i="25"/>
  <c r="F514" i="25"/>
  <c r="H517" i="25"/>
  <c r="H516" i="25"/>
  <c r="H515" i="25"/>
  <c r="H514" i="25"/>
  <c r="G517" i="25"/>
  <c r="G516" i="25"/>
  <c r="G515" i="25"/>
  <c r="G514" i="25"/>
  <c r="D511" i="25"/>
  <c r="A511" i="25"/>
  <c r="E45" i="4" l="1"/>
  <c r="F45" i="4"/>
  <c r="E44" i="4" l="1"/>
  <c r="F44" i="4"/>
  <c r="F43" i="4"/>
  <c r="E43" i="4"/>
  <c r="O20" i="41" l="1"/>
  <c r="N20" i="41"/>
  <c r="O18" i="41"/>
  <c r="N18" i="41"/>
  <c r="O12" i="41"/>
  <c r="N12" i="41"/>
  <c r="C40" i="29" l="1"/>
  <c r="B40" i="29"/>
  <c r="A40" i="29"/>
  <c r="D39" i="21"/>
  <c r="C39" i="21"/>
  <c r="B39" i="21"/>
  <c r="A39" i="21"/>
  <c r="C32" i="41" l="1"/>
  <c r="B32" i="41"/>
  <c r="A32" i="41"/>
  <c r="A123" i="9"/>
  <c r="Y20" i="41" l="1"/>
  <c r="U20" i="41"/>
  <c r="X20" i="41"/>
  <c r="W20" i="41"/>
  <c r="Z20" i="41"/>
  <c r="V20" i="41"/>
  <c r="W18" i="41"/>
  <c r="Z18" i="41"/>
  <c r="V18" i="41"/>
  <c r="Y18" i="41"/>
  <c r="U18" i="41"/>
  <c r="X18" i="41"/>
  <c r="W12" i="41"/>
  <c r="Z12" i="41"/>
  <c r="V12" i="41"/>
  <c r="Y12" i="41"/>
  <c r="U12" i="41"/>
  <c r="X12" i="41"/>
  <c r="O28" i="41"/>
  <c r="N28" i="41"/>
  <c r="O10" i="41"/>
  <c r="N10" i="41"/>
  <c r="O9" i="41"/>
  <c r="N9" i="41"/>
  <c r="AA20" i="41" l="1"/>
  <c r="AA18" i="41"/>
  <c r="AA12" i="41"/>
  <c r="N16" i="26"/>
  <c r="M16" i="26"/>
  <c r="N15" i="26"/>
  <c r="M15" i="26"/>
  <c r="N14" i="26"/>
  <c r="M14" i="26"/>
  <c r="N13" i="26"/>
  <c r="M13" i="26"/>
  <c r="N12" i="26"/>
  <c r="M12" i="26"/>
  <c r="N11" i="26"/>
  <c r="M11" i="26"/>
  <c r="N31" i="6" l="1"/>
  <c r="M31" i="6"/>
  <c r="N11" i="8" l="1"/>
  <c r="M11" i="8"/>
  <c r="N10" i="8"/>
  <c r="M10" i="8"/>
  <c r="N31" i="21" l="1"/>
  <c r="M31" i="21"/>
  <c r="N24" i="26" l="1"/>
  <c r="M24" i="26"/>
  <c r="M18" i="19" l="1"/>
  <c r="N18" i="19"/>
  <c r="N13" i="27" l="1"/>
  <c r="M13" i="27"/>
  <c r="N25" i="19" l="1"/>
  <c r="M25" i="19"/>
  <c r="N30" i="6"/>
  <c r="M30" i="6"/>
  <c r="D46" i="42" l="1"/>
  <c r="L17" i="35" s="1"/>
  <c r="C46" i="42"/>
  <c r="K17" i="35" s="1"/>
  <c r="A46" i="42"/>
  <c r="I17" i="35" s="1"/>
  <c r="B46" i="42"/>
  <c r="J17" i="35" s="1"/>
  <c r="N330" i="42" l="1"/>
  <c r="M330" i="42"/>
  <c r="N329" i="42"/>
  <c r="M329" i="42"/>
  <c r="N328" i="42"/>
  <c r="M328" i="42"/>
  <c r="N327" i="42"/>
  <c r="M327" i="42"/>
  <c r="N326" i="42"/>
  <c r="M326" i="42"/>
  <c r="N325" i="42"/>
  <c r="M325" i="42"/>
  <c r="N324" i="42"/>
  <c r="M324" i="42"/>
  <c r="N323" i="42"/>
  <c r="M323" i="42"/>
  <c r="N322" i="42"/>
  <c r="M322" i="42"/>
  <c r="N321" i="42"/>
  <c r="M321" i="42"/>
  <c r="N320" i="42"/>
  <c r="M320" i="42"/>
  <c r="N319" i="42"/>
  <c r="M319" i="42"/>
  <c r="N318" i="42"/>
  <c r="M318" i="42"/>
  <c r="N317" i="42"/>
  <c r="M317" i="42"/>
  <c r="N316" i="42"/>
  <c r="M316" i="42"/>
  <c r="N315" i="42"/>
  <c r="M315" i="42"/>
  <c r="N314" i="42"/>
  <c r="M314" i="42"/>
  <c r="N313" i="42"/>
  <c r="M313" i="42"/>
  <c r="N312" i="42"/>
  <c r="M312" i="42"/>
  <c r="N311" i="42"/>
  <c r="M311" i="42"/>
  <c r="N310" i="42"/>
  <c r="M310" i="42"/>
  <c r="N309" i="42"/>
  <c r="M309" i="42"/>
  <c r="N308" i="42"/>
  <c r="M308" i="42"/>
  <c r="N307" i="42"/>
  <c r="M307" i="42"/>
  <c r="N306" i="42"/>
  <c r="M306" i="42"/>
  <c r="N305" i="42"/>
  <c r="M305" i="42"/>
  <c r="N304" i="42"/>
  <c r="M304" i="42"/>
  <c r="N303" i="42"/>
  <c r="M303" i="42"/>
  <c r="N302" i="42"/>
  <c r="M302" i="42"/>
  <c r="N301" i="42"/>
  <c r="M301" i="42"/>
  <c r="N300" i="42"/>
  <c r="M300" i="42"/>
  <c r="N299" i="42"/>
  <c r="M299" i="42"/>
  <c r="N298" i="42"/>
  <c r="M298" i="42"/>
  <c r="N297" i="42"/>
  <c r="M297" i="42"/>
  <c r="N296" i="42"/>
  <c r="M296" i="42"/>
  <c r="N295" i="42"/>
  <c r="M295" i="42"/>
  <c r="N294" i="42"/>
  <c r="M294" i="42"/>
  <c r="N293" i="42"/>
  <c r="M293" i="42"/>
  <c r="N292" i="42"/>
  <c r="M292" i="42"/>
  <c r="N291" i="42"/>
  <c r="M291" i="42"/>
  <c r="N290" i="42"/>
  <c r="M290" i="42"/>
  <c r="N289" i="42"/>
  <c r="M289" i="42"/>
  <c r="N288" i="42"/>
  <c r="M288" i="42"/>
  <c r="N287" i="42"/>
  <c r="M287" i="42"/>
  <c r="N286" i="42"/>
  <c r="M286" i="42"/>
  <c r="N285" i="42"/>
  <c r="M285" i="42"/>
  <c r="N284" i="42"/>
  <c r="M284" i="42"/>
  <c r="N283" i="42"/>
  <c r="M283" i="42"/>
  <c r="N282" i="42"/>
  <c r="M282" i="42"/>
  <c r="N281" i="42"/>
  <c r="M281" i="42"/>
  <c r="N280" i="42"/>
  <c r="M280" i="42"/>
  <c r="N279" i="42"/>
  <c r="M279" i="42"/>
  <c r="N278" i="42"/>
  <c r="M278" i="42"/>
  <c r="N277" i="42"/>
  <c r="M277" i="42"/>
  <c r="N276" i="42"/>
  <c r="M276" i="42"/>
  <c r="N275" i="42"/>
  <c r="M275" i="42"/>
  <c r="N274" i="42"/>
  <c r="M274" i="42"/>
  <c r="N273" i="42"/>
  <c r="M273" i="42"/>
  <c r="N272" i="42"/>
  <c r="M272" i="42"/>
  <c r="N271" i="42"/>
  <c r="M271" i="42"/>
  <c r="N270" i="42"/>
  <c r="M270" i="42"/>
  <c r="N269" i="42"/>
  <c r="M269" i="42"/>
  <c r="N268" i="42"/>
  <c r="M268" i="42"/>
  <c r="N267" i="42"/>
  <c r="M267" i="42"/>
  <c r="N266" i="42"/>
  <c r="M266" i="42"/>
  <c r="N265" i="42"/>
  <c r="M265" i="42"/>
  <c r="N264" i="42"/>
  <c r="M264" i="42"/>
  <c r="N263" i="42"/>
  <c r="M263" i="42"/>
  <c r="N262" i="42"/>
  <c r="M262" i="42"/>
  <c r="N261" i="42"/>
  <c r="M261" i="42"/>
  <c r="N260" i="42"/>
  <c r="M260" i="42"/>
  <c r="N259" i="42"/>
  <c r="M259" i="42"/>
  <c r="N258" i="42"/>
  <c r="M258" i="42"/>
  <c r="N257" i="42"/>
  <c r="M257" i="42"/>
  <c r="N256" i="42"/>
  <c r="M256" i="42"/>
  <c r="N255" i="42"/>
  <c r="M255" i="42"/>
  <c r="N254" i="42"/>
  <c r="M254" i="42"/>
  <c r="N253" i="42"/>
  <c r="M253" i="42"/>
  <c r="N252" i="42"/>
  <c r="M252" i="42"/>
  <c r="N251" i="42"/>
  <c r="M251" i="42"/>
  <c r="N250" i="42"/>
  <c r="M250" i="42"/>
  <c r="N249" i="42"/>
  <c r="M249" i="42"/>
  <c r="N248" i="42"/>
  <c r="M248" i="42"/>
  <c r="N247" i="42"/>
  <c r="M247" i="42"/>
  <c r="N246" i="42"/>
  <c r="M246" i="42"/>
  <c r="N245" i="42"/>
  <c r="M245" i="42"/>
  <c r="N244" i="42"/>
  <c r="M244" i="42"/>
  <c r="N243" i="42"/>
  <c r="M243" i="42"/>
  <c r="N242" i="42"/>
  <c r="M242" i="42"/>
  <c r="N241" i="42"/>
  <c r="M241" i="42"/>
  <c r="N240" i="42"/>
  <c r="M240" i="42"/>
  <c r="N239" i="42"/>
  <c r="M239" i="42"/>
  <c r="N238" i="42"/>
  <c r="M238" i="42"/>
  <c r="N237" i="42"/>
  <c r="M237" i="42"/>
  <c r="N236" i="42"/>
  <c r="M236" i="42"/>
  <c r="N235" i="42"/>
  <c r="M235" i="42"/>
  <c r="N234" i="42"/>
  <c r="M234" i="42"/>
  <c r="N233" i="42"/>
  <c r="M233" i="42"/>
  <c r="N232" i="42"/>
  <c r="M232" i="42"/>
  <c r="N231" i="42"/>
  <c r="M231" i="42"/>
  <c r="N230" i="42"/>
  <c r="M230" i="42"/>
  <c r="N229" i="42"/>
  <c r="M229" i="42"/>
  <c r="N228" i="42"/>
  <c r="M228" i="42"/>
  <c r="N227" i="42"/>
  <c r="M227" i="42"/>
  <c r="N226" i="42"/>
  <c r="M226" i="42"/>
  <c r="N225" i="42"/>
  <c r="M225" i="42"/>
  <c r="N224" i="42"/>
  <c r="M224" i="42"/>
  <c r="N223" i="42"/>
  <c r="M223" i="42"/>
  <c r="N222" i="42"/>
  <c r="M222" i="42"/>
  <c r="N221" i="42"/>
  <c r="M221" i="42"/>
  <c r="N220" i="42"/>
  <c r="M220" i="42"/>
  <c r="N219" i="42"/>
  <c r="M219" i="42"/>
  <c r="N218" i="42"/>
  <c r="M218" i="42"/>
  <c r="N217" i="42"/>
  <c r="M217" i="42"/>
  <c r="N216" i="42"/>
  <c r="M216" i="42"/>
  <c r="N215" i="42"/>
  <c r="M215" i="42"/>
  <c r="N214" i="42"/>
  <c r="M214" i="42"/>
  <c r="N213" i="42"/>
  <c r="M213" i="42"/>
  <c r="N212" i="42"/>
  <c r="M212" i="42"/>
  <c r="N211" i="42"/>
  <c r="M211" i="42"/>
  <c r="N210" i="42"/>
  <c r="M210" i="42"/>
  <c r="N209" i="42"/>
  <c r="M209" i="42"/>
  <c r="N208" i="42"/>
  <c r="M208" i="42"/>
  <c r="N207" i="42"/>
  <c r="M207" i="42"/>
  <c r="N206" i="42"/>
  <c r="M206" i="42"/>
  <c r="N205" i="42"/>
  <c r="M205" i="42"/>
  <c r="N204" i="42"/>
  <c r="M204" i="42"/>
  <c r="N203" i="42"/>
  <c r="M203" i="42"/>
  <c r="N202" i="42"/>
  <c r="M202" i="42"/>
  <c r="N201" i="42"/>
  <c r="M201" i="42"/>
  <c r="N200" i="42"/>
  <c r="M200" i="42"/>
  <c r="N199" i="42"/>
  <c r="M199" i="42"/>
  <c r="N198" i="42"/>
  <c r="M198" i="42"/>
  <c r="N197" i="42"/>
  <c r="M197" i="42"/>
  <c r="N196" i="42"/>
  <c r="M196" i="42"/>
  <c r="N195" i="42"/>
  <c r="M195" i="42"/>
  <c r="N194" i="42"/>
  <c r="M194" i="42"/>
  <c r="N193" i="42"/>
  <c r="M193" i="42"/>
  <c r="N192" i="42"/>
  <c r="M192" i="42"/>
  <c r="N191" i="42"/>
  <c r="M191" i="42"/>
  <c r="N190" i="42"/>
  <c r="M190" i="42"/>
  <c r="N189" i="42"/>
  <c r="M189" i="42"/>
  <c r="N188" i="42"/>
  <c r="M188" i="42"/>
  <c r="N187" i="42"/>
  <c r="M187" i="42"/>
  <c r="N186" i="42"/>
  <c r="M186" i="42"/>
  <c r="N185" i="42"/>
  <c r="M185" i="42"/>
  <c r="N184" i="42"/>
  <c r="M184" i="42"/>
  <c r="N183" i="42"/>
  <c r="M183" i="42"/>
  <c r="N182" i="42"/>
  <c r="M182" i="42"/>
  <c r="N181" i="42"/>
  <c r="M181" i="42"/>
  <c r="N180" i="42"/>
  <c r="M180" i="42"/>
  <c r="N179" i="42"/>
  <c r="M179" i="42"/>
  <c r="N178" i="42"/>
  <c r="M178" i="42"/>
  <c r="N177" i="42"/>
  <c r="M177" i="42"/>
  <c r="N176" i="42"/>
  <c r="M176" i="42"/>
  <c r="N175" i="42"/>
  <c r="M175" i="42"/>
  <c r="N174" i="42"/>
  <c r="M174" i="42"/>
  <c r="N173" i="42"/>
  <c r="M173" i="42"/>
  <c r="N172" i="42"/>
  <c r="M172" i="42"/>
  <c r="N171" i="42"/>
  <c r="M171" i="42"/>
  <c r="N170" i="42"/>
  <c r="M170" i="42"/>
  <c r="N169" i="42"/>
  <c r="M169" i="42"/>
  <c r="N168" i="42"/>
  <c r="M168" i="42"/>
  <c r="N167" i="42"/>
  <c r="M167" i="42"/>
  <c r="N166" i="42"/>
  <c r="M166" i="42"/>
  <c r="N165" i="42"/>
  <c r="M165" i="42"/>
  <c r="N164" i="42"/>
  <c r="M164" i="42"/>
  <c r="N163" i="42"/>
  <c r="M163" i="42"/>
  <c r="N162" i="42"/>
  <c r="M162" i="42"/>
  <c r="N161" i="42"/>
  <c r="M161" i="42"/>
  <c r="N160" i="42"/>
  <c r="M160" i="42"/>
  <c r="N159" i="42"/>
  <c r="M159" i="42"/>
  <c r="N158" i="42"/>
  <c r="M158" i="42"/>
  <c r="N157" i="42"/>
  <c r="M157" i="42"/>
  <c r="N156" i="42"/>
  <c r="M156" i="42"/>
  <c r="N155" i="42"/>
  <c r="M155" i="42"/>
  <c r="N154" i="42"/>
  <c r="M154" i="42"/>
  <c r="N153" i="42"/>
  <c r="M153" i="42"/>
  <c r="N152" i="42"/>
  <c r="M152" i="42"/>
  <c r="N151" i="42"/>
  <c r="M151" i="42"/>
  <c r="N150" i="42"/>
  <c r="M150" i="42"/>
  <c r="N149" i="42"/>
  <c r="M149" i="42"/>
  <c r="N148" i="42"/>
  <c r="M148" i="42"/>
  <c r="N147" i="42"/>
  <c r="M147" i="42"/>
  <c r="N146" i="42"/>
  <c r="M146" i="42"/>
  <c r="N145" i="42"/>
  <c r="M145" i="42"/>
  <c r="N144" i="42"/>
  <c r="M144" i="42"/>
  <c r="N143" i="42"/>
  <c r="M143" i="42"/>
  <c r="N142" i="42"/>
  <c r="M142" i="42"/>
  <c r="N141" i="42"/>
  <c r="M141" i="42"/>
  <c r="N140" i="42"/>
  <c r="M140" i="42"/>
  <c r="N139" i="42"/>
  <c r="M139" i="42"/>
  <c r="N138" i="42"/>
  <c r="M138" i="42"/>
  <c r="N137" i="42"/>
  <c r="M137" i="42"/>
  <c r="N136" i="42"/>
  <c r="M136" i="42"/>
  <c r="N135" i="42"/>
  <c r="M135" i="42"/>
  <c r="N134" i="42"/>
  <c r="M134" i="42"/>
  <c r="N133" i="42"/>
  <c r="M133" i="42"/>
  <c r="N132" i="42"/>
  <c r="M132" i="42"/>
  <c r="N131" i="42"/>
  <c r="M131" i="42"/>
  <c r="N130" i="42"/>
  <c r="M130" i="42"/>
  <c r="N129" i="42"/>
  <c r="M129" i="42"/>
  <c r="N128" i="42"/>
  <c r="M128" i="42"/>
  <c r="N127" i="42"/>
  <c r="M127" i="42"/>
  <c r="N126" i="42"/>
  <c r="M126" i="42"/>
  <c r="N125" i="42"/>
  <c r="M125" i="42"/>
  <c r="N124" i="42"/>
  <c r="M124" i="42"/>
  <c r="N123" i="42"/>
  <c r="M123" i="42"/>
  <c r="N122" i="42"/>
  <c r="M122" i="42"/>
  <c r="N121" i="42"/>
  <c r="M121" i="42"/>
  <c r="N120" i="42"/>
  <c r="M120" i="42"/>
  <c r="N119" i="42"/>
  <c r="M119" i="42"/>
  <c r="N118" i="42"/>
  <c r="M118" i="42"/>
  <c r="N117" i="42"/>
  <c r="M117" i="42"/>
  <c r="N116" i="42"/>
  <c r="M116" i="42"/>
  <c r="N115" i="42"/>
  <c r="M115" i="42"/>
  <c r="N114" i="42"/>
  <c r="M114" i="42"/>
  <c r="N113" i="42"/>
  <c r="M113" i="42"/>
  <c r="N112" i="42"/>
  <c r="M112" i="42"/>
  <c r="N111" i="42"/>
  <c r="M111" i="42"/>
  <c r="N110" i="42"/>
  <c r="M110" i="42"/>
  <c r="N109" i="42"/>
  <c r="M109" i="42"/>
  <c r="N108" i="42"/>
  <c r="M108" i="42"/>
  <c r="N107" i="42"/>
  <c r="M107" i="42"/>
  <c r="N106" i="42"/>
  <c r="M106" i="42"/>
  <c r="N105" i="42"/>
  <c r="M105" i="42"/>
  <c r="N104" i="42"/>
  <c r="M104" i="42"/>
  <c r="N103" i="42"/>
  <c r="M103" i="42"/>
  <c r="N102" i="42"/>
  <c r="M102" i="42"/>
  <c r="N101" i="42"/>
  <c r="M101" i="42"/>
  <c r="N100" i="42"/>
  <c r="M100" i="42"/>
  <c r="N99" i="42"/>
  <c r="M99" i="42"/>
  <c r="N98" i="42"/>
  <c r="M98" i="42"/>
  <c r="N97" i="42"/>
  <c r="M97" i="42"/>
  <c r="N96" i="42"/>
  <c r="M96" i="42"/>
  <c r="N95" i="42"/>
  <c r="M95" i="42"/>
  <c r="N94" i="42"/>
  <c r="M94" i="42"/>
  <c r="N93" i="42"/>
  <c r="M93" i="42"/>
  <c r="N92" i="42"/>
  <c r="M92" i="42"/>
  <c r="N91" i="42"/>
  <c r="M91" i="42"/>
  <c r="N90" i="42"/>
  <c r="M90" i="42"/>
  <c r="N89" i="42"/>
  <c r="M89" i="42"/>
  <c r="N88" i="42"/>
  <c r="M88" i="42"/>
  <c r="N87" i="42"/>
  <c r="M87" i="42"/>
  <c r="N86" i="42"/>
  <c r="M86" i="42"/>
  <c r="N85" i="42"/>
  <c r="M85" i="42"/>
  <c r="N84" i="42"/>
  <c r="M84" i="42"/>
  <c r="N83" i="42"/>
  <c r="M83" i="42"/>
  <c r="N82" i="42"/>
  <c r="M82" i="42"/>
  <c r="N81" i="42"/>
  <c r="M81" i="42"/>
  <c r="N80" i="42"/>
  <c r="M80" i="42"/>
  <c r="N79" i="42"/>
  <c r="M79" i="42"/>
  <c r="N78" i="42"/>
  <c r="M78" i="42"/>
  <c r="N77" i="42"/>
  <c r="M77" i="42"/>
  <c r="N76" i="42"/>
  <c r="M76" i="42"/>
  <c r="N75" i="42"/>
  <c r="M75" i="42"/>
  <c r="N74" i="42"/>
  <c r="M74" i="42"/>
  <c r="N73" i="42"/>
  <c r="M73" i="42"/>
  <c r="N72" i="42"/>
  <c r="M72" i="42"/>
  <c r="N71" i="42"/>
  <c r="M71" i="42"/>
  <c r="N70" i="42"/>
  <c r="M70" i="42"/>
  <c r="N69" i="42"/>
  <c r="M69" i="42"/>
  <c r="N68" i="42"/>
  <c r="M68" i="42"/>
  <c r="N67" i="42"/>
  <c r="M67" i="42"/>
  <c r="N66" i="42"/>
  <c r="M66" i="42"/>
  <c r="N65" i="42"/>
  <c r="M65" i="42"/>
  <c r="N64" i="42"/>
  <c r="M64" i="42"/>
  <c r="N63" i="42"/>
  <c r="M63" i="42"/>
  <c r="N62" i="42"/>
  <c r="M62" i="42"/>
  <c r="N61" i="42"/>
  <c r="M61" i="42"/>
  <c r="N59" i="42"/>
  <c r="M59" i="42"/>
  <c r="N58" i="42"/>
  <c r="M58" i="42"/>
  <c r="N57" i="42"/>
  <c r="M57" i="42"/>
  <c r="N56" i="42"/>
  <c r="M56" i="42"/>
  <c r="N55" i="42"/>
  <c r="M55" i="42"/>
  <c r="N54" i="42"/>
  <c r="M54" i="42"/>
  <c r="N53" i="42"/>
  <c r="M53" i="42"/>
  <c r="N52" i="42"/>
  <c r="M52" i="42"/>
  <c r="N51" i="42"/>
  <c r="M51" i="42"/>
  <c r="N50" i="42"/>
  <c r="M50" i="42"/>
  <c r="N49" i="42"/>
  <c r="M49" i="42"/>
  <c r="N48" i="42"/>
  <c r="M48" i="42"/>
  <c r="N47" i="42"/>
  <c r="M47" i="42"/>
  <c r="N46" i="42"/>
  <c r="M46" i="42"/>
  <c r="N45" i="42"/>
  <c r="M45" i="42"/>
  <c r="N44" i="42"/>
  <c r="M44" i="42"/>
  <c r="W9" i="42"/>
  <c r="N60" i="42"/>
  <c r="N43" i="42"/>
  <c r="M43" i="42"/>
  <c r="N17" i="42"/>
  <c r="M17" i="42"/>
  <c r="N16" i="42"/>
  <c r="M16" i="42"/>
  <c r="N15" i="42"/>
  <c r="M15" i="42"/>
  <c r="N14" i="42"/>
  <c r="M14" i="42"/>
  <c r="N13" i="42"/>
  <c r="M13" i="42"/>
  <c r="N12" i="42"/>
  <c r="M12" i="42"/>
  <c r="N11" i="42"/>
  <c r="M11" i="42"/>
  <c r="N10" i="42"/>
  <c r="M10" i="42"/>
  <c r="N9" i="42"/>
  <c r="M9" i="42"/>
  <c r="N8" i="42"/>
  <c r="M8" i="42"/>
  <c r="N7" i="42"/>
  <c r="M7" i="42"/>
  <c r="N6" i="42"/>
  <c r="M6" i="42"/>
  <c r="N5" i="42"/>
  <c r="M5" i="42"/>
  <c r="T2" i="42"/>
  <c r="E23" i="42" l="1"/>
  <c r="F23" i="42"/>
  <c r="E37" i="42"/>
  <c r="F37" i="42"/>
  <c r="E24" i="42"/>
  <c r="F24" i="42"/>
  <c r="E36" i="42"/>
  <c r="F36" i="42"/>
  <c r="E26" i="42"/>
  <c r="F26" i="42"/>
  <c r="F41" i="42"/>
  <c r="E41" i="42"/>
  <c r="E25" i="42"/>
  <c r="F25" i="42"/>
  <c r="E35" i="42"/>
  <c r="F35" i="42"/>
  <c r="E34" i="42"/>
  <c r="F34" i="42"/>
  <c r="E30" i="42"/>
  <c r="F30" i="42"/>
  <c r="F31" i="42"/>
  <c r="E31" i="42"/>
  <c r="F28" i="42"/>
  <c r="E28" i="42"/>
  <c r="F38" i="42"/>
  <c r="E38" i="42"/>
  <c r="E40" i="42"/>
  <c r="F40" i="42"/>
  <c r="E39" i="42"/>
  <c r="F39" i="42"/>
  <c r="F33" i="42"/>
  <c r="E33" i="42"/>
  <c r="E29" i="42"/>
  <c r="F29" i="42"/>
  <c r="E32" i="42"/>
  <c r="F32" i="42"/>
  <c r="F27" i="42"/>
  <c r="E27" i="42"/>
  <c r="E11" i="42"/>
  <c r="F42" i="42"/>
  <c r="E42" i="42"/>
  <c r="F7" i="42"/>
  <c r="E7" i="42"/>
  <c r="F8" i="42"/>
  <c r="F6" i="42"/>
  <c r="E8" i="42"/>
  <c r="E6" i="42"/>
  <c r="F5" i="42"/>
  <c r="E5" i="42"/>
  <c r="F22" i="42"/>
  <c r="E22" i="42"/>
  <c r="F20" i="42"/>
  <c r="F18" i="42"/>
  <c r="F16" i="42"/>
  <c r="F14" i="42"/>
  <c r="F12" i="42"/>
  <c r="F10" i="42"/>
  <c r="E20" i="42"/>
  <c r="E18" i="42"/>
  <c r="E16" i="42"/>
  <c r="E14" i="42"/>
  <c r="E12" i="42"/>
  <c r="E10" i="42"/>
  <c r="F21" i="42"/>
  <c r="F19" i="42"/>
  <c r="F17" i="42"/>
  <c r="F15" i="42"/>
  <c r="F13" i="42"/>
  <c r="F11" i="42"/>
  <c r="E21" i="42"/>
  <c r="E19" i="42"/>
  <c r="E17" i="42"/>
  <c r="E15" i="42"/>
  <c r="E13" i="42"/>
  <c r="E9" i="42"/>
  <c r="F9" i="42"/>
  <c r="U6" i="42"/>
  <c r="W8" i="42"/>
  <c r="V7" i="42"/>
  <c r="X5" i="42"/>
  <c r="Y6" i="42"/>
  <c r="Z7" i="42"/>
  <c r="X9" i="42"/>
  <c r="Y5" i="42"/>
  <c r="V6" i="42"/>
  <c r="W7" i="42"/>
  <c r="X8" i="42"/>
  <c r="U9" i="42"/>
  <c r="Y9" i="42"/>
  <c r="Z5" i="42"/>
  <c r="W6" i="42"/>
  <c r="X7" i="42"/>
  <c r="U8" i="42"/>
  <c r="Y8" i="42"/>
  <c r="V9" i="42"/>
  <c r="Z9" i="42"/>
  <c r="M60" i="42"/>
  <c r="U5" i="42"/>
  <c r="Z6" i="42"/>
  <c r="V5" i="42"/>
  <c r="W5" i="42"/>
  <c r="X6" i="42"/>
  <c r="U7" i="42"/>
  <c r="Y7" i="42"/>
  <c r="V8" i="42"/>
  <c r="Z8" i="42"/>
  <c r="E41" i="4"/>
  <c r="F41" i="4"/>
  <c r="AA6" i="42" l="1"/>
  <c r="AA9" i="42"/>
  <c r="AA7" i="42"/>
  <c r="AA5" i="42"/>
  <c r="AA8" i="42"/>
  <c r="M124" i="9" l="1"/>
  <c r="N124" i="9"/>
  <c r="M125" i="9"/>
  <c r="N125" i="9"/>
  <c r="M22" i="25" l="1"/>
  <c r="N22" i="25"/>
  <c r="B516" i="25" l="1"/>
  <c r="B517" i="25"/>
  <c r="E517" i="25"/>
  <c r="D517" i="25"/>
  <c r="C517" i="25"/>
  <c r="E516" i="25"/>
  <c r="D516" i="25"/>
  <c r="C516" i="25"/>
  <c r="E515" i="25"/>
  <c r="D515" i="25"/>
  <c r="C515" i="25"/>
  <c r="E514" i="25"/>
  <c r="D514" i="25"/>
  <c r="C514" i="25"/>
  <c r="Y5" i="25"/>
  <c r="Z9" i="25"/>
  <c r="Z8" i="25"/>
  <c r="Z7" i="25"/>
  <c r="Z6" i="25"/>
  <c r="Z5" i="25"/>
  <c r="V9" i="25"/>
  <c r="W9" i="25"/>
  <c r="X9" i="25"/>
  <c r="Y9" i="25"/>
  <c r="V8" i="25"/>
  <c r="W8" i="25"/>
  <c r="X8" i="25"/>
  <c r="Y8" i="25"/>
  <c r="V7" i="25"/>
  <c r="W7" i="25"/>
  <c r="X7" i="25"/>
  <c r="Y7" i="25"/>
  <c r="V6" i="25"/>
  <c r="W6" i="25"/>
  <c r="X6" i="25"/>
  <c r="Y6" i="25"/>
  <c r="U9" i="25"/>
  <c r="U8" i="25"/>
  <c r="U7" i="25"/>
  <c r="U6" i="25"/>
  <c r="V5" i="25"/>
  <c r="W5" i="25"/>
  <c r="X5" i="25"/>
  <c r="U5" i="25"/>
  <c r="I514" i="25" l="1"/>
  <c r="I517" i="25"/>
  <c r="I516" i="25"/>
  <c r="I515" i="25"/>
  <c r="V5" i="9"/>
  <c r="W5" i="9"/>
  <c r="X5" i="9"/>
  <c r="Y5" i="9"/>
  <c r="U5" i="9"/>
  <c r="N39" i="20" l="1"/>
  <c r="M39" i="20"/>
  <c r="N38" i="20"/>
  <c r="M38" i="20"/>
  <c r="N32" i="21" l="1"/>
  <c r="M32" i="21"/>
  <c r="N30" i="21"/>
  <c r="M30" i="21"/>
  <c r="M29" i="21"/>
  <c r="T2" i="41" l="1"/>
  <c r="F22" i="41" l="1"/>
  <c r="E22" i="41"/>
  <c r="E20" i="41"/>
  <c r="F20" i="41"/>
  <c r="F18" i="41"/>
  <c r="E18" i="41"/>
  <c r="F12" i="41"/>
  <c r="E12" i="41"/>
  <c r="F11" i="41"/>
  <c r="E11" i="41"/>
  <c r="F10" i="41"/>
  <c r="E10" i="41"/>
  <c r="E9" i="41"/>
  <c r="F9" i="41"/>
  <c r="F8" i="41"/>
  <c r="E8" i="41"/>
  <c r="E7" i="41"/>
  <c r="F7" i="41"/>
  <c r="F6" i="41"/>
  <c r="E6" i="41"/>
  <c r="B130" i="9"/>
  <c r="B128" i="9"/>
  <c r="B127" i="9"/>
  <c r="Z30" i="11"/>
  <c r="Y30" i="11"/>
  <c r="X30" i="11"/>
  <c r="W30" i="11"/>
  <c r="V30" i="11"/>
  <c r="U30" i="11"/>
  <c r="Z29" i="11"/>
  <c r="Y29" i="11"/>
  <c r="X29" i="11"/>
  <c r="W29" i="11"/>
  <c r="V29" i="11"/>
  <c r="U29" i="11"/>
  <c r="Z28" i="11"/>
  <c r="Y28" i="11"/>
  <c r="X28" i="11"/>
  <c r="W28" i="11"/>
  <c r="V28" i="11"/>
  <c r="U28" i="11"/>
  <c r="Z27" i="11"/>
  <c r="Y27" i="11"/>
  <c r="X27" i="11"/>
  <c r="W27" i="11"/>
  <c r="V27" i="11"/>
  <c r="U27" i="11"/>
  <c r="Z26" i="11"/>
  <c r="Y26" i="11"/>
  <c r="X26" i="11"/>
  <c r="W26" i="11"/>
  <c r="V26" i="11"/>
  <c r="U26" i="11"/>
  <c r="N67" i="20"/>
  <c r="M67" i="20"/>
  <c r="AA6" i="25" l="1"/>
  <c r="AA8" i="25"/>
  <c r="AA26" i="11"/>
  <c r="AA29" i="11"/>
  <c r="AA30" i="11"/>
  <c r="AA28" i="11"/>
  <c r="AA27" i="11"/>
  <c r="AA9" i="25"/>
  <c r="AA7" i="25"/>
  <c r="AA5" i="25"/>
  <c r="F5" i="4" l="1"/>
  <c r="F6" i="4"/>
  <c r="F7" i="4"/>
  <c r="F8" i="4"/>
  <c r="F9"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2" i="4"/>
  <c r="T2" i="6" l="1"/>
  <c r="T2" i="31"/>
  <c r="T2" i="29"/>
  <c r="T2" i="28"/>
  <c r="T2" i="26"/>
  <c r="T2" i="25"/>
  <c r="T2" i="38"/>
  <c r="T2" i="24"/>
  <c r="T2" i="39"/>
  <c r="T2" i="23"/>
  <c r="T2" i="21"/>
  <c r="T2" i="20"/>
  <c r="T2" i="22"/>
  <c r="T2" i="19"/>
  <c r="T2" i="17"/>
  <c r="T2" i="27"/>
  <c r="T2" i="16"/>
  <c r="T2" i="12"/>
  <c r="T2" i="11"/>
  <c r="T2" i="10"/>
  <c r="T2" i="8"/>
  <c r="T2" i="7"/>
  <c r="T2" i="5"/>
  <c r="T1" i="4"/>
  <c r="E504" i="25" l="1"/>
  <c r="F504" i="25"/>
  <c r="E89" i="6"/>
  <c r="F89" i="6"/>
  <c r="E503" i="25"/>
  <c r="F503" i="25"/>
  <c r="F88" i="6"/>
  <c r="E88" i="6"/>
  <c r="E502" i="25"/>
  <c r="F502" i="25"/>
  <c r="E501" i="25"/>
  <c r="F501" i="25"/>
  <c r="E77" i="6"/>
  <c r="F77" i="6"/>
  <c r="F500" i="25"/>
  <c r="E500" i="25"/>
  <c r="E83" i="6"/>
  <c r="F83" i="6"/>
  <c r="E85" i="6"/>
  <c r="F85" i="6"/>
  <c r="E84" i="6"/>
  <c r="F84" i="6"/>
  <c r="E72" i="6"/>
  <c r="F72" i="6"/>
  <c r="E393" i="25"/>
  <c r="F393" i="25"/>
  <c r="E394" i="25"/>
  <c r="F394" i="25"/>
  <c r="F87" i="6"/>
  <c r="E87" i="6"/>
  <c r="E86" i="6"/>
  <c r="F86" i="6"/>
  <c r="E390" i="25"/>
  <c r="E388" i="25"/>
  <c r="E386" i="25"/>
  <c r="F389" i="25"/>
  <c r="F387" i="25"/>
  <c r="F385" i="25"/>
  <c r="E389" i="25"/>
  <c r="E387" i="25"/>
  <c r="E385" i="25"/>
  <c r="F390" i="25"/>
  <c r="F388" i="25"/>
  <c r="F386" i="25"/>
  <c r="E81" i="6"/>
  <c r="F81" i="6"/>
  <c r="F16" i="39"/>
  <c r="F14" i="39"/>
  <c r="E16" i="39"/>
  <c r="E14" i="39"/>
  <c r="F15" i="39"/>
  <c r="F13" i="39"/>
  <c r="E15" i="39"/>
  <c r="E13" i="39"/>
  <c r="E12" i="39"/>
  <c r="F12" i="39"/>
  <c r="E498" i="25"/>
  <c r="F498" i="25"/>
  <c r="E495" i="25"/>
  <c r="F495" i="25"/>
  <c r="F79" i="6"/>
  <c r="E79" i="6"/>
  <c r="F499" i="25"/>
  <c r="E499" i="25"/>
  <c r="F33" i="21"/>
  <c r="E33" i="21"/>
  <c r="F34" i="21"/>
  <c r="E34" i="21"/>
  <c r="F78" i="6"/>
  <c r="E78" i="6"/>
  <c r="F80" i="6"/>
  <c r="E80" i="6"/>
  <c r="E47" i="26"/>
  <c r="F47" i="26"/>
  <c r="E46" i="26"/>
  <c r="F46" i="26"/>
  <c r="F494" i="25"/>
  <c r="E494" i="25"/>
  <c r="F496" i="25"/>
  <c r="E496" i="25"/>
  <c r="F497" i="25"/>
  <c r="E497" i="25"/>
  <c r="E493" i="25"/>
  <c r="F493" i="25"/>
  <c r="F492" i="25"/>
  <c r="E492" i="25"/>
  <c r="E76" i="6"/>
  <c r="F76" i="6"/>
  <c r="F75" i="6"/>
  <c r="E75" i="6"/>
  <c r="F74" i="6"/>
  <c r="E74" i="6"/>
  <c r="F491" i="25"/>
  <c r="E491" i="25"/>
  <c r="E70" i="6"/>
  <c r="F70" i="6"/>
  <c r="E71" i="6"/>
  <c r="F71" i="6"/>
  <c r="E69" i="6"/>
  <c r="F69" i="6"/>
  <c r="E44" i="26"/>
  <c r="F44" i="26"/>
  <c r="E43" i="26"/>
  <c r="E45" i="26"/>
  <c r="F43" i="26"/>
  <c r="F45" i="26"/>
  <c r="F6" i="6"/>
  <c r="E6" i="6"/>
  <c r="E57" i="6"/>
  <c r="F57" i="6"/>
  <c r="F11" i="17"/>
  <c r="E11" i="17"/>
  <c r="F10" i="17"/>
  <c r="E10" i="17"/>
  <c r="E58" i="6"/>
  <c r="F58" i="6"/>
  <c r="E157" i="25"/>
  <c r="F157" i="25"/>
  <c r="E384" i="25"/>
  <c r="E382" i="25"/>
  <c r="F383" i="25"/>
  <c r="F381" i="25"/>
  <c r="E383" i="25"/>
  <c r="E381" i="25"/>
  <c r="F384" i="25"/>
  <c r="F382" i="25"/>
  <c r="E65" i="20"/>
  <c r="F65" i="20"/>
  <c r="E66" i="20"/>
  <c r="F66" i="20"/>
  <c r="E121" i="24"/>
  <c r="F121" i="24"/>
  <c r="E68" i="6"/>
  <c r="F68" i="6"/>
  <c r="E489" i="25"/>
  <c r="F489" i="25"/>
  <c r="E8" i="7"/>
  <c r="F8" i="7"/>
  <c r="E488" i="25"/>
  <c r="F488" i="25"/>
  <c r="E490" i="25"/>
  <c r="F490" i="25"/>
  <c r="F66" i="6"/>
  <c r="E66" i="6"/>
  <c r="E65" i="6"/>
  <c r="F65" i="6"/>
  <c r="E67" i="6"/>
  <c r="F67" i="6"/>
  <c r="E487" i="25"/>
  <c r="F487" i="25"/>
  <c r="E64" i="6"/>
  <c r="F64" i="6"/>
  <c r="E462" i="25"/>
  <c r="F462" i="25"/>
  <c r="E63" i="6"/>
  <c r="F63" i="6"/>
  <c r="F61" i="6"/>
  <c r="E61" i="6"/>
  <c r="E62" i="6"/>
  <c r="F62" i="6"/>
  <c r="E485" i="25"/>
  <c r="F485" i="25"/>
  <c r="F486" i="25"/>
  <c r="E486" i="25"/>
  <c r="E59" i="6"/>
  <c r="F59" i="6"/>
  <c r="E60" i="6"/>
  <c r="F60" i="6"/>
  <c r="E468" i="25"/>
  <c r="F468" i="25"/>
  <c r="F63" i="20"/>
  <c r="F61" i="20"/>
  <c r="F59" i="20"/>
  <c r="E63" i="20"/>
  <c r="E61" i="20"/>
  <c r="E59" i="20"/>
  <c r="F64" i="20"/>
  <c r="F62" i="20"/>
  <c r="F60" i="20"/>
  <c r="F58" i="20"/>
  <c r="E64" i="20"/>
  <c r="E62" i="20"/>
  <c r="E60" i="20"/>
  <c r="E58" i="20"/>
  <c r="F57" i="20"/>
  <c r="F55" i="20"/>
  <c r="F53" i="20"/>
  <c r="F51" i="20"/>
  <c r="F49" i="20"/>
  <c r="E57" i="20"/>
  <c r="E55" i="20"/>
  <c r="E53" i="20"/>
  <c r="E51" i="20"/>
  <c r="E49" i="20"/>
  <c r="F56" i="20"/>
  <c r="F54" i="20"/>
  <c r="F52" i="20"/>
  <c r="F50" i="20"/>
  <c r="E56" i="20"/>
  <c r="E54" i="20"/>
  <c r="E52" i="20"/>
  <c r="E50" i="20"/>
  <c r="F47" i="20"/>
  <c r="F45" i="20"/>
  <c r="F43" i="20"/>
  <c r="E47" i="20"/>
  <c r="E45" i="20"/>
  <c r="E43" i="20"/>
  <c r="F48" i="20"/>
  <c r="F46" i="20"/>
  <c r="F44" i="20"/>
  <c r="E48" i="20"/>
  <c r="E46" i="20"/>
  <c r="E44" i="20"/>
  <c r="F41" i="20"/>
  <c r="E41" i="20"/>
  <c r="E42" i="20"/>
  <c r="F42" i="20"/>
  <c r="E467" i="25"/>
  <c r="F467" i="25"/>
  <c r="E440" i="25"/>
  <c r="F440" i="25"/>
  <c r="E466" i="25"/>
  <c r="F466" i="25"/>
  <c r="E461" i="25"/>
  <c r="F461" i="25"/>
  <c r="E465" i="25"/>
  <c r="F465" i="25"/>
  <c r="F463" i="25"/>
  <c r="E463" i="25"/>
  <c r="E464" i="25"/>
  <c r="F464" i="25"/>
  <c r="E460" i="25"/>
  <c r="F460" i="25"/>
  <c r="F56" i="6"/>
  <c r="E56" i="6"/>
  <c r="E55" i="6"/>
  <c r="F55" i="6"/>
  <c r="E53" i="6"/>
  <c r="F53" i="6"/>
  <c r="E54" i="6"/>
  <c r="F54" i="6"/>
  <c r="F51" i="6"/>
  <c r="E51" i="6"/>
  <c r="E50" i="6"/>
  <c r="F50" i="6"/>
  <c r="F49" i="6"/>
  <c r="E49" i="6"/>
  <c r="E52" i="6"/>
  <c r="F52" i="6"/>
  <c r="E442" i="25"/>
  <c r="F442" i="25"/>
  <c r="E453" i="25"/>
  <c r="F453" i="25"/>
  <c r="F35" i="25"/>
  <c r="E35" i="25"/>
  <c r="E445" i="25"/>
  <c r="F445" i="25"/>
  <c r="E446" i="25"/>
  <c r="F446" i="25"/>
  <c r="E444" i="25"/>
  <c r="F444" i="25"/>
  <c r="E447" i="25"/>
  <c r="F447" i="25"/>
  <c r="E443" i="25"/>
  <c r="F443" i="25"/>
  <c r="E449" i="25"/>
  <c r="F449" i="25"/>
  <c r="E450" i="25"/>
  <c r="F450" i="25"/>
  <c r="E451" i="25"/>
  <c r="F451" i="25"/>
  <c r="E448" i="25"/>
  <c r="F448" i="25"/>
  <c r="E441" i="25"/>
  <c r="F441" i="25"/>
  <c r="F452" i="25"/>
  <c r="E452" i="25"/>
  <c r="E48" i="6"/>
  <c r="F48" i="6"/>
  <c r="F47" i="6"/>
  <c r="E47" i="6"/>
  <c r="E455" i="25"/>
  <c r="F455" i="25"/>
  <c r="E456" i="25"/>
  <c r="F456" i="25"/>
  <c r="E457" i="25"/>
  <c r="F457" i="25"/>
  <c r="E454" i="25"/>
  <c r="F454" i="25"/>
  <c r="E459" i="25"/>
  <c r="F459" i="25"/>
  <c r="F16" i="8"/>
  <c r="F14" i="8"/>
  <c r="F12" i="8"/>
  <c r="E16" i="8"/>
  <c r="E14" i="8"/>
  <c r="E12" i="8"/>
  <c r="F15" i="8"/>
  <c r="F13" i="8"/>
  <c r="E15" i="8"/>
  <c r="E13" i="8"/>
  <c r="F17" i="8"/>
  <c r="E17" i="8"/>
  <c r="F119" i="24"/>
  <c r="F117" i="24"/>
  <c r="F115" i="24"/>
  <c r="F113" i="24"/>
  <c r="F111" i="24"/>
  <c r="E119" i="24"/>
  <c r="E117" i="24"/>
  <c r="E115" i="24"/>
  <c r="E113" i="24"/>
  <c r="E111" i="24"/>
  <c r="F120" i="24"/>
  <c r="F118" i="24"/>
  <c r="F116" i="24"/>
  <c r="F114" i="24"/>
  <c r="F112" i="24"/>
  <c r="F110" i="24"/>
  <c r="E120" i="24"/>
  <c r="E118" i="24"/>
  <c r="E116" i="24"/>
  <c r="E114" i="24"/>
  <c r="E112" i="24"/>
  <c r="E110" i="24"/>
  <c r="E109" i="24"/>
  <c r="F109" i="24"/>
  <c r="F108" i="24"/>
  <c r="E108" i="24"/>
  <c r="F42" i="26"/>
  <c r="E42" i="26"/>
  <c r="F41" i="26"/>
  <c r="E41" i="26"/>
  <c r="F11" i="39"/>
  <c r="F9" i="39"/>
  <c r="F7" i="39"/>
  <c r="E11" i="39"/>
  <c r="E9" i="39"/>
  <c r="E7" i="39"/>
  <c r="F10" i="39"/>
  <c r="F8" i="39"/>
  <c r="E10" i="39"/>
  <c r="E8" i="39"/>
  <c r="F6" i="39"/>
  <c r="E6" i="39"/>
  <c r="E46" i="6"/>
  <c r="F46" i="6"/>
  <c r="E29" i="21"/>
  <c r="F29" i="21"/>
  <c r="E30" i="21"/>
  <c r="F30" i="21"/>
  <c r="F31" i="21"/>
  <c r="E31" i="21"/>
  <c r="F32" i="21"/>
  <c r="E32" i="21"/>
  <c r="E28" i="21"/>
  <c r="F28" i="21"/>
  <c r="E39" i="26"/>
  <c r="F39" i="26"/>
  <c r="F27" i="21"/>
  <c r="E27" i="21"/>
  <c r="E6" i="25"/>
  <c r="E7" i="25"/>
  <c r="E439" i="25"/>
  <c r="F439" i="25"/>
  <c r="E437" i="25"/>
  <c r="E435" i="25"/>
  <c r="E433" i="25"/>
  <c r="F438" i="25"/>
  <c r="F436" i="25"/>
  <c r="F434" i="25"/>
  <c r="E438" i="25"/>
  <c r="E436" i="25"/>
  <c r="E434" i="25"/>
  <c r="F437" i="25"/>
  <c r="F435" i="25"/>
  <c r="F433" i="25"/>
  <c r="F432" i="25"/>
  <c r="E432" i="25"/>
  <c r="F431" i="25"/>
  <c r="E431" i="25"/>
  <c r="F356" i="25"/>
  <c r="E356" i="25"/>
  <c r="F397" i="25"/>
  <c r="E397" i="25"/>
  <c r="E48" i="25"/>
  <c r="F48" i="25"/>
  <c r="F45" i="6"/>
  <c r="E45" i="6"/>
  <c r="F430" i="25"/>
  <c r="F428" i="25"/>
  <c r="E430" i="25"/>
  <c r="E428" i="25"/>
  <c r="F429" i="25"/>
  <c r="E429" i="25"/>
  <c r="F427" i="25"/>
  <c r="E427" i="25"/>
  <c r="F426" i="25"/>
  <c r="E426" i="25"/>
  <c r="E422" i="25"/>
  <c r="F422" i="25"/>
  <c r="E425" i="25"/>
  <c r="F425" i="25"/>
  <c r="F423" i="25"/>
  <c r="E423" i="25"/>
  <c r="F424" i="25"/>
  <c r="E424" i="25"/>
  <c r="E418" i="25"/>
  <c r="F418" i="25"/>
  <c r="F417" i="25"/>
  <c r="E417" i="25"/>
  <c r="E419" i="25"/>
  <c r="F419" i="25"/>
  <c r="F415" i="25"/>
  <c r="E415" i="25"/>
  <c r="E416" i="25"/>
  <c r="F416" i="25"/>
  <c r="E420" i="25"/>
  <c r="F420" i="25"/>
  <c r="F414" i="25"/>
  <c r="E414" i="25"/>
  <c r="E412" i="25"/>
  <c r="F413" i="25"/>
  <c r="E413" i="25"/>
  <c r="F412" i="25"/>
  <c r="E44" i="6"/>
  <c r="F44" i="6"/>
  <c r="E43" i="6"/>
  <c r="F43" i="6"/>
  <c r="E42" i="6"/>
  <c r="F42" i="6"/>
  <c r="E41" i="6"/>
  <c r="F41" i="6"/>
  <c r="E39" i="6"/>
  <c r="F39" i="6"/>
  <c r="F40" i="6"/>
  <c r="E40" i="6"/>
  <c r="E38" i="6"/>
  <c r="F38" i="6"/>
  <c r="E37" i="6"/>
  <c r="F37" i="6"/>
  <c r="F364" i="11"/>
  <c r="F362" i="11"/>
  <c r="F360" i="11"/>
  <c r="F358" i="11"/>
  <c r="E364" i="11"/>
  <c r="E362" i="11"/>
  <c r="E360" i="11"/>
  <c r="E358" i="11"/>
  <c r="F363" i="11"/>
  <c r="F361" i="11"/>
  <c r="F359" i="11"/>
  <c r="E363" i="11"/>
  <c r="E361" i="11"/>
  <c r="E359" i="11"/>
  <c r="F357" i="11"/>
  <c r="E357" i="11"/>
  <c r="F373" i="11"/>
  <c r="F371" i="11"/>
  <c r="F369" i="11"/>
  <c r="F367" i="11"/>
  <c r="E373" i="11"/>
  <c r="E371" i="11"/>
  <c r="E369" i="11"/>
  <c r="E367" i="11"/>
  <c r="F372" i="11"/>
  <c r="F370" i="11"/>
  <c r="F368" i="11"/>
  <c r="F366" i="11"/>
  <c r="E372" i="11"/>
  <c r="E370" i="11"/>
  <c r="E368" i="11"/>
  <c r="E366" i="11"/>
  <c r="E365" i="11"/>
  <c r="F365" i="11"/>
  <c r="E240" i="11"/>
  <c r="E238" i="11"/>
  <c r="E236" i="11"/>
  <c r="E234" i="11"/>
  <c r="F239" i="11"/>
  <c r="F237" i="11"/>
  <c r="F235" i="11"/>
  <c r="E239" i="11"/>
  <c r="E237" i="11"/>
  <c r="E235" i="11"/>
  <c r="F240" i="11"/>
  <c r="F238" i="11"/>
  <c r="F236" i="11"/>
  <c r="F234" i="11"/>
  <c r="F171" i="11"/>
  <c r="F169" i="11"/>
  <c r="F167" i="11"/>
  <c r="F165" i="11"/>
  <c r="F163" i="11"/>
  <c r="E171" i="11"/>
  <c r="E169" i="11"/>
  <c r="E167" i="11"/>
  <c r="E165" i="11"/>
  <c r="E163" i="11"/>
  <c r="F170" i="11"/>
  <c r="F168" i="11"/>
  <c r="F166" i="11"/>
  <c r="F164" i="11"/>
  <c r="F162" i="11"/>
  <c r="E170" i="11"/>
  <c r="E168" i="11"/>
  <c r="E166" i="11"/>
  <c r="E164" i="11"/>
  <c r="E162" i="11"/>
  <c r="E409" i="25"/>
  <c r="F409" i="25"/>
  <c r="F410" i="25"/>
  <c r="E410" i="25"/>
  <c r="E398" i="25"/>
  <c r="F398" i="25"/>
  <c r="F399" i="25"/>
  <c r="E399" i="25"/>
  <c r="F400" i="25"/>
  <c r="E400" i="25"/>
  <c r="E401" i="25"/>
  <c r="F401" i="25"/>
  <c r="E402" i="25"/>
  <c r="F402" i="25"/>
  <c r="E403" i="25"/>
  <c r="F403" i="25"/>
  <c r="E404" i="25"/>
  <c r="F404" i="25"/>
  <c r="E405" i="25"/>
  <c r="F405" i="25"/>
  <c r="E396" i="25"/>
  <c r="F396" i="25"/>
  <c r="E406" i="25"/>
  <c r="F406" i="25"/>
  <c r="E407" i="25"/>
  <c r="F407" i="25"/>
  <c r="E408" i="25"/>
  <c r="F408" i="25"/>
  <c r="E411" i="25"/>
  <c r="F411" i="25"/>
  <c r="E38" i="26"/>
  <c r="F38" i="26"/>
  <c r="E40" i="26"/>
  <c r="F40" i="26"/>
  <c r="E34" i="26"/>
  <c r="F34" i="26"/>
  <c r="E35" i="26"/>
  <c r="F35" i="26"/>
  <c r="E33" i="26"/>
  <c r="F33" i="26"/>
  <c r="E36" i="26"/>
  <c r="F36" i="26"/>
  <c r="E37" i="26"/>
  <c r="F37" i="26"/>
  <c r="F355" i="11"/>
  <c r="E355" i="11"/>
  <c r="E36" i="6"/>
  <c r="F36" i="6"/>
  <c r="E35" i="6"/>
  <c r="F35" i="6"/>
  <c r="F8" i="6"/>
  <c r="F11" i="6"/>
  <c r="F15" i="6"/>
  <c r="F19" i="6"/>
  <c r="F22" i="6"/>
  <c r="F26" i="6"/>
  <c r="F30" i="6"/>
  <c r="F34" i="6"/>
  <c r="F9" i="6"/>
  <c r="F16" i="6"/>
  <c r="F23" i="6"/>
  <c r="F27" i="6"/>
  <c r="F5" i="6"/>
  <c r="F13" i="6"/>
  <c r="F17" i="6"/>
  <c r="F20" i="6"/>
  <c r="F24" i="6"/>
  <c r="F28" i="6"/>
  <c r="F32" i="6"/>
  <c r="F7" i="6"/>
  <c r="F10" i="6"/>
  <c r="F14" i="6"/>
  <c r="F18" i="6"/>
  <c r="F21" i="6"/>
  <c r="F25" i="6"/>
  <c r="F29" i="6"/>
  <c r="F33" i="6"/>
  <c r="F12" i="6"/>
  <c r="F31" i="6"/>
  <c r="F40" i="20"/>
  <c r="E40" i="20"/>
  <c r="E392" i="25"/>
  <c r="F392" i="25"/>
  <c r="E391" i="25"/>
  <c r="F391" i="25"/>
  <c r="F380" i="25"/>
  <c r="E380" i="25"/>
  <c r="F378" i="25"/>
  <c r="E378" i="25"/>
  <c r="F379" i="25"/>
  <c r="E379" i="25"/>
  <c r="F395" i="25"/>
  <c r="E375" i="25"/>
  <c r="F374" i="25"/>
  <c r="E376" i="25"/>
  <c r="F375" i="25"/>
  <c r="E373" i="25"/>
  <c r="E377" i="25"/>
  <c r="F376" i="25"/>
  <c r="E374" i="25"/>
  <c r="F373" i="25"/>
  <c r="F377" i="25"/>
  <c r="E361" i="25"/>
  <c r="E365" i="25"/>
  <c r="E369" i="25"/>
  <c r="F358" i="25"/>
  <c r="F362" i="25"/>
  <c r="F366" i="25"/>
  <c r="F370" i="25"/>
  <c r="E358" i="25"/>
  <c r="E362" i="25"/>
  <c r="E366" i="25"/>
  <c r="E370" i="25"/>
  <c r="F359" i="25"/>
  <c r="F363" i="25"/>
  <c r="F367" i="25"/>
  <c r="F371" i="25"/>
  <c r="E359" i="25"/>
  <c r="E363" i="25"/>
  <c r="E367" i="25"/>
  <c r="E371" i="25"/>
  <c r="F360" i="25"/>
  <c r="F364" i="25"/>
  <c r="F368" i="25"/>
  <c r="F372" i="25"/>
  <c r="E360" i="25"/>
  <c r="E364" i="25"/>
  <c r="E368" i="25"/>
  <c r="E372" i="25"/>
  <c r="F361" i="25"/>
  <c r="F365" i="25"/>
  <c r="F369" i="25"/>
  <c r="E31" i="26"/>
  <c r="F31" i="26"/>
  <c r="F30" i="26"/>
  <c r="E30" i="26"/>
  <c r="E357" i="25"/>
  <c r="F357" i="25"/>
  <c r="F32" i="26"/>
  <c r="E32" i="26"/>
  <c r="E29" i="26"/>
  <c r="F28" i="26"/>
  <c r="E28" i="26"/>
  <c r="F29" i="26"/>
  <c r="F27" i="26"/>
  <c r="E27" i="26"/>
  <c r="F26" i="26"/>
  <c r="E26" i="26"/>
  <c r="F355" i="25"/>
  <c r="E355" i="25"/>
  <c r="F354" i="25"/>
  <c r="E354" i="25"/>
  <c r="F353" i="25"/>
  <c r="E353" i="25"/>
  <c r="F7" i="25"/>
  <c r="F5" i="25"/>
  <c r="E5" i="25"/>
  <c r="E73" i="24"/>
  <c r="F73" i="24"/>
  <c r="F72" i="24"/>
  <c r="E72" i="24"/>
  <c r="E71" i="24"/>
  <c r="F71" i="24"/>
  <c r="E70" i="24"/>
  <c r="F70" i="24"/>
  <c r="F69" i="24"/>
  <c r="E69" i="24"/>
  <c r="E68" i="24"/>
  <c r="F68" i="24"/>
  <c r="F67" i="24"/>
  <c r="E67" i="24"/>
  <c r="E66" i="24"/>
  <c r="F66" i="24"/>
  <c r="E65" i="24"/>
  <c r="F65" i="24"/>
  <c r="F64" i="24"/>
  <c r="E64" i="24"/>
  <c r="E63" i="24"/>
  <c r="F63" i="24"/>
  <c r="F62" i="24"/>
  <c r="E62" i="24"/>
  <c r="E61" i="24"/>
  <c r="F61" i="24"/>
  <c r="F60" i="24"/>
  <c r="E60" i="24"/>
  <c r="E59" i="24"/>
  <c r="F59" i="24"/>
  <c r="E58" i="24"/>
  <c r="F58" i="24"/>
  <c r="F57" i="24"/>
  <c r="E57" i="24"/>
  <c r="E56" i="24"/>
  <c r="F56" i="24"/>
  <c r="E55" i="24"/>
  <c r="F55" i="24"/>
  <c r="F54" i="24"/>
  <c r="E54" i="24"/>
  <c r="E53" i="24"/>
  <c r="F53" i="24"/>
  <c r="F52" i="24"/>
  <c r="E52" i="24"/>
  <c r="E51" i="24"/>
  <c r="F51" i="24"/>
  <c r="F50" i="24"/>
  <c r="E50" i="24"/>
  <c r="F49" i="24"/>
  <c r="E49" i="24"/>
  <c r="E17" i="26"/>
  <c r="F17" i="26"/>
  <c r="F15" i="26"/>
  <c r="E14" i="26"/>
  <c r="F11" i="26"/>
  <c r="F12" i="26"/>
  <c r="F16" i="26"/>
  <c r="E15" i="26"/>
  <c r="E16" i="26"/>
  <c r="F13" i="26"/>
  <c r="E12" i="26"/>
  <c r="F14" i="26"/>
  <c r="E13" i="26"/>
  <c r="E11" i="26"/>
  <c r="F351" i="25"/>
  <c r="E351" i="25"/>
  <c r="F350" i="25"/>
  <c r="E350" i="25"/>
  <c r="F107" i="24"/>
  <c r="E107" i="24"/>
  <c r="E33" i="6"/>
  <c r="E32" i="6"/>
  <c r="F11" i="8"/>
  <c r="E11" i="8"/>
  <c r="E10" i="8"/>
  <c r="F10" i="8"/>
  <c r="F25" i="21"/>
  <c r="E25" i="21"/>
  <c r="F349" i="25"/>
  <c r="E349" i="25"/>
  <c r="F348" i="25"/>
  <c r="E348" i="25"/>
  <c r="F24" i="26"/>
  <c r="E24" i="26"/>
  <c r="E18" i="19"/>
  <c r="F18" i="19"/>
  <c r="E347" i="25"/>
  <c r="F347" i="25"/>
  <c r="F346" i="25"/>
  <c r="E346" i="25"/>
  <c r="F28" i="11"/>
  <c r="F32" i="11"/>
  <c r="F36" i="11"/>
  <c r="F40" i="11"/>
  <c r="F44" i="11"/>
  <c r="F48" i="11"/>
  <c r="F52" i="11"/>
  <c r="F56" i="11"/>
  <c r="F60" i="11"/>
  <c r="F64" i="11"/>
  <c r="F68" i="11"/>
  <c r="F72" i="11"/>
  <c r="F76" i="11"/>
  <c r="F80" i="11"/>
  <c r="F84" i="11"/>
  <c r="F88" i="11"/>
  <c r="F92" i="11"/>
  <c r="F96" i="11"/>
  <c r="F8" i="11"/>
  <c r="F12" i="11"/>
  <c r="F16" i="11"/>
  <c r="F20" i="11"/>
  <c r="F24" i="11"/>
  <c r="F99" i="11"/>
  <c r="F103" i="11"/>
  <c r="F107" i="11"/>
  <c r="F111" i="11"/>
  <c r="F115" i="11"/>
  <c r="F119" i="11"/>
  <c r="F123" i="11"/>
  <c r="F127" i="11"/>
  <c r="F131" i="11"/>
  <c r="F135" i="11"/>
  <c r="F139" i="11"/>
  <c r="F143" i="11"/>
  <c r="F147" i="11"/>
  <c r="F151" i="11"/>
  <c r="F155" i="11"/>
  <c r="F159" i="11"/>
  <c r="F173" i="11"/>
  <c r="F177" i="11"/>
  <c r="F181" i="11"/>
  <c r="F185" i="11"/>
  <c r="F189" i="11"/>
  <c r="F244" i="11"/>
  <c r="F248" i="11"/>
  <c r="F252" i="11"/>
  <c r="F256" i="11"/>
  <c r="F259" i="11"/>
  <c r="F263" i="11"/>
  <c r="F267" i="11"/>
  <c r="F271" i="11"/>
  <c r="F274" i="11"/>
  <c r="F278" i="11"/>
  <c r="F280" i="11"/>
  <c r="F284" i="11"/>
  <c r="F288" i="11"/>
  <c r="F292" i="11"/>
  <c r="F296" i="11"/>
  <c r="F301" i="11"/>
  <c r="F305" i="11"/>
  <c r="F309" i="11"/>
  <c r="F313" i="11"/>
  <c r="F317" i="11"/>
  <c r="F321" i="11"/>
  <c r="F325" i="11"/>
  <c r="F329" i="11"/>
  <c r="F333" i="11"/>
  <c r="F337" i="11"/>
  <c r="F341" i="11"/>
  <c r="F345" i="11"/>
  <c r="F349" i="11"/>
  <c r="F29" i="11"/>
  <c r="F34" i="11"/>
  <c r="F39" i="11"/>
  <c r="F45" i="11"/>
  <c r="F50" i="11"/>
  <c r="F55" i="11"/>
  <c r="F61" i="11"/>
  <c r="F66" i="11"/>
  <c r="F71" i="11"/>
  <c r="F77" i="11"/>
  <c r="F82" i="11"/>
  <c r="F87" i="11"/>
  <c r="F93" i="11"/>
  <c r="F6" i="11"/>
  <c r="F11" i="11"/>
  <c r="F17" i="11"/>
  <c r="F22" i="11"/>
  <c r="F98" i="11"/>
  <c r="F104" i="11"/>
  <c r="F109" i="11"/>
  <c r="F114" i="11"/>
  <c r="F120" i="11"/>
  <c r="F125" i="11"/>
  <c r="F130" i="11"/>
  <c r="F136" i="11"/>
  <c r="F141" i="11"/>
  <c r="F146" i="11"/>
  <c r="F152" i="11"/>
  <c r="F157" i="11"/>
  <c r="F172" i="11"/>
  <c r="F178" i="11"/>
  <c r="F183" i="11"/>
  <c r="F188" i="11"/>
  <c r="F243" i="11"/>
  <c r="F249" i="11"/>
  <c r="F254" i="11"/>
  <c r="F258" i="11"/>
  <c r="F264" i="11"/>
  <c r="F269" i="11"/>
  <c r="F273" i="11"/>
  <c r="F279" i="11"/>
  <c r="F283" i="11"/>
  <c r="F289" i="11"/>
  <c r="F294" i="11"/>
  <c r="F299" i="11"/>
  <c r="F302" i="11"/>
  <c r="F307" i="11"/>
  <c r="F312" i="11"/>
  <c r="F318" i="11"/>
  <c r="F323" i="11"/>
  <c r="F328" i="11"/>
  <c r="F334" i="11"/>
  <c r="F339" i="11"/>
  <c r="F344" i="11"/>
  <c r="F350" i="11"/>
  <c r="F354" i="11"/>
  <c r="F30" i="11"/>
  <c r="F35" i="11"/>
  <c r="F41" i="11"/>
  <c r="F46" i="11"/>
  <c r="F51" i="11"/>
  <c r="F57" i="11"/>
  <c r="F62" i="11"/>
  <c r="F67" i="11"/>
  <c r="F73" i="11"/>
  <c r="F78" i="11"/>
  <c r="F83" i="11"/>
  <c r="F89" i="11"/>
  <c r="F94" i="11"/>
  <c r="F7" i="11"/>
  <c r="F13" i="11"/>
  <c r="F18" i="11"/>
  <c r="F23" i="11"/>
  <c r="F100" i="11"/>
  <c r="F105" i="11"/>
  <c r="F110" i="11"/>
  <c r="F116" i="11"/>
  <c r="F121" i="11"/>
  <c r="F126" i="11"/>
  <c r="F132" i="11"/>
  <c r="F137" i="11"/>
  <c r="F142" i="11"/>
  <c r="F148" i="11"/>
  <c r="F153" i="11"/>
  <c r="F158" i="11"/>
  <c r="F174" i="11"/>
  <c r="F179" i="11"/>
  <c r="F184" i="11"/>
  <c r="F245" i="11"/>
  <c r="F250" i="11"/>
  <c r="F255" i="11"/>
  <c r="F260" i="11"/>
  <c r="F265" i="11"/>
  <c r="F270" i="11"/>
  <c r="F275" i="11"/>
  <c r="F285" i="11"/>
  <c r="F290" i="11"/>
  <c r="F295" i="11"/>
  <c r="F303" i="11"/>
  <c r="F308" i="11"/>
  <c r="F314" i="11"/>
  <c r="F319" i="11"/>
  <c r="F324" i="11"/>
  <c r="F330" i="11"/>
  <c r="F335" i="11"/>
  <c r="F340" i="11"/>
  <c r="F346" i="11"/>
  <c r="F351" i="11"/>
  <c r="F31" i="11"/>
  <c r="F37" i="11"/>
  <c r="F42" i="11"/>
  <c r="F47" i="11"/>
  <c r="F53" i="11"/>
  <c r="F58" i="11"/>
  <c r="F63" i="11"/>
  <c r="F69" i="11"/>
  <c r="F74" i="11"/>
  <c r="F79" i="11"/>
  <c r="F85" i="11"/>
  <c r="F90" i="11"/>
  <c r="F95" i="11"/>
  <c r="F9" i="11"/>
  <c r="F14" i="11"/>
  <c r="F19" i="11"/>
  <c r="F25" i="11"/>
  <c r="F101" i="11"/>
  <c r="F106" i="11"/>
  <c r="F112" i="11"/>
  <c r="F117" i="11"/>
  <c r="F122" i="11"/>
  <c r="F128" i="11"/>
  <c r="F133" i="11"/>
  <c r="F138" i="11"/>
  <c r="F144" i="11"/>
  <c r="F149" i="11"/>
  <c r="F154" i="11"/>
  <c r="F160" i="11"/>
  <c r="F175" i="11"/>
  <c r="F180" i="11"/>
  <c r="F186" i="11"/>
  <c r="F33" i="11"/>
  <c r="F54" i="11"/>
  <c r="F75" i="11"/>
  <c r="F5" i="11"/>
  <c r="F97" i="11"/>
  <c r="F118" i="11"/>
  <c r="F140" i="11"/>
  <c r="F161" i="11"/>
  <c r="F241" i="11"/>
  <c r="F251" i="11"/>
  <c r="F261" i="11"/>
  <c r="F286" i="11"/>
  <c r="F297" i="11"/>
  <c r="F304" i="11"/>
  <c r="F315" i="11"/>
  <c r="F326" i="11"/>
  <c r="F336" i="11"/>
  <c r="F347" i="11"/>
  <c r="F38" i="11"/>
  <c r="F59" i="11"/>
  <c r="F81" i="11"/>
  <c r="F10" i="11"/>
  <c r="F102" i="11"/>
  <c r="F124" i="11"/>
  <c r="F145" i="11"/>
  <c r="F176" i="11"/>
  <c r="F242" i="11"/>
  <c r="F253" i="11"/>
  <c r="F262" i="11"/>
  <c r="F272" i="11"/>
  <c r="F287" i="11"/>
  <c r="F298" i="11"/>
  <c r="F306" i="11"/>
  <c r="F316" i="11"/>
  <c r="F327" i="11"/>
  <c r="F338" i="11"/>
  <c r="F348" i="11"/>
  <c r="F43" i="11"/>
  <c r="F65" i="11"/>
  <c r="F86" i="11"/>
  <c r="F15" i="11"/>
  <c r="F108" i="11"/>
  <c r="F129" i="11"/>
  <c r="F150" i="11"/>
  <c r="F182" i="11"/>
  <c r="F246" i="11"/>
  <c r="F257" i="11"/>
  <c r="F266" i="11"/>
  <c r="F276" i="11"/>
  <c r="F281" i="11"/>
  <c r="F291" i="11"/>
  <c r="F310" i="11"/>
  <c r="F320" i="11"/>
  <c r="F331" i="11"/>
  <c r="F342" i="11"/>
  <c r="F352" i="11"/>
  <c r="F49" i="11"/>
  <c r="F70" i="11"/>
  <c r="F91" i="11"/>
  <c r="F21" i="11"/>
  <c r="F113" i="11"/>
  <c r="F134" i="11"/>
  <c r="F156" i="11"/>
  <c r="F187" i="11"/>
  <c r="F247" i="11"/>
  <c r="F268" i="11"/>
  <c r="F277" i="11"/>
  <c r="F282" i="11"/>
  <c r="F293" i="11"/>
  <c r="F300" i="11"/>
  <c r="F311" i="11"/>
  <c r="F322" i="11"/>
  <c r="F332" i="11"/>
  <c r="F343" i="11"/>
  <c r="F353" i="11"/>
  <c r="F26" i="11"/>
  <c r="F27" i="11"/>
  <c r="F11" i="27"/>
  <c r="E11" i="27"/>
  <c r="F25" i="19"/>
  <c r="E25" i="19"/>
  <c r="E31" i="6"/>
  <c r="F344" i="25"/>
  <c r="E344" i="25"/>
  <c r="E341" i="25"/>
  <c r="F341" i="25"/>
  <c r="E342" i="25"/>
  <c r="F342" i="25"/>
  <c r="E343" i="25"/>
  <c r="F343" i="25"/>
  <c r="F345" i="25"/>
  <c r="E345" i="25"/>
  <c r="F340" i="25"/>
  <c r="E340" i="25"/>
  <c r="E337" i="25"/>
  <c r="F337" i="25"/>
  <c r="E18" i="17"/>
  <c r="F18" i="17"/>
  <c r="E24" i="19"/>
  <c r="F24" i="19"/>
  <c r="E338" i="25"/>
  <c r="F338" i="25"/>
  <c r="F339" i="25"/>
  <c r="E339" i="25"/>
  <c r="F336" i="25"/>
  <c r="E336" i="25"/>
  <c r="F335" i="25"/>
  <c r="E335" i="25"/>
  <c r="F334" i="25"/>
  <c r="E334" i="25"/>
  <c r="E354" i="11"/>
  <c r="E333" i="25"/>
  <c r="F333" i="25"/>
  <c r="E328" i="25"/>
  <c r="F328" i="25"/>
  <c r="E331" i="25"/>
  <c r="F331" i="25"/>
  <c r="E329" i="25"/>
  <c r="F329" i="25"/>
  <c r="E330" i="25"/>
  <c r="F330" i="25"/>
  <c r="E327" i="25"/>
  <c r="F327" i="25"/>
  <c r="E326" i="25"/>
  <c r="F326" i="25"/>
  <c r="E325" i="25"/>
  <c r="F325" i="25"/>
  <c r="E324" i="25"/>
  <c r="F324" i="25"/>
  <c r="E323" i="25"/>
  <c r="F323" i="25"/>
  <c r="F332" i="25"/>
  <c r="E332" i="25"/>
  <c r="F322" i="25"/>
  <c r="E322" i="25"/>
  <c r="E321" i="25"/>
  <c r="F321" i="25"/>
  <c r="F320" i="25"/>
  <c r="E320" i="25"/>
  <c r="E316" i="25"/>
  <c r="F316" i="25"/>
  <c r="E353" i="11"/>
  <c r="E318" i="25"/>
  <c r="F318" i="25"/>
  <c r="F319" i="25"/>
  <c r="E319" i="25"/>
  <c r="E317" i="25"/>
  <c r="F317" i="25"/>
  <c r="E315" i="25"/>
  <c r="F315" i="25"/>
  <c r="F314" i="25"/>
  <c r="E314" i="25"/>
  <c r="F10" i="26"/>
  <c r="F18" i="26"/>
  <c r="F9" i="26"/>
  <c r="E313" i="25"/>
  <c r="F313" i="25"/>
  <c r="F20" i="25"/>
  <c r="E20" i="25"/>
  <c r="E308" i="25"/>
  <c r="F308" i="25"/>
  <c r="E311" i="25"/>
  <c r="F311" i="25"/>
  <c r="F310" i="25"/>
  <c r="E310" i="25"/>
  <c r="F309" i="25"/>
  <c r="E309" i="25"/>
  <c r="F312" i="25"/>
  <c r="E312" i="25"/>
  <c r="F307" i="25"/>
  <c r="E307" i="25"/>
  <c r="F306" i="25"/>
  <c r="E306" i="25"/>
  <c r="E305" i="25"/>
  <c r="F305" i="25"/>
  <c r="E303" i="25"/>
  <c r="F303" i="25"/>
  <c r="F304" i="25"/>
  <c r="E304" i="25"/>
  <c r="F302" i="25"/>
  <c r="E302" i="25"/>
  <c r="F298" i="25"/>
  <c r="E298" i="25"/>
  <c r="F39" i="20"/>
  <c r="E39" i="20"/>
  <c r="F301" i="25"/>
  <c r="E301" i="25"/>
  <c r="F38" i="20"/>
  <c r="E38" i="20"/>
  <c r="E299" i="25"/>
  <c r="F299" i="25"/>
  <c r="F300" i="25"/>
  <c r="E300" i="25"/>
  <c r="E352" i="25"/>
  <c r="F352" i="25"/>
  <c r="F297" i="25"/>
  <c r="E297" i="25"/>
  <c r="F26" i="21"/>
  <c r="F24" i="21"/>
  <c r="E26" i="21"/>
  <c r="E24" i="21"/>
  <c r="F23" i="21"/>
  <c r="E23" i="21"/>
  <c r="E296" i="25"/>
  <c r="F296" i="25"/>
  <c r="F295" i="25"/>
  <c r="E295" i="25"/>
  <c r="F284" i="25"/>
  <c r="E284" i="25"/>
  <c r="F37" i="20"/>
  <c r="E37" i="20"/>
  <c r="E279" i="25"/>
  <c r="F279" i="25"/>
  <c r="E280" i="25"/>
  <c r="F280" i="25"/>
  <c r="E283" i="25"/>
  <c r="F283" i="25"/>
  <c r="E289" i="25"/>
  <c r="F289" i="25"/>
  <c r="F291" i="25"/>
  <c r="E291" i="25"/>
  <c r="E292" i="25"/>
  <c r="F292" i="25"/>
  <c r="E293" i="25"/>
  <c r="F293" i="25"/>
  <c r="E287" i="25"/>
  <c r="F287" i="25"/>
  <c r="E288" i="25"/>
  <c r="F288" i="25"/>
  <c r="E290" i="25"/>
  <c r="F290" i="25"/>
  <c r="E294" i="25"/>
  <c r="F294" i="25"/>
  <c r="F286" i="25"/>
  <c r="E286" i="25"/>
  <c r="F285" i="25"/>
  <c r="E285" i="25"/>
  <c r="F282" i="25"/>
  <c r="E282" i="25"/>
  <c r="F281" i="25"/>
  <c r="E281" i="25"/>
  <c r="F278" i="25"/>
  <c r="E278" i="25"/>
  <c r="E5" i="29"/>
  <c r="E9" i="29"/>
  <c r="E13" i="29"/>
  <c r="E15" i="29"/>
  <c r="E22" i="29"/>
  <c r="E26" i="29"/>
  <c r="E30" i="29"/>
  <c r="E34" i="29"/>
  <c r="F7" i="29"/>
  <c r="F11" i="29"/>
  <c r="F14" i="29"/>
  <c r="F17" i="29"/>
  <c r="F20" i="29"/>
  <c r="F24" i="29"/>
  <c r="F28" i="29"/>
  <c r="F32" i="29"/>
  <c r="E6" i="29"/>
  <c r="E10" i="29"/>
  <c r="E16" i="29"/>
  <c r="E19" i="29"/>
  <c r="E23" i="29"/>
  <c r="E27" i="29"/>
  <c r="E31" i="29"/>
  <c r="E35" i="29"/>
  <c r="F8" i="29"/>
  <c r="F12" i="29"/>
  <c r="F18" i="29"/>
  <c r="F21" i="29"/>
  <c r="F25" i="29"/>
  <c r="F29" i="29"/>
  <c r="F33" i="29"/>
  <c r="E7" i="29"/>
  <c r="E11" i="29"/>
  <c r="E14" i="29"/>
  <c r="E17" i="29"/>
  <c r="E20" i="29"/>
  <c r="E24" i="29"/>
  <c r="E28" i="29"/>
  <c r="E32" i="29"/>
  <c r="F5" i="29"/>
  <c r="F9" i="29"/>
  <c r="F13" i="29"/>
  <c r="F15" i="29"/>
  <c r="F22" i="29"/>
  <c r="F26" i="29"/>
  <c r="F30" i="29"/>
  <c r="F34" i="29"/>
  <c r="E8" i="29"/>
  <c r="E12" i="29"/>
  <c r="E18" i="29"/>
  <c r="E21" i="29"/>
  <c r="E25" i="29"/>
  <c r="E29" i="29"/>
  <c r="E33" i="29"/>
  <c r="F6" i="29"/>
  <c r="F10" i="29"/>
  <c r="F23" i="29"/>
  <c r="F27" i="29"/>
  <c r="F16" i="29"/>
  <c r="F31" i="29"/>
  <c r="F19" i="29"/>
  <c r="F35" i="29"/>
  <c r="F5" i="26"/>
  <c r="F20" i="26"/>
  <c r="F25" i="26"/>
  <c r="F7" i="26"/>
  <c r="F22" i="26"/>
  <c r="F19" i="26"/>
  <c r="F6" i="26"/>
  <c r="F21" i="26"/>
  <c r="F8" i="26"/>
  <c r="F23" i="26"/>
  <c r="E6" i="26"/>
  <c r="E10" i="26"/>
  <c r="E21" i="26"/>
  <c r="E7" i="26"/>
  <c r="E18" i="26"/>
  <c r="E22" i="26"/>
  <c r="E8" i="26"/>
  <c r="E19" i="26"/>
  <c r="E23" i="26"/>
  <c r="E5" i="26"/>
  <c r="E9" i="26"/>
  <c r="E20" i="26"/>
  <c r="E25" i="26"/>
  <c r="E8" i="25"/>
  <c r="E12" i="25"/>
  <c r="E16" i="25"/>
  <c r="E23" i="25"/>
  <c r="E25" i="25"/>
  <c r="E28" i="25"/>
  <c r="E39" i="25"/>
  <c r="E41" i="25"/>
  <c r="E44" i="25"/>
  <c r="E50" i="25"/>
  <c r="E54" i="25"/>
  <c r="E56" i="25"/>
  <c r="E60" i="25"/>
  <c r="E64" i="25"/>
  <c r="E68" i="25"/>
  <c r="E72" i="25"/>
  <c r="E75" i="25"/>
  <c r="E77" i="25"/>
  <c r="E80" i="25"/>
  <c r="E82" i="25"/>
  <c r="E89" i="25"/>
  <c r="E91" i="25"/>
  <c r="E95" i="25"/>
  <c r="E99" i="25"/>
  <c r="E103" i="25"/>
  <c r="E106" i="25"/>
  <c r="E110" i="25"/>
  <c r="E113" i="25"/>
  <c r="E115" i="25"/>
  <c r="E121" i="25"/>
  <c r="E125" i="25"/>
  <c r="E129" i="25"/>
  <c r="E133" i="25"/>
  <c r="E137" i="25"/>
  <c r="E141" i="25"/>
  <c r="E145" i="25"/>
  <c r="E149" i="25"/>
  <c r="E153" i="25"/>
  <c r="E158" i="25"/>
  <c r="E162" i="25"/>
  <c r="E166" i="25"/>
  <c r="E170" i="25"/>
  <c r="E174" i="25"/>
  <c r="E178" i="25"/>
  <c r="E9" i="25"/>
  <c r="E13" i="25"/>
  <c r="E19" i="25"/>
  <c r="E21" i="25"/>
  <c r="E24" i="25"/>
  <c r="E26" i="25"/>
  <c r="E29" i="25"/>
  <c r="E30" i="25"/>
  <c r="E36" i="25"/>
  <c r="E42" i="25"/>
  <c r="E51" i="25"/>
  <c r="E57" i="25"/>
  <c r="E61" i="25"/>
  <c r="E65" i="25"/>
  <c r="E69" i="25"/>
  <c r="E73" i="25"/>
  <c r="E76" i="25"/>
  <c r="E78" i="25"/>
  <c r="E81" i="25"/>
  <c r="E83" i="25"/>
  <c r="E84" i="25"/>
  <c r="E86" i="25"/>
  <c r="E92" i="25"/>
  <c r="E96" i="25"/>
  <c r="E100" i="25"/>
  <c r="E107" i="25"/>
  <c r="E116" i="25"/>
  <c r="E118" i="25"/>
  <c r="E122" i="25"/>
  <c r="E126" i="25"/>
  <c r="E130" i="25"/>
  <c r="E134" i="25"/>
  <c r="E138" i="25"/>
  <c r="E142" i="25"/>
  <c r="E146" i="25"/>
  <c r="E150" i="25"/>
  <c r="E154" i="25"/>
  <c r="E159" i="25"/>
  <c r="E163" i="25"/>
  <c r="E167" i="25"/>
  <c r="E171" i="25"/>
  <c r="E175" i="25"/>
  <c r="E179" i="25"/>
  <c r="E183" i="25"/>
  <c r="E187" i="25"/>
  <c r="E191" i="25"/>
  <c r="E195" i="25"/>
  <c r="E199" i="25"/>
  <c r="E203" i="25"/>
  <c r="E207" i="25"/>
  <c r="E211" i="25"/>
  <c r="E215" i="25"/>
  <c r="E219" i="25"/>
  <c r="E223" i="25"/>
  <c r="E227" i="25"/>
  <c r="E231" i="25"/>
  <c r="E235" i="25"/>
  <c r="E239" i="25"/>
  <c r="E243" i="25"/>
  <c r="E247" i="25"/>
  <c r="E251" i="25"/>
  <c r="E255" i="25"/>
  <c r="E259" i="25"/>
  <c r="E263" i="25"/>
  <c r="E267" i="25"/>
  <c r="E11" i="25"/>
  <c r="E18" i="25"/>
  <c r="E22" i="25"/>
  <c r="E34" i="25"/>
  <c r="E38" i="25"/>
  <c r="E43" i="25"/>
  <c r="E49" i="25"/>
  <c r="E63" i="25"/>
  <c r="E74" i="25"/>
  <c r="E88" i="25"/>
  <c r="E94" i="25"/>
  <c r="E102" i="25"/>
  <c r="E109" i="25"/>
  <c r="E128" i="25"/>
  <c r="E136" i="25"/>
  <c r="E144" i="25"/>
  <c r="E152" i="25"/>
  <c r="E161" i="25"/>
  <c r="E169" i="25"/>
  <c r="E177" i="25"/>
  <c r="E184" i="25"/>
  <c r="E189" i="25"/>
  <c r="E194" i="25"/>
  <c r="E200" i="25"/>
  <c r="E205" i="25"/>
  <c r="E210" i="25"/>
  <c r="E216" i="25"/>
  <c r="E221" i="25"/>
  <c r="E226" i="25"/>
  <c r="E232" i="25"/>
  <c r="E237" i="25"/>
  <c r="E242" i="25"/>
  <c r="E248" i="25"/>
  <c r="E253" i="25"/>
  <c r="E258" i="25"/>
  <c r="E264" i="25"/>
  <c r="E269" i="25"/>
  <c r="E273" i="25"/>
  <c r="E277" i="25"/>
  <c r="F6" i="25"/>
  <c r="F9" i="25"/>
  <c r="F13" i="25"/>
  <c r="F19" i="25"/>
  <c r="F21" i="25"/>
  <c r="F24" i="25"/>
  <c r="F26" i="25"/>
  <c r="F29" i="25"/>
  <c r="F30" i="25"/>
  <c r="F36" i="25"/>
  <c r="F42" i="25"/>
  <c r="E14" i="25"/>
  <c r="E31" i="25"/>
  <c r="E40" i="25"/>
  <c r="E45" i="25"/>
  <c r="E52" i="25"/>
  <c r="E58" i="25"/>
  <c r="E66" i="25"/>
  <c r="E70" i="25"/>
  <c r="E90" i="25"/>
  <c r="E97" i="25"/>
  <c r="E104" i="25"/>
  <c r="E111" i="25"/>
  <c r="E114" i="25"/>
  <c r="E119" i="25"/>
  <c r="E131" i="25"/>
  <c r="E139" i="25"/>
  <c r="E147" i="25"/>
  <c r="E155" i="25"/>
  <c r="E164" i="25"/>
  <c r="E172" i="25"/>
  <c r="E180" i="25"/>
  <c r="E185" i="25"/>
  <c r="E190" i="25"/>
  <c r="E196" i="25"/>
  <c r="E201" i="25"/>
  <c r="E206" i="25"/>
  <c r="E212" i="25"/>
  <c r="E217" i="25"/>
  <c r="E222" i="25"/>
  <c r="E228" i="25"/>
  <c r="E233" i="25"/>
  <c r="E238" i="25"/>
  <c r="E244" i="25"/>
  <c r="E249" i="25"/>
  <c r="E254" i="25"/>
  <c r="E260" i="25"/>
  <c r="E265" i="25"/>
  <c r="E270" i="25"/>
  <c r="E274" i="25"/>
  <c r="F10" i="25"/>
  <c r="F14" i="25"/>
  <c r="F17" i="25"/>
  <c r="F31" i="25"/>
  <c r="F33" i="25"/>
  <c r="F37" i="25"/>
  <c r="F40" i="25"/>
  <c r="F45" i="25"/>
  <c r="F52" i="25"/>
  <c r="F55" i="25"/>
  <c r="F58" i="25"/>
  <c r="F62" i="25"/>
  <c r="F66" i="25"/>
  <c r="F70" i="25"/>
  <c r="E27" i="25"/>
  <c r="E32" i="25"/>
  <c r="E53" i="25"/>
  <c r="E67" i="25"/>
  <c r="E105" i="25"/>
  <c r="E124" i="25"/>
  <c r="E140" i="25"/>
  <c r="E156" i="25"/>
  <c r="E173" i="25"/>
  <c r="E186" i="25"/>
  <c r="E197" i="25"/>
  <c r="E208" i="25"/>
  <c r="E218" i="25"/>
  <c r="E229" i="25"/>
  <c r="E240" i="25"/>
  <c r="E250" i="25"/>
  <c r="E261" i="25"/>
  <c r="E271" i="25"/>
  <c r="F11" i="25"/>
  <c r="F18" i="25"/>
  <c r="F22" i="25"/>
  <c r="F34" i="25"/>
  <c r="F38" i="25"/>
  <c r="F43" i="25"/>
  <c r="F53" i="25"/>
  <c r="F56" i="25"/>
  <c r="F61" i="25"/>
  <c r="F67" i="25"/>
  <c r="F73" i="25"/>
  <c r="F77" i="25"/>
  <c r="F89" i="25"/>
  <c r="F91" i="25"/>
  <c r="F95" i="25"/>
  <c r="F99" i="25"/>
  <c r="F103" i="25"/>
  <c r="F106" i="25"/>
  <c r="F110" i="25"/>
  <c r="F113" i="25"/>
  <c r="F115" i="25"/>
  <c r="F121" i="25"/>
  <c r="F125" i="25"/>
  <c r="F129" i="25"/>
  <c r="F133" i="25"/>
  <c r="F137" i="25"/>
  <c r="F141" i="25"/>
  <c r="F145" i="25"/>
  <c r="F149" i="25"/>
  <c r="F153" i="25"/>
  <c r="F158" i="25"/>
  <c r="F162" i="25"/>
  <c r="F166" i="25"/>
  <c r="F170" i="25"/>
  <c r="F174" i="25"/>
  <c r="F178" i="25"/>
  <c r="F182" i="25"/>
  <c r="F186" i="25"/>
  <c r="F190" i="25"/>
  <c r="F194" i="25"/>
  <c r="F198" i="25"/>
  <c r="F202" i="25"/>
  <c r="F206" i="25"/>
  <c r="F210" i="25"/>
  <c r="F214" i="25"/>
  <c r="F218" i="25"/>
  <c r="E37" i="25"/>
  <c r="E55" i="25"/>
  <c r="E71" i="25"/>
  <c r="E93" i="25"/>
  <c r="E112" i="25"/>
  <c r="E123" i="25"/>
  <c r="E143" i="25"/>
  <c r="E165" i="25"/>
  <c r="E182" i="25"/>
  <c r="E198" i="25"/>
  <c r="E213" i="25"/>
  <c r="E225" i="25"/>
  <c r="E241" i="25"/>
  <c r="E256" i="25"/>
  <c r="E268" i="25"/>
  <c r="F15" i="25"/>
  <c r="F39" i="25"/>
  <c r="F51" i="25"/>
  <c r="F57" i="25"/>
  <c r="F64" i="25"/>
  <c r="F74" i="25"/>
  <c r="F76" i="25"/>
  <c r="F82" i="25"/>
  <c r="F88" i="25"/>
  <c r="F92" i="25"/>
  <c r="F97" i="25"/>
  <c r="F102" i="25"/>
  <c r="F107" i="25"/>
  <c r="F111" i="25"/>
  <c r="F116" i="25"/>
  <c r="F119" i="25"/>
  <c r="F126" i="25"/>
  <c r="F131" i="25"/>
  <c r="F136" i="25"/>
  <c r="F142" i="25"/>
  <c r="F147" i="25"/>
  <c r="F152" i="25"/>
  <c r="F159" i="25"/>
  <c r="F164" i="25"/>
  <c r="F169" i="25"/>
  <c r="F175" i="25"/>
  <c r="F180" i="25"/>
  <c r="F185" i="25"/>
  <c r="F191" i="25"/>
  <c r="F196" i="25"/>
  <c r="F201" i="25"/>
  <c r="F207" i="25"/>
  <c r="F212" i="25"/>
  <c r="F217" i="25"/>
  <c r="F222" i="25"/>
  <c r="F226" i="25"/>
  <c r="F230" i="25"/>
  <c r="F234" i="25"/>
  <c r="F238" i="25"/>
  <c r="F242" i="25"/>
  <c r="F246" i="25"/>
  <c r="F250" i="25"/>
  <c r="F254" i="25"/>
  <c r="F258" i="25"/>
  <c r="F262" i="25"/>
  <c r="F266" i="25"/>
  <c r="F270" i="25"/>
  <c r="F274" i="25"/>
  <c r="E10" i="25"/>
  <c r="E59" i="25"/>
  <c r="E98" i="25"/>
  <c r="E117" i="25"/>
  <c r="E135" i="25"/>
  <c r="E168" i="25"/>
  <c r="E192" i="25"/>
  <c r="E209" i="25"/>
  <c r="E230" i="25"/>
  <c r="E246" i="25"/>
  <c r="E266" i="25"/>
  <c r="F25" i="25"/>
  <c r="F44" i="25"/>
  <c r="F54" i="25"/>
  <c r="F60" i="25"/>
  <c r="F78" i="25"/>
  <c r="F81" i="25"/>
  <c r="F85" i="25"/>
  <c r="F90" i="25"/>
  <c r="F96" i="25"/>
  <c r="F109" i="25"/>
  <c r="F117" i="25"/>
  <c r="F122" i="25"/>
  <c r="F124" i="25"/>
  <c r="F132" i="25"/>
  <c r="F139" i="25"/>
  <c r="F146" i="25"/>
  <c r="F154" i="25"/>
  <c r="F161" i="25"/>
  <c r="F168" i="25"/>
  <c r="F176" i="25"/>
  <c r="F183" i="25"/>
  <c r="F189" i="25"/>
  <c r="F197" i="25"/>
  <c r="F204" i="25"/>
  <c r="F211" i="25"/>
  <c r="F219" i="25"/>
  <c r="F224" i="25"/>
  <c r="F229" i="25"/>
  <c r="F235" i="25"/>
  <c r="F240" i="25"/>
  <c r="F245" i="25"/>
  <c r="F251" i="25"/>
  <c r="F256" i="25"/>
  <c r="F261" i="25"/>
  <c r="F267" i="25"/>
  <c r="F272" i="25"/>
  <c r="F277" i="25"/>
  <c r="E79" i="25"/>
  <c r="E101" i="25"/>
  <c r="E120" i="25"/>
  <c r="E148" i="25"/>
  <c r="E176" i="25"/>
  <c r="E193" i="25"/>
  <c r="E214" i="25"/>
  <c r="E234" i="25"/>
  <c r="E252" i="25"/>
  <c r="E272" i="25"/>
  <c r="F8" i="25"/>
  <c r="F27" i="25"/>
  <c r="F63" i="25"/>
  <c r="F69" i="25"/>
  <c r="F79" i="25"/>
  <c r="F83" i="25"/>
  <c r="F86" i="25"/>
  <c r="F98" i="25"/>
  <c r="F104" i="25"/>
  <c r="F123" i="25"/>
  <c r="F127" i="25"/>
  <c r="F134" i="25"/>
  <c r="F140" i="25"/>
  <c r="F148" i="25"/>
  <c r="F155" i="25"/>
  <c r="F163" i="25"/>
  <c r="F171" i="25"/>
  <c r="F177" i="25"/>
  <c r="F184" i="25"/>
  <c r="F192" i="25"/>
  <c r="F199" i="25"/>
  <c r="F205" i="25"/>
  <c r="F213" i="25"/>
  <c r="F220" i="25"/>
  <c r="F225" i="25"/>
  <c r="F231" i="25"/>
  <c r="F236" i="25"/>
  <c r="F241" i="25"/>
  <c r="F247" i="25"/>
  <c r="F252" i="25"/>
  <c r="F257" i="25"/>
  <c r="F263" i="25"/>
  <c r="F268" i="25"/>
  <c r="F273" i="25"/>
  <c r="E15" i="25"/>
  <c r="E33" i="25"/>
  <c r="E62" i="25"/>
  <c r="E85" i="25"/>
  <c r="E108" i="25"/>
  <c r="E127" i="25"/>
  <c r="E151" i="25"/>
  <c r="E181" i="25"/>
  <c r="E202" i="25"/>
  <c r="E220" i="25"/>
  <c r="E236" i="25"/>
  <c r="E257" i="25"/>
  <c r="E275" i="25"/>
  <c r="F12" i="25"/>
  <c r="F23" i="25"/>
  <c r="F28" i="25"/>
  <c r="F32" i="25"/>
  <c r="F49" i="25"/>
  <c r="F65" i="25"/>
  <c r="F71" i="25"/>
  <c r="F75" i="25"/>
  <c r="F87" i="25"/>
  <c r="F93" i="25"/>
  <c r="F100" i="25"/>
  <c r="F105" i="25"/>
  <c r="F112" i="25"/>
  <c r="F114" i="25"/>
  <c r="F118" i="25"/>
  <c r="F128" i="25"/>
  <c r="F135" i="25"/>
  <c r="F143" i="25"/>
  <c r="F150" i="25"/>
  <c r="F156" i="25"/>
  <c r="F165" i="25"/>
  <c r="F172" i="25"/>
  <c r="F179" i="25"/>
  <c r="F187" i="25"/>
  <c r="F193" i="25"/>
  <c r="F200" i="25"/>
  <c r="F208" i="25"/>
  <c r="F215" i="25"/>
  <c r="F221" i="25"/>
  <c r="F227" i="25"/>
  <c r="F232" i="25"/>
  <c r="F237" i="25"/>
  <c r="F243" i="25"/>
  <c r="F248" i="25"/>
  <c r="F253" i="25"/>
  <c r="F259" i="25"/>
  <c r="F264" i="25"/>
  <c r="F269" i="25"/>
  <c r="F275" i="25"/>
  <c r="E87" i="25"/>
  <c r="E188" i="25"/>
  <c r="E262" i="25"/>
  <c r="F59" i="25"/>
  <c r="F80" i="25"/>
  <c r="F101" i="25"/>
  <c r="F120" i="25"/>
  <c r="F144" i="25"/>
  <c r="F173" i="25"/>
  <c r="F203" i="25"/>
  <c r="F228" i="25"/>
  <c r="F249" i="25"/>
  <c r="F271" i="25"/>
  <c r="E17" i="25"/>
  <c r="E204" i="25"/>
  <c r="E276" i="25"/>
  <c r="F68" i="25"/>
  <c r="F84" i="25"/>
  <c r="F108" i="25"/>
  <c r="F151" i="25"/>
  <c r="F181" i="25"/>
  <c r="F209" i="25"/>
  <c r="F233" i="25"/>
  <c r="F255" i="25"/>
  <c r="F276" i="25"/>
  <c r="E132" i="25"/>
  <c r="E224" i="25"/>
  <c r="F16" i="25"/>
  <c r="F41" i="25"/>
  <c r="F72" i="25"/>
  <c r="F130" i="25"/>
  <c r="F160" i="25"/>
  <c r="F188" i="25"/>
  <c r="F216" i="25"/>
  <c r="F239" i="25"/>
  <c r="F260" i="25"/>
  <c r="E160" i="25"/>
  <c r="E245" i="25"/>
  <c r="F50" i="25"/>
  <c r="F94" i="25"/>
  <c r="F138" i="25"/>
  <c r="F167" i="25"/>
  <c r="F195" i="25"/>
  <c r="F223" i="25"/>
  <c r="F244" i="25"/>
  <c r="F265" i="25"/>
  <c r="E5" i="38"/>
  <c r="E9" i="38"/>
  <c r="E13" i="38"/>
  <c r="E17" i="38"/>
  <c r="F6" i="38"/>
  <c r="F10" i="38"/>
  <c r="F14" i="38"/>
  <c r="F18" i="38"/>
  <c r="E6" i="38"/>
  <c r="E10" i="38"/>
  <c r="E14" i="38"/>
  <c r="E18" i="38"/>
  <c r="F7" i="38"/>
  <c r="F11" i="38"/>
  <c r="F15" i="38"/>
  <c r="F19" i="38"/>
  <c r="E7" i="38"/>
  <c r="E11" i="38"/>
  <c r="E15" i="38"/>
  <c r="E19" i="38"/>
  <c r="F8" i="38"/>
  <c r="F12" i="38"/>
  <c r="F16" i="38"/>
  <c r="E8" i="38"/>
  <c r="E12" i="38"/>
  <c r="E16" i="38"/>
  <c r="F5" i="38"/>
  <c r="F9" i="38"/>
  <c r="F13" i="38"/>
  <c r="F17" i="38"/>
  <c r="E7" i="24"/>
  <c r="E11" i="24"/>
  <c r="E15" i="24"/>
  <c r="E19" i="24"/>
  <c r="E23" i="24"/>
  <c r="E27" i="24"/>
  <c r="E30" i="24"/>
  <c r="E34" i="24"/>
  <c r="E37" i="24"/>
  <c r="E39" i="24"/>
  <c r="E44" i="24"/>
  <c r="E75" i="24"/>
  <c r="E79" i="24"/>
  <c r="E83" i="24"/>
  <c r="E87" i="24"/>
  <c r="E91" i="24"/>
  <c r="E95" i="24"/>
  <c r="E99" i="24"/>
  <c r="E103" i="24"/>
  <c r="F8" i="24"/>
  <c r="F12" i="24"/>
  <c r="F16" i="24"/>
  <c r="F20" i="24"/>
  <c r="F24" i="24"/>
  <c r="F28" i="24"/>
  <c r="F31" i="24"/>
  <c r="F32" i="24"/>
  <c r="F40" i="24"/>
  <c r="F45" i="24"/>
  <c r="F76" i="24"/>
  <c r="F80" i="24"/>
  <c r="F84" i="24"/>
  <c r="F88" i="24"/>
  <c r="F92" i="24"/>
  <c r="F96" i="24"/>
  <c r="F100" i="24"/>
  <c r="F104" i="24"/>
  <c r="E8" i="24"/>
  <c r="E12" i="24"/>
  <c r="E16" i="24"/>
  <c r="E20" i="24"/>
  <c r="E24" i="24"/>
  <c r="E28" i="24"/>
  <c r="E31" i="24"/>
  <c r="E32" i="24"/>
  <c r="E40" i="24"/>
  <c r="E45" i="24"/>
  <c r="E76" i="24"/>
  <c r="E80" i="24"/>
  <c r="E84" i="24"/>
  <c r="E88" i="24"/>
  <c r="E92" i="24"/>
  <c r="E96" i="24"/>
  <c r="E100" i="24"/>
  <c r="E104" i="24"/>
  <c r="F5" i="24"/>
  <c r="F9" i="24"/>
  <c r="F13" i="24"/>
  <c r="F17" i="24"/>
  <c r="F21" i="24"/>
  <c r="F25" i="24"/>
  <c r="F29" i="24"/>
  <c r="F35" i="24"/>
  <c r="F41" i="24"/>
  <c r="F43" i="24"/>
  <c r="F46" i="24"/>
  <c r="F48" i="24"/>
  <c r="F77" i="24"/>
  <c r="F81" i="24"/>
  <c r="F85" i="24"/>
  <c r="E5" i="24"/>
  <c r="E13" i="24"/>
  <c r="E21" i="24"/>
  <c r="E29" i="24"/>
  <c r="E43" i="24"/>
  <c r="E48" i="24"/>
  <c r="E81" i="24"/>
  <c r="E89" i="24"/>
  <c r="E97" i="24"/>
  <c r="E105" i="24"/>
  <c r="F10" i="24"/>
  <c r="F18" i="24"/>
  <c r="F26" i="24"/>
  <c r="F36" i="24"/>
  <c r="F42" i="24"/>
  <c r="F47" i="24"/>
  <c r="F78" i="24"/>
  <c r="F86" i="24"/>
  <c r="F91" i="24"/>
  <c r="F97" i="24"/>
  <c r="F102" i="24"/>
  <c r="E6" i="24"/>
  <c r="E14" i="24"/>
  <c r="E22" i="24"/>
  <c r="E33" i="24"/>
  <c r="E38" i="24"/>
  <c r="E74" i="24"/>
  <c r="E82" i="24"/>
  <c r="E90" i="24"/>
  <c r="E98" i="24"/>
  <c r="E106" i="24"/>
  <c r="F11" i="24"/>
  <c r="F19" i="24"/>
  <c r="F27" i="24"/>
  <c r="F37" i="24"/>
  <c r="F79" i="24"/>
  <c r="F87" i="24"/>
  <c r="F93" i="24"/>
  <c r="F98" i="24"/>
  <c r="E9" i="24"/>
  <c r="E17" i="24"/>
  <c r="E25" i="24"/>
  <c r="E35" i="24"/>
  <c r="E41" i="24"/>
  <c r="E46" i="24"/>
  <c r="E77" i="24"/>
  <c r="E85" i="24"/>
  <c r="E93" i="24"/>
  <c r="E101" i="24"/>
  <c r="F6" i="24"/>
  <c r="F14" i="24"/>
  <c r="F22" i="24"/>
  <c r="F33" i="24"/>
  <c r="F38" i="24"/>
  <c r="F74" i="24"/>
  <c r="F82" i="24"/>
  <c r="F89" i="24"/>
  <c r="F94" i="24"/>
  <c r="F99" i="24"/>
  <c r="F105" i="24"/>
  <c r="E10" i="24"/>
  <c r="E18" i="24"/>
  <c r="E26" i="24"/>
  <c r="E36" i="24"/>
  <c r="E42" i="24"/>
  <c r="E47" i="24"/>
  <c r="E78" i="24"/>
  <c r="E86" i="24"/>
  <c r="E94" i="24"/>
  <c r="E102" i="24"/>
  <c r="F7" i="24"/>
  <c r="F15" i="24"/>
  <c r="F23" i="24"/>
  <c r="F30" i="24"/>
  <c r="F34" i="24"/>
  <c r="F39" i="24"/>
  <c r="F44" i="24"/>
  <c r="F75" i="24"/>
  <c r="F83" i="24"/>
  <c r="F90" i="24"/>
  <c r="F95" i="24"/>
  <c r="F101" i="24"/>
  <c r="F106" i="24"/>
  <c r="F103" i="24"/>
  <c r="F5" i="39"/>
  <c r="E5" i="39"/>
  <c r="E5" i="23"/>
  <c r="E9" i="23"/>
  <c r="F6" i="23"/>
  <c r="F10" i="23"/>
  <c r="E6" i="23"/>
  <c r="E10" i="23"/>
  <c r="F7" i="23"/>
  <c r="F11" i="23"/>
  <c r="E7" i="23"/>
  <c r="E11" i="23"/>
  <c r="F8" i="23"/>
  <c r="E8" i="23"/>
  <c r="F5" i="23"/>
  <c r="E9" i="21"/>
  <c r="E11" i="21"/>
  <c r="E12" i="21"/>
  <c r="E14" i="21"/>
  <c r="E18" i="21"/>
  <c r="E20" i="21"/>
  <c r="E22" i="21"/>
  <c r="F9" i="21"/>
  <c r="F11" i="21"/>
  <c r="F12" i="21"/>
  <c r="F14" i="21"/>
  <c r="F18" i="21"/>
  <c r="F20" i="21"/>
  <c r="F22" i="21"/>
  <c r="E10" i="21"/>
  <c r="E13" i="21"/>
  <c r="E15" i="21"/>
  <c r="E16" i="21"/>
  <c r="E17" i="21"/>
  <c r="E19" i="21"/>
  <c r="E21" i="21"/>
  <c r="F10" i="21"/>
  <c r="F13" i="21"/>
  <c r="F15" i="21"/>
  <c r="F16" i="21"/>
  <c r="F17" i="21"/>
  <c r="F19" i="21"/>
  <c r="F21" i="21"/>
  <c r="E5" i="21"/>
  <c r="E7" i="21"/>
  <c r="F5" i="21"/>
  <c r="F7" i="21"/>
  <c r="E6" i="21"/>
  <c r="E8" i="21"/>
  <c r="F6" i="21"/>
  <c r="F8" i="21"/>
  <c r="F5" i="20"/>
  <c r="F8" i="20"/>
  <c r="F15" i="20"/>
  <c r="F19" i="20"/>
  <c r="F23" i="20"/>
  <c r="F27" i="20"/>
  <c r="F31" i="20"/>
  <c r="F35" i="20"/>
  <c r="F9" i="20"/>
  <c r="F12" i="20"/>
  <c r="F16" i="20"/>
  <c r="F20" i="20"/>
  <c r="F24" i="20"/>
  <c r="F28" i="20"/>
  <c r="F32" i="20"/>
  <c r="F36" i="20"/>
  <c r="F6" i="20"/>
  <c r="F10" i="20"/>
  <c r="F13" i="20"/>
  <c r="F17" i="20"/>
  <c r="F21" i="20"/>
  <c r="F25" i="20"/>
  <c r="F29" i="20"/>
  <c r="F33" i="20"/>
  <c r="F7" i="20"/>
  <c r="F11" i="20"/>
  <c r="F14" i="20"/>
  <c r="F18" i="20"/>
  <c r="F22" i="20"/>
  <c r="F26" i="20"/>
  <c r="F30" i="20"/>
  <c r="F34" i="20"/>
  <c r="E6" i="20"/>
  <c r="E10" i="20"/>
  <c r="E13" i="20"/>
  <c r="E17" i="20"/>
  <c r="E21" i="20"/>
  <c r="E25" i="20"/>
  <c r="E29" i="20"/>
  <c r="E33" i="20"/>
  <c r="E7" i="20"/>
  <c r="E11" i="20"/>
  <c r="E14" i="20"/>
  <c r="E18" i="20"/>
  <c r="E22" i="20"/>
  <c r="E26" i="20"/>
  <c r="E30" i="20"/>
  <c r="E34" i="20"/>
  <c r="E5" i="20"/>
  <c r="E8" i="20"/>
  <c r="E15" i="20"/>
  <c r="E19" i="20"/>
  <c r="E23" i="20"/>
  <c r="E27" i="20"/>
  <c r="E31" i="20"/>
  <c r="E35" i="20"/>
  <c r="E9" i="20"/>
  <c r="E12" i="20"/>
  <c r="E16" i="20"/>
  <c r="E20" i="20"/>
  <c r="E24" i="20"/>
  <c r="E28" i="20"/>
  <c r="E32" i="20"/>
  <c r="E36" i="20"/>
  <c r="E6" i="19"/>
  <c r="E8" i="19"/>
  <c r="E10" i="19"/>
  <c r="E12" i="19"/>
  <c r="E14" i="19"/>
  <c r="E16" i="19"/>
  <c r="E20" i="19"/>
  <c r="E22" i="19"/>
  <c r="E26" i="19"/>
  <c r="E19" i="19"/>
  <c r="F7" i="19"/>
  <c r="F13" i="19"/>
  <c r="F19" i="19"/>
  <c r="F23" i="19"/>
  <c r="F6" i="19"/>
  <c r="F8" i="19"/>
  <c r="F10" i="19"/>
  <c r="F12" i="19"/>
  <c r="F14" i="19"/>
  <c r="F16" i="19"/>
  <c r="F20" i="19"/>
  <c r="F22" i="19"/>
  <c r="F26" i="19"/>
  <c r="E7" i="19"/>
  <c r="E9" i="19"/>
  <c r="E11" i="19"/>
  <c r="E13" i="19"/>
  <c r="E15" i="19"/>
  <c r="E17" i="19"/>
  <c r="E21" i="19"/>
  <c r="E23" i="19"/>
  <c r="F9" i="19"/>
  <c r="F11" i="19"/>
  <c r="F15" i="19"/>
  <c r="F17" i="19"/>
  <c r="F21" i="19"/>
  <c r="F5" i="19"/>
  <c r="E5" i="19"/>
  <c r="F5" i="17"/>
  <c r="F9" i="17"/>
  <c r="F16" i="17"/>
  <c r="F6" i="17"/>
  <c r="F13" i="17"/>
  <c r="F17" i="17"/>
  <c r="F7" i="17"/>
  <c r="F14" i="17"/>
  <c r="F19" i="17"/>
  <c r="F8" i="17"/>
  <c r="F12" i="17"/>
  <c r="F15" i="17"/>
  <c r="E5" i="17"/>
  <c r="F5" i="27"/>
  <c r="F8" i="27"/>
  <c r="F6" i="27"/>
  <c r="F9" i="27"/>
  <c r="E5" i="27"/>
  <c r="F7" i="27"/>
  <c r="F10" i="27"/>
  <c r="F5" i="16"/>
  <c r="F9" i="16"/>
  <c r="F13" i="16"/>
  <c r="F6" i="16"/>
  <c r="F10" i="16"/>
  <c r="E5" i="16"/>
  <c r="F7" i="16"/>
  <c r="F11" i="16"/>
  <c r="F8" i="16"/>
  <c r="F12" i="16"/>
  <c r="E5" i="41"/>
  <c r="F5" i="41"/>
  <c r="F5" i="12"/>
  <c r="E5" i="12"/>
  <c r="F6" i="10"/>
  <c r="F7" i="10"/>
  <c r="F9" i="5"/>
  <c r="F13" i="5"/>
  <c r="F17" i="5"/>
  <c r="F6" i="5"/>
  <c r="F10" i="5"/>
  <c r="F14" i="5"/>
  <c r="F7" i="5"/>
  <c r="F11" i="5"/>
  <c r="F15" i="5"/>
  <c r="F8" i="5"/>
  <c r="F12" i="5"/>
  <c r="F16" i="5"/>
  <c r="E8" i="11"/>
  <c r="E5" i="10"/>
  <c r="F5" i="10"/>
  <c r="E5" i="8"/>
  <c r="F5" i="8"/>
  <c r="E7" i="7"/>
  <c r="F5" i="7"/>
  <c r="F6" i="7"/>
  <c r="F7" i="7"/>
  <c r="F5" i="5"/>
  <c r="E5" i="7"/>
  <c r="E5" i="6"/>
  <c r="E11" i="6"/>
  <c r="F9" i="8"/>
  <c r="F8" i="8"/>
  <c r="F7" i="8"/>
  <c r="F6" i="8"/>
  <c r="E9" i="8"/>
  <c r="E8" i="8"/>
  <c r="E7" i="8"/>
  <c r="E6" i="8"/>
  <c r="E7" i="10"/>
  <c r="E6" i="10"/>
  <c r="E12" i="16"/>
  <c r="E8" i="16"/>
  <c r="E11" i="16"/>
  <c r="E7" i="16"/>
  <c r="E10" i="16"/>
  <c r="E6" i="16"/>
  <c r="E13" i="16"/>
  <c r="E9" i="16"/>
  <c r="E10" i="27"/>
  <c r="E7" i="27"/>
  <c r="E9" i="27"/>
  <c r="E6" i="27"/>
  <c r="E8" i="27"/>
  <c r="E17" i="17"/>
  <c r="E12" i="17"/>
  <c r="E7" i="17"/>
  <c r="E15" i="17"/>
  <c r="E6" i="17"/>
  <c r="E14" i="17"/>
  <c r="E19" i="17"/>
  <c r="E13" i="17"/>
  <c r="E8" i="17"/>
  <c r="E16" i="17"/>
  <c r="E9" i="17"/>
  <c r="E9" i="11"/>
  <c r="E26" i="11"/>
  <c r="E30" i="11"/>
  <c r="E34" i="11"/>
  <c r="E38" i="11"/>
  <c r="E42" i="11"/>
  <c r="E46" i="11"/>
  <c r="E50" i="11"/>
  <c r="E54" i="11"/>
  <c r="E58" i="11"/>
  <c r="E62" i="11"/>
  <c r="E66" i="11"/>
  <c r="E70" i="11"/>
  <c r="E74" i="11"/>
  <c r="E78" i="11"/>
  <c r="E82" i="11"/>
  <c r="E86" i="11"/>
  <c r="E90" i="11"/>
  <c r="E94" i="11"/>
  <c r="E5" i="11"/>
  <c r="E7" i="11"/>
  <c r="E11" i="11"/>
  <c r="E14" i="11"/>
  <c r="E19" i="11"/>
  <c r="E21" i="11"/>
  <c r="E97" i="11"/>
  <c r="E101" i="11"/>
  <c r="E105" i="11"/>
  <c r="E109" i="11"/>
  <c r="E113" i="11"/>
  <c r="E117" i="11"/>
  <c r="E121" i="11"/>
  <c r="E125" i="11"/>
  <c r="E129" i="11"/>
  <c r="E133" i="11"/>
  <c r="E137" i="11"/>
  <c r="E141" i="11"/>
  <c r="E145" i="11"/>
  <c r="E149" i="11"/>
  <c r="E153" i="11"/>
  <c r="E157" i="11"/>
  <c r="E161" i="11"/>
  <c r="E175" i="11"/>
  <c r="E179" i="11"/>
  <c r="E183" i="11"/>
  <c r="E187" i="11"/>
  <c r="E242" i="11"/>
  <c r="E246" i="11"/>
  <c r="E250" i="11"/>
  <c r="E254" i="11"/>
  <c r="E261" i="11"/>
  <c r="E265" i="11"/>
  <c r="E269" i="11"/>
  <c r="E272" i="11"/>
  <c r="E27" i="11"/>
  <c r="E32" i="11"/>
  <c r="E37" i="11"/>
  <c r="E43" i="11"/>
  <c r="E48" i="11"/>
  <c r="E53" i="11"/>
  <c r="E59" i="11"/>
  <c r="E64" i="11"/>
  <c r="E69" i="11"/>
  <c r="E75" i="11"/>
  <c r="E80" i="11"/>
  <c r="E85" i="11"/>
  <c r="E91" i="11"/>
  <c r="E96" i="11"/>
  <c r="E12" i="11"/>
  <c r="E13" i="11"/>
  <c r="E16" i="11"/>
  <c r="E23" i="11"/>
  <c r="E98" i="11"/>
  <c r="E103" i="11"/>
  <c r="E108" i="11"/>
  <c r="E114" i="11"/>
  <c r="E119" i="11"/>
  <c r="E124" i="11"/>
  <c r="E130" i="11"/>
  <c r="E135" i="11"/>
  <c r="E140" i="11"/>
  <c r="E146" i="11"/>
  <c r="E151" i="11"/>
  <c r="E156" i="11"/>
  <c r="E172" i="11"/>
  <c r="E177" i="11"/>
  <c r="E182" i="11"/>
  <c r="E188" i="11"/>
  <c r="E243" i="11"/>
  <c r="E248" i="11"/>
  <c r="E253" i="11"/>
  <c r="E258" i="11"/>
  <c r="E263" i="11"/>
  <c r="E268" i="11"/>
  <c r="E273" i="11"/>
  <c r="E277" i="11"/>
  <c r="E283" i="11"/>
  <c r="E287" i="11"/>
  <c r="E291" i="11"/>
  <c r="E295" i="11"/>
  <c r="E299" i="11"/>
  <c r="E300" i="11"/>
  <c r="E304" i="11"/>
  <c r="E308" i="11"/>
  <c r="E312" i="11"/>
  <c r="E316" i="11"/>
  <c r="E320" i="11"/>
  <c r="E324" i="11"/>
  <c r="E328" i="11"/>
  <c r="E332" i="11"/>
  <c r="E336" i="11"/>
  <c r="E340" i="11"/>
  <c r="E344" i="11"/>
  <c r="E348" i="11"/>
  <c r="E352" i="11"/>
  <c r="E28" i="11"/>
  <c r="E33" i="11"/>
  <c r="E39" i="11"/>
  <c r="E44" i="11"/>
  <c r="E49" i="11"/>
  <c r="E55" i="11"/>
  <c r="E60" i="11"/>
  <c r="E65" i="11"/>
  <c r="E71" i="11"/>
  <c r="E76" i="11"/>
  <c r="E81" i="11"/>
  <c r="E87" i="11"/>
  <c r="E92" i="11"/>
  <c r="E17" i="11"/>
  <c r="E18" i="11"/>
  <c r="E22" i="11"/>
  <c r="E24" i="11"/>
  <c r="E99" i="11"/>
  <c r="E104" i="11"/>
  <c r="E110" i="11"/>
  <c r="E115" i="11"/>
  <c r="E120" i="11"/>
  <c r="E126" i="11"/>
  <c r="E131" i="11"/>
  <c r="E136" i="11"/>
  <c r="E142" i="11"/>
  <c r="E147" i="11"/>
  <c r="E152" i="11"/>
  <c r="E158" i="11"/>
  <c r="E173" i="11"/>
  <c r="E178" i="11"/>
  <c r="E184" i="11"/>
  <c r="E189" i="11"/>
  <c r="E244" i="11"/>
  <c r="E249" i="11"/>
  <c r="E255" i="11"/>
  <c r="E259" i="11"/>
  <c r="E264" i="11"/>
  <c r="E270" i="11"/>
  <c r="E274" i="11"/>
  <c r="E278" i="11"/>
  <c r="E280" i="11"/>
  <c r="E284" i="11"/>
  <c r="E288" i="11"/>
  <c r="E292" i="11"/>
  <c r="E296" i="11"/>
  <c r="E301" i="11"/>
  <c r="E305" i="11"/>
  <c r="E309" i="11"/>
  <c r="E313" i="11"/>
  <c r="E317" i="11"/>
  <c r="E321" i="11"/>
  <c r="E325" i="11"/>
  <c r="E329" i="11"/>
  <c r="E333" i="11"/>
  <c r="E337" i="11"/>
  <c r="E341" i="11"/>
  <c r="E345" i="11"/>
  <c r="E347" i="11"/>
  <c r="E339" i="11"/>
  <c r="E331" i="11"/>
  <c r="E323" i="11"/>
  <c r="E315" i="11"/>
  <c r="E307" i="11"/>
  <c r="E294" i="11"/>
  <c r="E286" i="11"/>
  <c r="E276" i="11"/>
  <c r="E267" i="11"/>
  <c r="E257" i="11"/>
  <c r="E247" i="11"/>
  <c r="E186" i="11"/>
  <c r="E176" i="11"/>
  <c r="E155" i="11"/>
  <c r="E144" i="11"/>
  <c r="E134" i="11"/>
  <c r="E123" i="11"/>
  <c r="E112" i="11"/>
  <c r="E102" i="11"/>
  <c r="E10" i="11"/>
  <c r="E89" i="11"/>
  <c r="E79" i="11"/>
  <c r="E68" i="11"/>
  <c r="E57" i="11"/>
  <c r="E47" i="11"/>
  <c r="E36" i="11"/>
  <c r="E351" i="11"/>
  <c r="E346" i="11"/>
  <c r="E338" i="11"/>
  <c r="E330" i="11"/>
  <c r="E322" i="11"/>
  <c r="E314" i="11"/>
  <c r="E306" i="11"/>
  <c r="E293" i="11"/>
  <c r="E285" i="11"/>
  <c r="E275" i="11"/>
  <c r="E266" i="11"/>
  <c r="E256" i="11"/>
  <c r="E245" i="11"/>
  <c r="E185" i="11"/>
  <c r="E174" i="11"/>
  <c r="E154" i="11"/>
  <c r="E143" i="11"/>
  <c r="E132" i="11"/>
  <c r="E122" i="11"/>
  <c r="E111" i="11"/>
  <c r="E100" i="11"/>
  <c r="E6" i="11"/>
  <c r="E88" i="11"/>
  <c r="E77" i="11"/>
  <c r="E67" i="11"/>
  <c r="E56" i="11"/>
  <c r="E45" i="11"/>
  <c r="E35" i="11"/>
  <c r="E350" i="11"/>
  <c r="E343" i="11"/>
  <c r="E335" i="11"/>
  <c r="E327" i="11"/>
  <c r="E319" i="11"/>
  <c r="E311" i="11"/>
  <c r="E303" i="11"/>
  <c r="E298" i="11"/>
  <c r="E290" i="11"/>
  <c r="E282" i="11"/>
  <c r="E262" i="11"/>
  <c r="E252" i="11"/>
  <c r="E241" i="11"/>
  <c r="E181" i="11"/>
  <c r="E160" i="11"/>
  <c r="E150" i="11"/>
  <c r="E139" i="11"/>
  <c r="E128" i="11"/>
  <c r="E118" i="11"/>
  <c r="E107" i="11"/>
  <c r="E20" i="11"/>
  <c r="E95" i="11"/>
  <c r="E84" i="11"/>
  <c r="E73" i="11"/>
  <c r="E63" i="11"/>
  <c r="E52" i="11"/>
  <c r="E41" i="11"/>
  <c r="E31" i="11"/>
  <c r="E349" i="11"/>
  <c r="E342" i="11"/>
  <c r="E334" i="11"/>
  <c r="E326" i="11"/>
  <c r="E318" i="11"/>
  <c r="E310" i="11"/>
  <c r="E302" i="11"/>
  <c r="E297" i="11"/>
  <c r="E289" i="11"/>
  <c r="E281" i="11"/>
  <c r="E279" i="11"/>
  <c r="E271" i="11"/>
  <c r="E260" i="11"/>
  <c r="E251" i="11"/>
  <c r="E180" i="11"/>
  <c r="E159" i="11"/>
  <c r="E148" i="11"/>
  <c r="E138" i="11"/>
  <c r="E127" i="11"/>
  <c r="E116" i="11"/>
  <c r="E106" i="11"/>
  <c r="E25" i="11"/>
  <c r="E15" i="11"/>
  <c r="E93" i="11"/>
  <c r="E83" i="11"/>
  <c r="E72" i="11"/>
  <c r="E61" i="11"/>
  <c r="E51" i="11"/>
  <c r="E40" i="11"/>
  <c r="E29" i="11"/>
  <c r="E12" i="6"/>
  <c r="E23" i="6"/>
  <c r="E9" i="6"/>
  <c r="E29" i="6"/>
  <c r="E14" i="6"/>
  <c r="E6" i="7"/>
  <c r="E22" i="6"/>
  <c r="E19" i="6"/>
  <c r="E27" i="6"/>
  <c r="E18" i="6"/>
  <c r="E8" i="6"/>
  <c r="E30" i="6"/>
  <c r="E25" i="6"/>
  <c r="E15" i="6"/>
  <c r="E10" i="6"/>
  <c r="E34" i="6"/>
  <c r="E26" i="6"/>
  <c r="E21" i="6"/>
  <c r="E16" i="6"/>
  <c r="E7" i="6"/>
  <c r="E28" i="6"/>
  <c r="E24" i="6"/>
  <c r="E20" i="6"/>
  <c r="E17" i="6"/>
  <c r="E13" i="6"/>
  <c r="E5" i="5"/>
  <c r="E6" i="5"/>
  <c r="E7" i="5"/>
  <c r="E8" i="5"/>
  <c r="E9" i="5"/>
  <c r="E10" i="5"/>
  <c r="E11" i="5"/>
  <c r="E12" i="5"/>
  <c r="E13" i="5"/>
  <c r="E14" i="5"/>
  <c r="E15" i="5"/>
  <c r="E16" i="5"/>
  <c r="E17" i="5"/>
  <c r="E5" i="4"/>
  <c r="E6" i="4"/>
  <c r="E7" i="4"/>
  <c r="E8" i="4"/>
  <c r="E9"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2" i="4"/>
  <c r="T2" i="9"/>
  <c r="E119" i="9" l="1"/>
  <c r="F119" i="9"/>
  <c r="F49" i="9"/>
  <c r="E49" i="9"/>
  <c r="F46" i="9"/>
  <c r="E46" i="9"/>
  <c r="F114" i="9"/>
  <c r="E114" i="9"/>
  <c r="E12" i="9"/>
  <c r="F5" i="9"/>
  <c r="F9" i="9"/>
  <c r="F13" i="9"/>
  <c r="F17" i="9"/>
  <c r="F21" i="9"/>
  <c r="F25" i="9"/>
  <c r="F29" i="9"/>
  <c r="F33" i="9"/>
  <c r="F37" i="9"/>
  <c r="F41" i="9"/>
  <c r="F45" i="9"/>
  <c r="F51" i="9"/>
  <c r="F55" i="9"/>
  <c r="F59" i="9"/>
  <c r="F63" i="9"/>
  <c r="F67" i="9"/>
  <c r="F71" i="9"/>
  <c r="F75" i="9"/>
  <c r="F79" i="9"/>
  <c r="F83" i="9"/>
  <c r="F87" i="9"/>
  <c r="F91" i="9"/>
  <c r="F95" i="9"/>
  <c r="F99" i="9"/>
  <c r="F103" i="9"/>
  <c r="F107" i="9"/>
  <c r="F111" i="9"/>
  <c r="F116" i="9"/>
  <c r="F39" i="9"/>
  <c r="F53" i="9"/>
  <c r="F69" i="9"/>
  <c r="F81" i="9"/>
  <c r="F97" i="9"/>
  <c r="F109" i="9"/>
  <c r="F6" i="9"/>
  <c r="F10" i="9"/>
  <c r="F14" i="9"/>
  <c r="F18" i="9"/>
  <c r="F22" i="9"/>
  <c r="F26" i="9"/>
  <c r="F30" i="9"/>
  <c r="F34" i="9"/>
  <c r="F38" i="9"/>
  <c r="F42" i="9"/>
  <c r="F47" i="9"/>
  <c r="F52" i="9"/>
  <c r="F56" i="9"/>
  <c r="F60" i="9"/>
  <c r="F64" i="9"/>
  <c r="F68" i="9"/>
  <c r="F72" i="9"/>
  <c r="F76" i="9"/>
  <c r="F80" i="9"/>
  <c r="F84" i="9"/>
  <c r="F88" i="9"/>
  <c r="F92" i="9"/>
  <c r="F96" i="9"/>
  <c r="F100" i="9"/>
  <c r="F104" i="9"/>
  <c r="F108" i="9"/>
  <c r="F112" i="9"/>
  <c r="F117" i="9"/>
  <c r="F7" i="9"/>
  <c r="F11" i="9"/>
  <c r="F15" i="9"/>
  <c r="F19" i="9"/>
  <c r="F23" i="9"/>
  <c r="F27" i="9"/>
  <c r="F31" i="9"/>
  <c r="F43" i="9"/>
  <c r="F48" i="9"/>
  <c r="F57" i="9"/>
  <c r="F65" i="9"/>
  <c r="F77" i="9"/>
  <c r="F85" i="9"/>
  <c r="F93" i="9"/>
  <c r="F105" i="9"/>
  <c r="F113" i="9"/>
  <c r="F8" i="9"/>
  <c r="F12" i="9"/>
  <c r="F16" i="9"/>
  <c r="F20" i="9"/>
  <c r="F24" i="9"/>
  <c r="F28" i="9"/>
  <c r="F32" i="9"/>
  <c r="F36" i="9"/>
  <c r="F40" i="9"/>
  <c r="F44" i="9"/>
  <c r="F50" i="9"/>
  <c r="F54" i="9"/>
  <c r="F58" i="9"/>
  <c r="F62" i="9"/>
  <c r="F66" i="9"/>
  <c r="F70" i="9"/>
  <c r="F74" i="9"/>
  <c r="F78" i="9"/>
  <c r="F82" i="9"/>
  <c r="F86" i="9"/>
  <c r="F90" i="9"/>
  <c r="F94" i="9"/>
  <c r="F98" i="9"/>
  <c r="F102" i="9"/>
  <c r="F106" i="9"/>
  <c r="F110" i="9"/>
  <c r="F115" i="9"/>
  <c r="F35" i="9"/>
  <c r="F61" i="9"/>
  <c r="F73" i="9"/>
  <c r="F89" i="9"/>
  <c r="F101" i="9"/>
  <c r="F118" i="9"/>
  <c r="E54" i="9"/>
  <c r="E95" i="9"/>
  <c r="E87" i="9"/>
  <c r="E5" i="9"/>
  <c r="E45" i="9"/>
  <c r="E71" i="9"/>
  <c r="E29" i="9"/>
  <c r="E111" i="9"/>
  <c r="E70" i="9"/>
  <c r="E21" i="9"/>
  <c r="E103" i="9"/>
  <c r="E86" i="9"/>
  <c r="E63" i="9"/>
  <c r="E37" i="9"/>
  <c r="E20" i="9"/>
  <c r="E102" i="9"/>
  <c r="E79" i="9"/>
  <c r="E55" i="9"/>
  <c r="E36" i="9"/>
  <c r="E13" i="9"/>
  <c r="E110" i="9"/>
  <c r="E94" i="9"/>
  <c r="E78" i="9"/>
  <c r="E62" i="9"/>
  <c r="E44" i="9"/>
  <c r="E28" i="9"/>
  <c r="E6" i="9"/>
  <c r="E10" i="9"/>
  <c r="E14" i="9"/>
  <c r="E18" i="9"/>
  <c r="E22" i="9"/>
  <c r="E26" i="9"/>
  <c r="E30" i="9"/>
  <c r="E34" i="9"/>
  <c r="E38" i="9"/>
  <c r="E42" i="9"/>
  <c r="E47" i="9"/>
  <c r="E52" i="9"/>
  <c r="E56" i="9"/>
  <c r="E60" i="9"/>
  <c r="E64" i="9"/>
  <c r="E68" i="9"/>
  <c r="E72" i="9"/>
  <c r="E76" i="9"/>
  <c r="E80" i="9"/>
  <c r="E84" i="9"/>
  <c r="E88" i="9"/>
  <c r="E92" i="9"/>
  <c r="E96" i="9"/>
  <c r="E100" i="9"/>
  <c r="E104" i="9"/>
  <c r="E108" i="9"/>
  <c r="E112" i="9"/>
  <c r="E117" i="9"/>
  <c r="E7" i="9"/>
  <c r="E11" i="9"/>
  <c r="E15" i="9"/>
  <c r="E19" i="9"/>
  <c r="E23" i="9"/>
  <c r="E27" i="9"/>
  <c r="E31" i="9"/>
  <c r="E35" i="9"/>
  <c r="E39" i="9"/>
  <c r="E43" i="9"/>
  <c r="E48" i="9"/>
  <c r="E53" i="9"/>
  <c r="E57" i="9"/>
  <c r="E61" i="9"/>
  <c r="E65" i="9"/>
  <c r="E69" i="9"/>
  <c r="E73" i="9"/>
  <c r="E77" i="9"/>
  <c r="E81" i="9"/>
  <c r="E85" i="9"/>
  <c r="E89" i="9"/>
  <c r="E93" i="9"/>
  <c r="E97" i="9"/>
  <c r="E101" i="9"/>
  <c r="E105" i="9"/>
  <c r="E109" i="9"/>
  <c r="E113" i="9"/>
  <c r="E118" i="9"/>
  <c r="E116" i="9"/>
  <c r="E107" i="9"/>
  <c r="E99" i="9"/>
  <c r="E91" i="9"/>
  <c r="E83" i="9"/>
  <c r="E75" i="9"/>
  <c r="E67" i="9"/>
  <c r="E59" i="9"/>
  <c r="E51" i="9"/>
  <c r="E41" i="9"/>
  <c r="E33" i="9"/>
  <c r="E25" i="9"/>
  <c r="E17" i="9"/>
  <c r="E9" i="9"/>
  <c r="E115" i="9"/>
  <c r="E106" i="9"/>
  <c r="E98" i="9"/>
  <c r="E90" i="9"/>
  <c r="E82" i="9"/>
  <c r="E74" i="9"/>
  <c r="E66" i="9"/>
  <c r="E58" i="9"/>
  <c r="E50" i="9"/>
  <c r="E40" i="9"/>
  <c r="E32" i="9"/>
  <c r="E24" i="9"/>
  <c r="E16" i="9"/>
  <c r="E8" i="9"/>
  <c r="F13" i="35"/>
  <c r="D13" i="35"/>
  <c r="C13" i="35"/>
  <c r="E13" i="35" l="1"/>
  <c r="X10" i="7"/>
  <c r="T10" i="7"/>
  <c r="V8" i="7"/>
  <c r="X7" i="7"/>
  <c r="T7" i="7"/>
  <c r="V6" i="7"/>
  <c r="X5" i="7"/>
  <c r="T5" i="7"/>
  <c r="W10" i="7"/>
  <c r="X8" i="7"/>
  <c r="Y7" i="7"/>
  <c r="Y6" i="7"/>
  <c r="T6" i="7"/>
  <c r="U5" i="7"/>
  <c r="V10" i="7"/>
  <c r="W7" i="7"/>
  <c r="Y5" i="7"/>
  <c r="W8" i="7"/>
  <c r="X6" i="7"/>
  <c r="U8" i="7"/>
  <c r="W6" i="7"/>
  <c r="Y10" i="7"/>
  <c r="U6" i="7"/>
  <c r="V7" i="7"/>
  <c r="U7" i="7"/>
  <c r="T8" i="7"/>
  <c r="U10" i="7"/>
  <c r="W5" i="7"/>
  <c r="Y8" i="7"/>
  <c r="V5" i="7"/>
  <c r="N17" i="5"/>
  <c r="M17" i="5"/>
  <c r="Z7" i="7" l="1"/>
  <c r="Z6" i="7"/>
  <c r="Z5" i="7"/>
  <c r="Z8" i="7"/>
  <c r="Z10" i="7"/>
  <c r="M159" i="25"/>
  <c r="N159" i="25"/>
  <c r="M37" i="20" l="1"/>
  <c r="N37" i="20"/>
  <c r="M36" i="20"/>
  <c r="N36" i="20"/>
  <c r="O320" i="41" l="1"/>
  <c r="N320" i="41"/>
  <c r="O319" i="41"/>
  <c r="N319" i="41"/>
  <c r="O318" i="41"/>
  <c r="N318" i="41"/>
  <c r="O317" i="41"/>
  <c r="N317" i="41"/>
  <c r="O316" i="41"/>
  <c r="N316" i="41"/>
  <c r="O315" i="41"/>
  <c r="N315" i="41"/>
  <c r="O314" i="41"/>
  <c r="N314" i="41"/>
  <c r="O313" i="41"/>
  <c r="N313" i="41"/>
  <c r="O312" i="41"/>
  <c r="N312" i="41"/>
  <c r="O311" i="41"/>
  <c r="N311" i="41"/>
  <c r="O310" i="41"/>
  <c r="N310" i="41"/>
  <c r="O309" i="41"/>
  <c r="N309" i="41"/>
  <c r="O308" i="41"/>
  <c r="N308" i="41"/>
  <c r="O307" i="41"/>
  <c r="N307" i="41"/>
  <c r="O306" i="41"/>
  <c r="N306" i="41"/>
  <c r="O305" i="41"/>
  <c r="N305" i="41"/>
  <c r="O304" i="41"/>
  <c r="N304" i="41"/>
  <c r="O303" i="41"/>
  <c r="N303" i="41"/>
  <c r="O302" i="41"/>
  <c r="N302" i="41"/>
  <c r="O301" i="41"/>
  <c r="N301" i="41"/>
  <c r="O300" i="41"/>
  <c r="N300" i="41"/>
  <c r="O299" i="41"/>
  <c r="N299" i="41"/>
  <c r="O298" i="41"/>
  <c r="N298" i="41"/>
  <c r="O297" i="41"/>
  <c r="N297" i="41"/>
  <c r="O296" i="41"/>
  <c r="N296" i="41"/>
  <c r="O295" i="41"/>
  <c r="N295" i="41"/>
  <c r="O294" i="41"/>
  <c r="N294" i="41"/>
  <c r="O293" i="41"/>
  <c r="N293" i="41"/>
  <c r="O292" i="41"/>
  <c r="N292" i="41"/>
  <c r="O291" i="41"/>
  <c r="N291" i="41"/>
  <c r="O290" i="41"/>
  <c r="N290" i="41"/>
  <c r="O289" i="41"/>
  <c r="N289" i="41"/>
  <c r="O288" i="41"/>
  <c r="N288" i="41"/>
  <c r="O287" i="41"/>
  <c r="N287" i="41"/>
  <c r="O286" i="41"/>
  <c r="N286" i="41"/>
  <c r="O285" i="41"/>
  <c r="N285" i="41"/>
  <c r="O284" i="41"/>
  <c r="N284" i="41"/>
  <c r="O283" i="41"/>
  <c r="N283" i="41"/>
  <c r="O282" i="41"/>
  <c r="N282" i="41"/>
  <c r="O281" i="41"/>
  <c r="N281" i="41"/>
  <c r="O280" i="41"/>
  <c r="N280" i="41"/>
  <c r="O279" i="41"/>
  <c r="N279" i="41"/>
  <c r="O278" i="41"/>
  <c r="N278" i="41"/>
  <c r="O277" i="41"/>
  <c r="N277" i="41"/>
  <c r="O276" i="41"/>
  <c r="N276" i="41"/>
  <c r="O275" i="41"/>
  <c r="N275" i="41"/>
  <c r="O274" i="41"/>
  <c r="N274" i="41"/>
  <c r="O273" i="41"/>
  <c r="N273" i="41"/>
  <c r="O272" i="41"/>
  <c r="N272" i="41"/>
  <c r="O271" i="41"/>
  <c r="N271" i="41"/>
  <c r="O270" i="41"/>
  <c r="N270" i="41"/>
  <c r="O269" i="41"/>
  <c r="N269" i="41"/>
  <c r="O268" i="41"/>
  <c r="N268" i="41"/>
  <c r="O267" i="41"/>
  <c r="N267" i="41"/>
  <c r="O266" i="41"/>
  <c r="N266" i="41"/>
  <c r="O265" i="41"/>
  <c r="N265" i="41"/>
  <c r="O264" i="41"/>
  <c r="N264" i="41"/>
  <c r="O263" i="41"/>
  <c r="N263" i="41"/>
  <c r="O262" i="41"/>
  <c r="N262" i="41"/>
  <c r="O261" i="41"/>
  <c r="N261" i="41"/>
  <c r="O260" i="41"/>
  <c r="N260" i="41"/>
  <c r="O259" i="41"/>
  <c r="N259" i="41"/>
  <c r="O258" i="41"/>
  <c r="N258" i="41"/>
  <c r="O257" i="41"/>
  <c r="N257" i="41"/>
  <c r="O256" i="41"/>
  <c r="N256" i="41"/>
  <c r="O255" i="41"/>
  <c r="N255" i="41"/>
  <c r="O254" i="41"/>
  <c r="N254" i="41"/>
  <c r="O253" i="41"/>
  <c r="N253" i="41"/>
  <c r="O252" i="41"/>
  <c r="N252" i="41"/>
  <c r="O251" i="41"/>
  <c r="N251" i="41"/>
  <c r="O250" i="41"/>
  <c r="N250" i="41"/>
  <c r="O249" i="41"/>
  <c r="N249" i="41"/>
  <c r="O248" i="41"/>
  <c r="N248" i="41"/>
  <c r="O247" i="41"/>
  <c r="N247" i="41"/>
  <c r="O246" i="41"/>
  <c r="N246" i="41"/>
  <c r="O245" i="41"/>
  <c r="N245" i="41"/>
  <c r="O244" i="41"/>
  <c r="N244" i="41"/>
  <c r="O243" i="41"/>
  <c r="N243" i="41"/>
  <c r="O242" i="41"/>
  <c r="N242" i="41"/>
  <c r="O241" i="41"/>
  <c r="N241" i="41"/>
  <c r="O240" i="41"/>
  <c r="N240" i="41"/>
  <c r="O239" i="41"/>
  <c r="N239" i="41"/>
  <c r="O238" i="41"/>
  <c r="N238" i="41"/>
  <c r="O237" i="41"/>
  <c r="N237" i="41"/>
  <c r="O236" i="41"/>
  <c r="N236" i="41"/>
  <c r="O235" i="41"/>
  <c r="N235" i="41"/>
  <c r="O234" i="41"/>
  <c r="N234" i="41"/>
  <c r="O233" i="41"/>
  <c r="N233" i="41"/>
  <c r="O232" i="41"/>
  <c r="N232" i="41"/>
  <c r="O231" i="41"/>
  <c r="N231" i="41"/>
  <c r="O230" i="41"/>
  <c r="N230" i="41"/>
  <c r="O229" i="41"/>
  <c r="N229" i="41"/>
  <c r="O228" i="41"/>
  <c r="N228" i="41"/>
  <c r="O227" i="41"/>
  <c r="N227" i="41"/>
  <c r="O226" i="41"/>
  <c r="N226" i="41"/>
  <c r="O225" i="41"/>
  <c r="N225" i="41"/>
  <c r="O224" i="41"/>
  <c r="N224" i="41"/>
  <c r="O223" i="41"/>
  <c r="N223" i="41"/>
  <c r="O222" i="41"/>
  <c r="N222" i="41"/>
  <c r="O221" i="41"/>
  <c r="N221" i="41"/>
  <c r="O220" i="41"/>
  <c r="N220" i="41"/>
  <c r="O219" i="41"/>
  <c r="N219" i="41"/>
  <c r="O218" i="41"/>
  <c r="N218" i="41"/>
  <c r="O217" i="41"/>
  <c r="N217" i="41"/>
  <c r="O216" i="41"/>
  <c r="N216" i="41"/>
  <c r="O215" i="41"/>
  <c r="N215" i="41"/>
  <c r="O214" i="41"/>
  <c r="N214" i="41"/>
  <c r="O213" i="41"/>
  <c r="N213" i="41"/>
  <c r="O212" i="41"/>
  <c r="N212" i="41"/>
  <c r="O211" i="41"/>
  <c r="N211" i="41"/>
  <c r="O210" i="41"/>
  <c r="N210" i="41"/>
  <c r="O209" i="41"/>
  <c r="N209" i="41"/>
  <c r="O208" i="41"/>
  <c r="N208" i="41"/>
  <c r="O207" i="41"/>
  <c r="N207" i="41"/>
  <c r="O206" i="41"/>
  <c r="N206" i="41"/>
  <c r="O205" i="41"/>
  <c r="N205" i="41"/>
  <c r="O204" i="41"/>
  <c r="N204" i="41"/>
  <c r="O203" i="41"/>
  <c r="N203" i="41"/>
  <c r="O202" i="41"/>
  <c r="N202" i="41"/>
  <c r="O201" i="41"/>
  <c r="N201" i="41"/>
  <c r="O200" i="41"/>
  <c r="N200" i="41"/>
  <c r="O199" i="41"/>
  <c r="N199" i="41"/>
  <c r="O198" i="41"/>
  <c r="N198" i="41"/>
  <c r="O197" i="41"/>
  <c r="N197" i="41"/>
  <c r="O196" i="41"/>
  <c r="N196" i="41"/>
  <c r="O195" i="41"/>
  <c r="N195" i="41"/>
  <c r="O194" i="41"/>
  <c r="N194" i="41"/>
  <c r="O193" i="41"/>
  <c r="N193" i="41"/>
  <c r="O192" i="41"/>
  <c r="N192" i="41"/>
  <c r="O191" i="41"/>
  <c r="N191" i="41"/>
  <c r="O190" i="41"/>
  <c r="N190" i="41"/>
  <c r="O189" i="41"/>
  <c r="N189" i="41"/>
  <c r="O188" i="41"/>
  <c r="N188" i="41"/>
  <c r="O187" i="41"/>
  <c r="N187" i="41"/>
  <c r="O186" i="41"/>
  <c r="N186" i="41"/>
  <c r="O185" i="41"/>
  <c r="N185" i="41"/>
  <c r="O184" i="41"/>
  <c r="N184" i="41"/>
  <c r="O183" i="41"/>
  <c r="N183" i="41"/>
  <c r="O182" i="41"/>
  <c r="N182" i="41"/>
  <c r="O181" i="41"/>
  <c r="N181" i="41"/>
  <c r="O180" i="41"/>
  <c r="N180" i="41"/>
  <c r="O179" i="41"/>
  <c r="N179" i="41"/>
  <c r="O178" i="41"/>
  <c r="N178" i="41"/>
  <c r="O177" i="41"/>
  <c r="N177" i="41"/>
  <c r="O176" i="41"/>
  <c r="N176" i="41"/>
  <c r="O175" i="41"/>
  <c r="N175" i="41"/>
  <c r="O174" i="41"/>
  <c r="N174" i="41"/>
  <c r="O173" i="41"/>
  <c r="N173" i="41"/>
  <c r="O172" i="41"/>
  <c r="N172" i="41"/>
  <c r="O171" i="41"/>
  <c r="N171" i="41"/>
  <c r="O170" i="41"/>
  <c r="N170" i="41"/>
  <c r="O169" i="41"/>
  <c r="N169" i="41"/>
  <c r="O168" i="41"/>
  <c r="N168" i="41"/>
  <c r="O167" i="41"/>
  <c r="N167" i="41"/>
  <c r="O166" i="41"/>
  <c r="N166" i="41"/>
  <c r="O165" i="41"/>
  <c r="N165" i="41"/>
  <c r="O164" i="41"/>
  <c r="N164" i="41"/>
  <c r="O163" i="41"/>
  <c r="N163" i="41"/>
  <c r="O162" i="41"/>
  <c r="N162" i="41"/>
  <c r="O161" i="41"/>
  <c r="N161" i="41"/>
  <c r="O160" i="41"/>
  <c r="N160" i="41"/>
  <c r="O159" i="41"/>
  <c r="N159" i="41"/>
  <c r="O158" i="41"/>
  <c r="N158" i="41"/>
  <c r="O157" i="41"/>
  <c r="N157" i="41"/>
  <c r="O156" i="41"/>
  <c r="N156" i="41"/>
  <c r="O155" i="41"/>
  <c r="N155" i="41"/>
  <c r="O154" i="41"/>
  <c r="N154" i="41"/>
  <c r="O153" i="41"/>
  <c r="N153" i="41"/>
  <c r="O152" i="41"/>
  <c r="N152" i="41"/>
  <c r="O151" i="41"/>
  <c r="N151" i="41"/>
  <c r="O150" i="41"/>
  <c r="N150" i="41"/>
  <c r="O149" i="41"/>
  <c r="N149" i="41"/>
  <c r="O148" i="41"/>
  <c r="N148" i="41"/>
  <c r="O147" i="41"/>
  <c r="N147" i="41"/>
  <c r="O146" i="41"/>
  <c r="N146" i="41"/>
  <c r="O145" i="41"/>
  <c r="N145" i="41"/>
  <c r="O144" i="41"/>
  <c r="N144" i="41"/>
  <c r="O143" i="41"/>
  <c r="N143" i="41"/>
  <c r="O142" i="41"/>
  <c r="N142" i="41"/>
  <c r="O141" i="41"/>
  <c r="N141" i="41"/>
  <c r="O140" i="41"/>
  <c r="N140" i="41"/>
  <c r="O139" i="41"/>
  <c r="N139" i="41"/>
  <c r="O138" i="41"/>
  <c r="N138" i="41"/>
  <c r="O137" i="41"/>
  <c r="N137" i="41"/>
  <c r="O136" i="41"/>
  <c r="N136" i="41"/>
  <c r="O135" i="41"/>
  <c r="N135" i="41"/>
  <c r="O134" i="41"/>
  <c r="N134" i="41"/>
  <c r="O133" i="41"/>
  <c r="N133" i="41"/>
  <c r="O132" i="41"/>
  <c r="N132" i="41"/>
  <c r="O131" i="41"/>
  <c r="N131" i="41"/>
  <c r="O130" i="41"/>
  <c r="N130" i="41"/>
  <c r="O129" i="41"/>
  <c r="N129" i="41"/>
  <c r="O128" i="41"/>
  <c r="N128" i="41"/>
  <c r="O127" i="41"/>
  <c r="N127" i="41"/>
  <c r="O126" i="41"/>
  <c r="N126" i="41"/>
  <c r="O125" i="41"/>
  <c r="N125" i="41"/>
  <c r="O124" i="41"/>
  <c r="N124" i="41"/>
  <c r="O123" i="41"/>
  <c r="N123" i="41"/>
  <c r="O122" i="41"/>
  <c r="N122" i="41"/>
  <c r="O121" i="41"/>
  <c r="N121" i="41"/>
  <c r="O120" i="41"/>
  <c r="N120" i="41"/>
  <c r="O119" i="41"/>
  <c r="N119" i="41"/>
  <c r="O118" i="41"/>
  <c r="N118" i="41"/>
  <c r="O117" i="41"/>
  <c r="N117" i="41"/>
  <c r="O116" i="41"/>
  <c r="N116" i="41"/>
  <c r="O115" i="41"/>
  <c r="N115" i="41"/>
  <c r="O114" i="41"/>
  <c r="N114" i="41"/>
  <c r="O113" i="41"/>
  <c r="N113" i="41"/>
  <c r="O112" i="41"/>
  <c r="N112" i="41"/>
  <c r="O111" i="41"/>
  <c r="N111" i="41"/>
  <c r="O110" i="41"/>
  <c r="N110" i="41"/>
  <c r="O109" i="41"/>
  <c r="N109" i="41"/>
  <c r="O108" i="41"/>
  <c r="N108" i="41"/>
  <c r="O107" i="41"/>
  <c r="N107" i="41"/>
  <c r="O106" i="41"/>
  <c r="N106" i="41"/>
  <c r="O105" i="41"/>
  <c r="N105" i="41"/>
  <c r="O104" i="41"/>
  <c r="N104" i="41"/>
  <c r="O103" i="41"/>
  <c r="N103" i="41"/>
  <c r="O102" i="41"/>
  <c r="N102" i="41"/>
  <c r="O101" i="41"/>
  <c r="N101" i="41"/>
  <c r="O100" i="41"/>
  <c r="N100" i="41"/>
  <c r="O99" i="41"/>
  <c r="N99" i="41"/>
  <c r="O98" i="41"/>
  <c r="N98" i="41"/>
  <c r="O97" i="41"/>
  <c r="N97" i="41"/>
  <c r="O96" i="41"/>
  <c r="N96" i="41"/>
  <c r="O95" i="41"/>
  <c r="N95" i="41"/>
  <c r="O94" i="41"/>
  <c r="N94" i="41"/>
  <c r="O93" i="41"/>
  <c r="N93" i="41"/>
  <c r="O92" i="41"/>
  <c r="N92" i="41"/>
  <c r="O91" i="41"/>
  <c r="N91" i="41"/>
  <c r="O90" i="41"/>
  <c r="N90" i="41"/>
  <c r="O89" i="41"/>
  <c r="N89" i="41"/>
  <c r="O88" i="41"/>
  <c r="N88" i="41"/>
  <c r="O87" i="41"/>
  <c r="N87" i="41"/>
  <c r="O86" i="41"/>
  <c r="N86" i="41"/>
  <c r="O85" i="41"/>
  <c r="N85" i="41"/>
  <c r="O84" i="41"/>
  <c r="N84" i="41"/>
  <c r="O83" i="41"/>
  <c r="N83" i="41"/>
  <c r="O82" i="41"/>
  <c r="N82" i="41"/>
  <c r="O81" i="41"/>
  <c r="N81" i="41"/>
  <c r="O80" i="41"/>
  <c r="N80" i="41"/>
  <c r="O79" i="41"/>
  <c r="N79" i="41"/>
  <c r="O78" i="41"/>
  <c r="N78" i="41"/>
  <c r="O77" i="41"/>
  <c r="N77" i="41"/>
  <c r="O76" i="41"/>
  <c r="N76" i="41"/>
  <c r="O75" i="41"/>
  <c r="N75" i="41"/>
  <c r="O74" i="41"/>
  <c r="N74" i="41"/>
  <c r="O73" i="41"/>
  <c r="N73" i="41"/>
  <c r="O72" i="41"/>
  <c r="N72" i="41"/>
  <c r="O71" i="41"/>
  <c r="N71" i="41"/>
  <c r="O70" i="41"/>
  <c r="N70" i="41"/>
  <c r="O69" i="41"/>
  <c r="N69" i="41"/>
  <c r="O68" i="41"/>
  <c r="N68" i="41"/>
  <c r="O67" i="41"/>
  <c r="N67" i="41"/>
  <c r="O66" i="41"/>
  <c r="N66" i="41"/>
  <c r="O65" i="41"/>
  <c r="N65" i="41"/>
  <c r="O64" i="41"/>
  <c r="N64" i="41"/>
  <c r="O63" i="41"/>
  <c r="N63" i="41"/>
  <c r="O62" i="41"/>
  <c r="N62" i="41"/>
  <c r="O61" i="41"/>
  <c r="N61" i="41"/>
  <c r="O60" i="41"/>
  <c r="N60" i="41"/>
  <c r="O59" i="41"/>
  <c r="N59" i="41"/>
  <c r="O58" i="41"/>
  <c r="N58" i="41"/>
  <c r="O57" i="41"/>
  <c r="N57" i="41"/>
  <c r="O56" i="41"/>
  <c r="N56" i="41"/>
  <c r="O55" i="41"/>
  <c r="N55" i="41"/>
  <c r="O54" i="41"/>
  <c r="N54" i="41"/>
  <c r="O53" i="41"/>
  <c r="N53" i="41"/>
  <c r="O52" i="41"/>
  <c r="N52" i="41"/>
  <c r="O51" i="41"/>
  <c r="N51" i="41"/>
  <c r="O50" i="41"/>
  <c r="N50" i="41"/>
  <c r="O49" i="41"/>
  <c r="N49" i="41"/>
  <c r="O48" i="41"/>
  <c r="N48" i="41"/>
  <c r="O47" i="41"/>
  <c r="N47" i="41"/>
  <c r="O46" i="41"/>
  <c r="N46" i="41"/>
  <c r="O45" i="41"/>
  <c r="N45" i="41"/>
  <c r="O44" i="41"/>
  <c r="N44" i="41"/>
  <c r="O43" i="41"/>
  <c r="N43" i="41"/>
  <c r="O42" i="41"/>
  <c r="N42" i="41"/>
  <c r="O41" i="41"/>
  <c r="N41" i="41"/>
  <c r="O40" i="41"/>
  <c r="N40" i="41"/>
  <c r="O39" i="41"/>
  <c r="N39" i="41"/>
  <c r="O38" i="41"/>
  <c r="N38" i="41"/>
  <c r="O37" i="41"/>
  <c r="N37" i="41"/>
  <c r="O36" i="41"/>
  <c r="N36" i="41"/>
  <c r="O35" i="41"/>
  <c r="N35" i="41"/>
  <c r="O34" i="41"/>
  <c r="N34" i="41"/>
  <c r="O33" i="41"/>
  <c r="N33" i="41"/>
  <c r="O32" i="41"/>
  <c r="N32" i="41"/>
  <c r="O31" i="41"/>
  <c r="N31" i="41"/>
  <c r="O30" i="41"/>
  <c r="N30" i="41"/>
  <c r="O29" i="41"/>
  <c r="N29" i="41"/>
  <c r="F19" i="35"/>
  <c r="D19" i="35"/>
  <c r="C19" i="35"/>
  <c r="O7" i="41"/>
  <c r="N7" i="41"/>
  <c r="O6" i="41"/>
  <c r="N6" i="41"/>
  <c r="O5" i="41"/>
  <c r="N5" i="41"/>
  <c r="M123" i="24"/>
  <c r="N123" i="24"/>
  <c r="M124" i="24"/>
  <c r="N124" i="24"/>
  <c r="A126" i="24"/>
  <c r="B126" i="24"/>
  <c r="M125" i="24" s="1"/>
  <c r="C126" i="24"/>
  <c r="D126" i="24"/>
  <c r="M126" i="24"/>
  <c r="N126" i="24"/>
  <c r="M127" i="24"/>
  <c r="N127" i="24"/>
  <c r="M128" i="24"/>
  <c r="N128" i="24"/>
  <c r="M129" i="24"/>
  <c r="N129" i="24"/>
  <c r="M81" i="24"/>
  <c r="N81" i="24"/>
  <c r="M80" i="24"/>
  <c r="N80" i="24"/>
  <c r="M79" i="24"/>
  <c r="N79" i="24"/>
  <c r="M78" i="24"/>
  <c r="N78" i="24"/>
  <c r="M77" i="24"/>
  <c r="N77" i="24"/>
  <c r="M76" i="24"/>
  <c r="N76" i="24"/>
  <c r="M75" i="24"/>
  <c r="N75" i="24"/>
  <c r="M74" i="24"/>
  <c r="N74" i="24"/>
  <c r="E19" i="35" l="1"/>
  <c r="Y28" i="41"/>
  <c r="U28" i="41"/>
  <c r="Y10" i="41"/>
  <c r="U10" i="41"/>
  <c r="Y9" i="41"/>
  <c r="U9" i="41"/>
  <c r="X28" i="41"/>
  <c r="X10" i="41"/>
  <c r="X9" i="41"/>
  <c r="W28" i="41"/>
  <c r="W10" i="41"/>
  <c r="W9" i="41"/>
  <c r="Z28" i="41"/>
  <c r="V28" i="41"/>
  <c r="Z10" i="41"/>
  <c r="V10" i="41"/>
  <c r="Z9" i="41"/>
  <c r="V9" i="41"/>
  <c r="X5" i="41"/>
  <c r="U6" i="41"/>
  <c r="Y6" i="41"/>
  <c r="V7" i="41"/>
  <c r="Z7" i="41"/>
  <c r="W8" i="41"/>
  <c r="X29" i="41"/>
  <c r="Z6" i="41"/>
  <c r="X8" i="41"/>
  <c r="Y29" i="41"/>
  <c r="V5" i="41"/>
  <c r="X7" i="41"/>
  <c r="Y8" i="41"/>
  <c r="V29" i="41"/>
  <c r="X6" i="41"/>
  <c r="Y7" i="41"/>
  <c r="Z8" i="41"/>
  <c r="W29" i="41"/>
  <c r="U5" i="41"/>
  <c r="Y5" i="41"/>
  <c r="V6" i="41"/>
  <c r="W7" i="41"/>
  <c r="U29" i="41"/>
  <c r="Z5" i="41"/>
  <c r="W6" i="41"/>
  <c r="U8" i="41"/>
  <c r="Z29" i="41"/>
  <c r="W5" i="41"/>
  <c r="U7" i="41"/>
  <c r="V8" i="41"/>
  <c r="Y9" i="24"/>
  <c r="U9" i="24"/>
  <c r="W8" i="24"/>
  <c r="Y7" i="24"/>
  <c r="U7" i="24"/>
  <c r="W6" i="24"/>
  <c r="Y5" i="24"/>
  <c r="U5" i="24"/>
  <c r="W9" i="24"/>
  <c r="X8" i="24"/>
  <c r="X7" i="24"/>
  <c r="Y6" i="24"/>
  <c r="Z5" i="24"/>
  <c r="Z9" i="24"/>
  <c r="Z8" i="24"/>
  <c r="U8" i="24"/>
  <c r="V7" i="24"/>
  <c r="V6" i="24"/>
  <c r="W5" i="24"/>
  <c r="X9" i="24"/>
  <c r="Z7" i="24"/>
  <c r="U6" i="24"/>
  <c r="V9" i="24"/>
  <c r="X5" i="24"/>
  <c r="W7" i="24"/>
  <c r="Z6" i="24"/>
  <c r="X6" i="24"/>
  <c r="V5" i="24"/>
  <c r="Y8" i="24"/>
  <c r="V8" i="24"/>
  <c r="N8" i="41"/>
  <c r="O8" i="41"/>
  <c r="N125" i="24"/>
  <c r="M69" i="11"/>
  <c r="N69" i="11"/>
  <c r="M68" i="11"/>
  <c r="N68" i="11"/>
  <c r="M67" i="11"/>
  <c r="N67" i="11"/>
  <c r="M66" i="11"/>
  <c r="N66" i="11"/>
  <c r="M65" i="11"/>
  <c r="N65" i="11"/>
  <c r="M64" i="11"/>
  <c r="N64" i="11"/>
  <c r="M63" i="11"/>
  <c r="N63" i="11"/>
  <c r="M62" i="11"/>
  <c r="N62" i="11"/>
  <c r="M61" i="11"/>
  <c r="N61" i="11"/>
  <c r="M60" i="11"/>
  <c r="N60" i="11"/>
  <c r="M59" i="11"/>
  <c r="N59" i="11"/>
  <c r="M58" i="11"/>
  <c r="N58" i="11"/>
  <c r="M57" i="11"/>
  <c r="N57" i="11"/>
  <c r="M56" i="11"/>
  <c r="N56" i="11"/>
  <c r="M55" i="11"/>
  <c r="N55" i="11"/>
  <c r="M54" i="11"/>
  <c r="N54" i="11"/>
  <c r="M53" i="11"/>
  <c r="N53" i="11"/>
  <c r="M52" i="11"/>
  <c r="N52" i="11"/>
  <c r="AA28" i="41" l="1"/>
  <c r="AA9" i="41"/>
  <c r="AA10" i="41"/>
  <c r="AA7" i="41"/>
  <c r="AA29" i="41"/>
  <c r="AA5" i="41"/>
  <c r="AA8" i="41"/>
  <c r="AA6" i="41"/>
  <c r="AA8" i="24"/>
  <c r="AA5" i="24"/>
  <c r="AA6" i="24"/>
  <c r="AA9" i="24"/>
  <c r="AA7" i="24"/>
  <c r="M18" i="38"/>
  <c r="M19" i="38"/>
  <c r="M21" i="38"/>
  <c r="M22" i="38"/>
  <c r="M21" i="19"/>
  <c r="N21" i="19"/>
  <c r="M22" i="19"/>
  <c r="N22" i="19"/>
  <c r="M23" i="19"/>
  <c r="N23" i="19"/>
  <c r="M26" i="19"/>
  <c r="N26" i="19"/>
  <c r="M29" i="19"/>
  <c r="N29" i="19"/>
  <c r="M225" i="25"/>
  <c r="M179" i="25"/>
  <c r="M180" i="25"/>
  <c r="M181" i="25"/>
  <c r="M182" i="25"/>
  <c r="M183" i="25"/>
  <c r="M184" i="25"/>
  <c r="M185" i="25"/>
  <c r="M186" i="25"/>
  <c r="M187" i="25"/>
  <c r="M188" i="25"/>
  <c r="M189" i="25"/>
  <c r="M190" i="25"/>
  <c r="M191" i="25"/>
  <c r="M192" i="25"/>
  <c r="M193" i="25"/>
  <c r="M194" i="25"/>
  <c r="M195" i="25"/>
  <c r="M196" i="25"/>
  <c r="M197" i="25"/>
  <c r="M198" i="25"/>
  <c r="M199" i="25"/>
  <c r="M200" i="25"/>
  <c r="M201" i="25"/>
  <c r="M202" i="25"/>
  <c r="M203" i="25"/>
  <c r="M204" i="25"/>
  <c r="M205" i="25"/>
  <c r="M206" i="25"/>
  <c r="M207" i="25"/>
  <c r="M208" i="25"/>
  <c r="M210" i="25"/>
  <c r="M211" i="25"/>
  <c r="M212" i="25"/>
  <c r="M213" i="25"/>
  <c r="M214" i="25"/>
  <c r="M215" i="25"/>
  <c r="M216" i="25"/>
  <c r="M217" i="25"/>
  <c r="M218" i="25"/>
  <c r="M219" i="25"/>
  <c r="M220" i="25"/>
  <c r="M221" i="25"/>
  <c r="M222" i="25"/>
  <c r="M223" i="25"/>
  <c r="M224" i="25"/>
  <c r="M226" i="25"/>
  <c r="M26" i="21" l="1"/>
  <c r="M27" i="21"/>
  <c r="M28" i="21"/>
  <c r="M42" i="21"/>
  <c r="M43" i="21"/>
  <c r="D40" i="29" l="1"/>
  <c r="M25" i="29"/>
  <c r="N25" i="29"/>
  <c r="M17" i="17"/>
  <c r="M17" i="38"/>
  <c r="N17" i="38"/>
  <c r="M26" i="4" l="1"/>
  <c r="N26" i="4"/>
  <c r="C20" i="39" l="1"/>
  <c r="K13" i="35" s="1"/>
  <c r="D20" i="39"/>
  <c r="L13" i="35" s="1"/>
  <c r="B20" i="39"/>
  <c r="J13" i="35" s="1"/>
  <c r="A20" i="39"/>
  <c r="I13" i="35" s="1"/>
  <c r="W9" i="39" l="1"/>
  <c r="Y8" i="39"/>
  <c r="U8" i="39"/>
  <c r="W7" i="39"/>
  <c r="Y6" i="39"/>
  <c r="U6" i="39"/>
  <c r="W5" i="39"/>
  <c r="Z9" i="39"/>
  <c r="U9" i="39"/>
  <c r="V8" i="39"/>
  <c r="V7" i="39"/>
  <c r="W6" i="39"/>
  <c r="X5" i="39"/>
  <c r="X9" i="39"/>
  <c r="X8" i="39"/>
  <c r="Y7" i="39"/>
  <c r="Z6" i="39"/>
  <c r="Z5" i="39"/>
  <c r="U5" i="39"/>
  <c r="V9" i="39"/>
  <c r="X7" i="39"/>
  <c r="Y5" i="39"/>
  <c r="Z8" i="39"/>
  <c r="U7" i="39"/>
  <c r="V5" i="39"/>
  <c r="W8" i="39"/>
  <c r="X6" i="39"/>
  <c r="Y9" i="39"/>
  <c r="V6" i="39"/>
  <c r="Z7" i="39"/>
  <c r="M6" i="39"/>
  <c r="M7" i="39"/>
  <c r="M9" i="39"/>
  <c r="M10" i="39"/>
  <c r="AA8" i="39" l="1"/>
  <c r="AA6" i="39"/>
  <c r="AA5" i="39"/>
  <c r="AA7" i="39"/>
  <c r="AA9" i="39"/>
  <c r="N300" i="39"/>
  <c r="M300" i="39"/>
  <c r="N299" i="39"/>
  <c r="M299" i="39"/>
  <c r="N298" i="39"/>
  <c r="M298" i="39"/>
  <c r="N297" i="39"/>
  <c r="M297" i="39"/>
  <c r="N296" i="39"/>
  <c r="M296" i="39"/>
  <c r="N295" i="39"/>
  <c r="M295" i="39"/>
  <c r="N294" i="39"/>
  <c r="M294" i="39"/>
  <c r="N293" i="39"/>
  <c r="M293" i="39"/>
  <c r="N292" i="39"/>
  <c r="M292" i="39"/>
  <c r="N291" i="39"/>
  <c r="M291" i="39"/>
  <c r="N290" i="39"/>
  <c r="M290" i="39"/>
  <c r="N289" i="39"/>
  <c r="M289" i="39"/>
  <c r="N288" i="39"/>
  <c r="M288" i="39"/>
  <c r="N287" i="39"/>
  <c r="M287" i="39"/>
  <c r="N286" i="39"/>
  <c r="M286" i="39"/>
  <c r="N285" i="39"/>
  <c r="M285" i="39"/>
  <c r="N284" i="39"/>
  <c r="M284" i="39"/>
  <c r="N283" i="39"/>
  <c r="M283" i="39"/>
  <c r="N282" i="39"/>
  <c r="M282" i="39"/>
  <c r="N281" i="39"/>
  <c r="M281" i="39"/>
  <c r="N280" i="39"/>
  <c r="M280" i="39"/>
  <c r="N279" i="39"/>
  <c r="M279" i="39"/>
  <c r="N278" i="39"/>
  <c r="M278" i="39"/>
  <c r="N277" i="39"/>
  <c r="M277" i="39"/>
  <c r="N276" i="39"/>
  <c r="M276" i="39"/>
  <c r="N275" i="39"/>
  <c r="M275" i="39"/>
  <c r="N274" i="39"/>
  <c r="M274" i="39"/>
  <c r="N273" i="39"/>
  <c r="M273" i="39"/>
  <c r="N272" i="39"/>
  <c r="M272" i="39"/>
  <c r="N271" i="39"/>
  <c r="M271" i="39"/>
  <c r="N270" i="39"/>
  <c r="M270" i="39"/>
  <c r="N269" i="39"/>
  <c r="M269" i="39"/>
  <c r="N268" i="39"/>
  <c r="M268" i="39"/>
  <c r="N267" i="39"/>
  <c r="M267" i="39"/>
  <c r="N266" i="39"/>
  <c r="M266" i="39"/>
  <c r="N265" i="39"/>
  <c r="M265" i="39"/>
  <c r="N264" i="39"/>
  <c r="M264" i="39"/>
  <c r="N263" i="39"/>
  <c r="M263" i="39"/>
  <c r="N262" i="39"/>
  <c r="M262" i="39"/>
  <c r="N261" i="39"/>
  <c r="M261" i="39"/>
  <c r="N260" i="39"/>
  <c r="M260" i="39"/>
  <c r="N259" i="39"/>
  <c r="M259" i="39"/>
  <c r="N258" i="39"/>
  <c r="M258" i="39"/>
  <c r="N257" i="39"/>
  <c r="M257" i="39"/>
  <c r="N256" i="39"/>
  <c r="M256" i="39"/>
  <c r="N255" i="39"/>
  <c r="M255" i="39"/>
  <c r="N254" i="39"/>
  <c r="M254" i="39"/>
  <c r="N253" i="39"/>
  <c r="M253" i="39"/>
  <c r="N252" i="39"/>
  <c r="M252" i="39"/>
  <c r="N251" i="39"/>
  <c r="M251" i="39"/>
  <c r="N250" i="39"/>
  <c r="M250" i="39"/>
  <c r="N249" i="39"/>
  <c r="M249" i="39"/>
  <c r="N248" i="39"/>
  <c r="M248" i="39"/>
  <c r="N247" i="39"/>
  <c r="M247" i="39"/>
  <c r="N246" i="39"/>
  <c r="M246" i="39"/>
  <c r="N245" i="39"/>
  <c r="M245" i="39"/>
  <c r="N244" i="39"/>
  <c r="M244" i="39"/>
  <c r="N243" i="39"/>
  <c r="M243" i="39"/>
  <c r="N242" i="39"/>
  <c r="M242" i="39"/>
  <c r="N241" i="39"/>
  <c r="M241" i="39"/>
  <c r="N240" i="39"/>
  <c r="M240" i="39"/>
  <c r="N239" i="39"/>
  <c r="M239" i="39"/>
  <c r="N238" i="39"/>
  <c r="M238" i="39"/>
  <c r="N237" i="39"/>
  <c r="M237" i="39"/>
  <c r="N236" i="39"/>
  <c r="M236" i="39"/>
  <c r="N235" i="39"/>
  <c r="M235" i="39"/>
  <c r="N234" i="39"/>
  <c r="M234" i="39"/>
  <c r="N233" i="39"/>
  <c r="M233" i="39"/>
  <c r="N232" i="39"/>
  <c r="M232" i="39"/>
  <c r="N231" i="39"/>
  <c r="M231" i="39"/>
  <c r="N230" i="39"/>
  <c r="M230" i="39"/>
  <c r="N229" i="39"/>
  <c r="M229" i="39"/>
  <c r="N228" i="39"/>
  <c r="M228" i="39"/>
  <c r="N227" i="39"/>
  <c r="M227" i="39"/>
  <c r="N226" i="39"/>
  <c r="M226" i="39"/>
  <c r="N225" i="39"/>
  <c r="M225" i="39"/>
  <c r="N224" i="39"/>
  <c r="M224" i="39"/>
  <c r="N223" i="39"/>
  <c r="M223" i="39"/>
  <c r="N222" i="39"/>
  <c r="M222" i="39"/>
  <c r="N221" i="39"/>
  <c r="M221" i="39"/>
  <c r="N220" i="39"/>
  <c r="M220" i="39"/>
  <c r="N219" i="39"/>
  <c r="M219" i="39"/>
  <c r="N218" i="39"/>
  <c r="M218" i="39"/>
  <c r="N217" i="39"/>
  <c r="M217" i="39"/>
  <c r="N216" i="39"/>
  <c r="M216" i="39"/>
  <c r="N215" i="39"/>
  <c r="M215" i="39"/>
  <c r="N214" i="39"/>
  <c r="M214" i="39"/>
  <c r="N213" i="39"/>
  <c r="M213" i="39"/>
  <c r="N212" i="39"/>
  <c r="M212" i="39"/>
  <c r="N211" i="39"/>
  <c r="M211" i="39"/>
  <c r="N210" i="39"/>
  <c r="M210" i="39"/>
  <c r="N209" i="39"/>
  <c r="M209" i="39"/>
  <c r="N208" i="39"/>
  <c r="M208" i="39"/>
  <c r="N207" i="39"/>
  <c r="M207" i="39"/>
  <c r="N206" i="39"/>
  <c r="M206" i="39"/>
  <c r="N205" i="39"/>
  <c r="M205" i="39"/>
  <c r="N204" i="39"/>
  <c r="M204" i="39"/>
  <c r="N203" i="39"/>
  <c r="M203" i="39"/>
  <c r="N202" i="39"/>
  <c r="M202" i="39"/>
  <c r="N201" i="39"/>
  <c r="M201" i="39"/>
  <c r="N200" i="39"/>
  <c r="M200" i="39"/>
  <c r="N199" i="39"/>
  <c r="M199" i="39"/>
  <c r="N198" i="39"/>
  <c r="M198" i="39"/>
  <c r="N197" i="39"/>
  <c r="M197" i="39"/>
  <c r="N196" i="39"/>
  <c r="M196" i="39"/>
  <c r="N195" i="39"/>
  <c r="M195" i="39"/>
  <c r="N194" i="39"/>
  <c r="M194" i="39"/>
  <c r="N193" i="39"/>
  <c r="M193" i="39"/>
  <c r="N192" i="39"/>
  <c r="M192" i="39"/>
  <c r="N191" i="39"/>
  <c r="M191" i="39"/>
  <c r="N190" i="39"/>
  <c r="M190" i="39"/>
  <c r="N189" i="39"/>
  <c r="M189" i="39"/>
  <c r="N188" i="39"/>
  <c r="M188" i="39"/>
  <c r="N187" i="39"/>
  <c r="M187" i="39"/>
  <c r="N186" i="39"/>
  <c r="M186" i="39"/>
  <c r="N185" i="39"/>
  <c r="M185" i="39"/>
  <c r="N184" i="39"/>
  <c r="M184" i="39"/>
  <c r="N183" i="39"/>
  <c r="M183" i="39"/>
  <c r="N182" i="39"/>
  <c r="M182" i="39"/>
  <c r="N181" i="39"/>
  <c r="M181" i="39"/>
  <c r="N180" i="39"/>
  <c r="M180" i="39"/>
  <c r="N179" i="39"/>
  <c r="M179" i="39"/>
  <c r="N178" i="39"/>
  <c r="M178" i="39"/>
  <c r="N177" i="39"/>
  <c r="M177" i="39"/>
  <c r="N176" i="39"/>
  <c r="M176" i="39"/>
  <c r="N175" i="39"/>
  <c r="M175" i="39"/>
  <c r="N174" i="39"/>
  <c r="M174" i="39"/>
  <c r="N173" i="39"/>
  <c r="M173" i="39"/>
  <c r="N172" i="39"/>
  <c r="M172" i="39"/>
  <c r="N171" i="39"/>
  <c r="M171" i="39"/>
  <c r="N170" i="39"/>
  <c r="M170" i="39"/>
  <c r="N169" i="39"/>
  <c r="M169" i="39"/>
  <c r="N168" i="39"/>
  <c r="M168" i="39"/>
  <c r="N167" i="39"/>
  <c r="M167" i="39"/>
  <c r="N166" i="39"/>
  <c r="M166" i="39"/>
  <c r="N165" i="39"/>
  <c r="M165" i="39"/>
  <c r="N164" i="39"/>
  <c r="M164" i="39"/>
  <c r="N163" i="39"/>
  <c r="M163" i="39"/>
  <c r="N162" i="39"/>
  <c r="M162" i="39"/>
  <c r="N161" i="39"/>
  <c r="M161" i="39"/>
  <c r="N160" i="39"/>
  <c r="M160" i="39"/>
  <c r="N159" i="39"/>
  <c r="M159" i="39"/>
  <c r="N158" i="39"/>
  <c r="M158" i="39"/>
  <c r="N157" i="39"/>
  <c r="M157" i="39"/>
  <c r="N156" i="39"/>
  <c r="M156" i="39"/>
  <c r="N155" i="39"/>
  <c r="M155" i="39"/>
  <c r="N154" i="39"/>
  <c r="M154" i="39"/>
  <c r="N153" i="39"/>
  <c r="M153" i="39"/>
  <c r="N152" i="39"/>
  <c r="M152" i="39"/>
  <c r="N151" i="39"/>
  <c r="M151" i="39"/>
  <c r="N150" i="39"/>
  <c r="M150" i="39"/>
  <c r="N149" i="39"/>
  <c r="M149" i="39"/>
  <c r="N148" i="39"/>
  <c r="M148" i="39"/>
  <c r="N147" i="39"/>
  <c r="M147" i="39"/>
  <c r="N146" i="39"/>
  <c r="M146" i="39"/>
  <c r="N145" i="39"/>
  <c r="M145" i="39"/>
  <c r="N144" i="39"/>
  <c r="M144" i="39"/>
  <c r="N143" i="39"/>
  <c r="M143" i="39"/>
  <c r="N142" i="39"/>
  <c r="M142" i="39"/>
  <c r="N141" i="39"/>
  <c r="M141" i="39"/>
  <c r="N140" i="39"/>
  <c r="M140" i="39"/>
  <c r="N139" i="39"/>
  <c r="M139" i="39"/>
  <c r="N138" i="39"/>
  <c r="M138" i="39"/>
  <c r="N137" i="39"/>
  <c r="M137" i="39"/>
  <c r="N136" i="39"/>
  <c r="M136" i="39"/>
  <c r="N135" i="39"/>
  <c r="M135" i="39"/>
  <c r="N134" i="39"/>
  <c r="M134" i="39"/>
  <c r="N133" i="39"/>
  <c r="M133" i="39"/>
  <c r="N132" i="39"/>
  <c r="M132" i="39"/>
  <c r="N131" i="39"/>
  <c r="M131" i="39"/>
  <c r="N130" i="39"/>
  <c r="M130" i="39"/>
  <c r="N129" i="39"/>
  <c r="M129" i="39"/>
  <c r="N128" i="39"/>
  <c r="M128" i="39"/>
  <c r="N127" i="39"/>
  <c r="M127" i="39"/>
  <c r="N126" i="39"/>
  <c r="M126" i="39"/>
  <c r="N125" i="39"/>
  <c r="M125" i="39"/>
  <c r="N124" i="39"/>
  <c r="M124" i="39"/>
  <c r="N123" i="39"/>
  <c r="M123" i="39"/>
  <c r="N122" i="39"/>
  <c r="M122" i="39"/>
  <c r="N121" i="39"/>
  <c r="M121" i="39"/>
  <c r="N120" i="39"/>
  <c r="M120" i="39"/>
  <c r="N119" i="39"/>
  <c r="M119" i="39"/>
  <c r="N118" i="39"/>
  <c r="M118" i="39"/>
  <c r="N117" i="39"/>
  <c r="M117" i="39"/>
  <c r="N116" i="39"/>
  <c r="M116" i="39"/>
  <c r="N115" i="39"/>
  <c r="M115" i="39"/>
  <c r="N114" i="39"/>
  <c r="M114" i="39"/>
  <c r="N113" i="39"/>
  <c r="M113" i="39"/>
  <c r="N112" i="39"/>
  <c r="M112" i="39"/>
  <c r="N111" i="39"/>
  <c r="M111" i="39"/>
  <c r="N110" i="39"/>
  <c r="M110" i="39"/>
  <c r="N109" i="39"/>
  <c r="M109" i="39"/>
  <c r="N108" i="39"/>
  <c r="M108" i="39"/>
  <c r="N107" i="39"/>
  <c r="M107" i="39"/>
  <c r="N106" i="39"/>
  <c r="M106" i="39"/>
  <c r="N105" i="39"/>
  <c r="M105" i="39"/>
  <c r="N104" i="39"/>
  <c r="M104" i="39"/>
  <c r="N103" i="39"/>
  <c r="M103" i="39"/>
  <c r="N102" i="39"/>
  <c r="M102" i="39"/>
  <c r="N101" i="39"/>
  <c r="M101" i="39"/>
  <c r="N100" i="39"/>
  <c r="M100" i="39"/>
  <c r="N99" i="39"/>
  <c r="M99" i="39"/>
  <c r="N98" i="39"/>
  <c r="M98" i="39"/>
  <c r="N97" i="39"/>
  <c r="M97" i="39"/>
  <c r="N96" i="39"/>
  <c r="M96" i="39"/>
  <c r="N95" i="39"/>
  <c r="M95" i="39"/>
  <c r="N94" i="39"/>
  <c r="M94" i="39"/>
  <c r="N93" i="39"/>
  <c r="M93" i="39"/>
  <c r="N92" i="39"/>
  <c r="M92" i="39"/>
  <c r="N91" i="39"/>
  <c r="M91" i="39"/>
  <c r="N90" i="39"/>
  <c r="M90" i="39"/>
  <c r="N89" i="39"/>
  <c r="M89" i="39"/>
  <c r="N88" i="39"/>
  <c r="M88" i="39"/>
  <c r="N87" i="39"/>
  <c r="M87" i="39"/>
  <c r="N86" i="39"/>
  <c r="M86" i="39"/>
  <c r="N85" i="39"/>
  <c r="M85" i="39"/>
  <c r="N84" i="39"/>
  <c r="M84" i="39"/>
  <c r="N83" i="39"/>
  <c r="M83" i="39"/>
  <c r="N82" i="39"/>
  <c r="M82" i="39"/>
  <c r="N81" i="39"/>
  <c r="M81" i="39"/>
  <c r="N80" i="39"/>
  <c r="M80" i="39"/>
  <c r="N79" i="39"/>
  <c r="M79" i="39"/>
  <c r="N78" i="39"/>
  <c r="M78" i="39"/>
  <c r="N77" i="39"/>
  <c r="M77" i="39"/>
  <c r="N76" i="39"/>
  <c r="M76" i="39"/>
  <c r="N75" i="39"/>
  <c r="M75" i="39"/>
  <c r="N74" i="39"/>
  <c r="M74" i="39"/>
  <c r="N73" i="39"/>
  <c r="M73" i="39"/>
  <c r="N72" i="39"/>
  <c r="M72" i="39"/>
  <c r="N71" i="39"/>
  <c r="M71" i="39"/>
  <c r="N70" i="39"/>
  <c r="M70" i="39"/>
  <c r="N69" i="39"/>
  <c r="M69" i="39"/>
  <c r="N68" i="39"/>
  <c r="M68" i="39"/>
  <c r="N67" i="39"/>
  <c r="M67" i="39"/>
  <c r="N66" i="39"/>
  <c r="M66" i="39"/>
  <c r="N65" i="39"/>
  <c r="M65" i="39"/>
  <c r="N64" i="39"/>
  <c r="M64" i="39"/>
  <c r="N63" i="39"/>
  <c r="M63" i="39"/>
  <c r="N62" i="39"/>
  <c r="M62" i="39"/>
  <c r="N61" i="39"/>
  <c r="M61" i="39"/>
  <c r="N60" i="39"/>
  <c r="M60" i="39"/>
  <c r="N59" i="39"/>
  <c r="M59" i="39"/>
  <c r="N58" i="39"/>
  <c r="N57" i="39"/>
  <c r="N56" i="39"/>
  <c r="N55" i="39"/>
  <c r="N54" i="39"/>
  <c r="N53" i="39"/>
  <c r="N52" i="39"/>
  <c r="N51" i="39"/>
  <c r="N50" i="39"/>
  <c r="N49" i="39"/>
  <c r="N48" i="39"/>
  <c r="N47" i="39"/>
  <c r="N46" i="39"/>
  <c r="N45" i="39"/>
  <c r="N44" i="39"/>
  <c r="N43" i="39"/>
  <c r="N42" i="39"/>
  <c r="N41" i="39"/>
  <c r="N40" i="39"/>
  <c r="N39" i="39"/>
  <c r="N38" i="39"/>
  <c r="N37" i="39"/>
  <c r="N36" i="39"/>
  <c r="N35" i="39"/>
  <c r="N34" i="39"/>
  <c r="N33" i="39"/>
  <c r="N32" i="39"/>
  <c r="N31" i="39"/>
  <c r="N30" i="39"/>
  <c r="N29" i="39"/>
  <c r="N28" i="39"/>
  <c r="N27" i="39"/>
  <c r="N26" i="39"/>
  <c r="N25" i="39"/>
  <c r="N24" i="39"/>
  <c r="N23" i="39"/>
  <c r="N22" i="39"/>
  <c r="N21" i="39"/>
  <c r="N20" i="39"/>
  <c r="N19" i="39"/>
  <c r="N18" i="39"/>
  <c r="N17" i="39"/>
  <c r="N16" i="39"/>
  <c r="N15" i="39"/>
  <c r="N13" i="39"/>
  <c r="N12" i="39"/>
  <c r="N11" i="39"/>
  <c r="N10" i="39"/>
  <c r="N9" i="39"/>
  <c r="N8" i="39"/>
  <c r="N7" i="39"/>
  <c r="N6" i="39"/>
  <c r="N5" i="39"/>
  <c r="M5" i="39"/>
  <c r="N184" i="25"/>
  <c r="N185" i="25"/>
  <c r="M345" i="11"/>
  <c r="N345" i="11"/>
  <c r="M7" i="27"/>
  <c r="N7" i="27"/>
  <c r="M8" i="27"/>
  <c r="N8" i="27"/>
  <c r="M9" i="27"/>
  <c r="N9" i="27"/>
  <c r="M10" i="27"/>
  <c r="N10" i="27"/>
  <c r="M11" i="27"/>
  <c r="N11" i="27"/>
  <c r="M12" i="27"/>
  <c r="N12" i="27"/>
  <c r="M14" i="27"/>
  <c r="N14" i="27"/>
  <c r="M15" i="27"/>
  <c r="N15" i="27"/>
  <c r="M16" i="27"/>
  <c r="N16" i="27"/>
  <c r="M17" i="27"/>
  <c r="N17" i="27"/>
  <c r="M18" i="27"/>
  <c r="N18" i="27"/>
  <c r="M19" i="27"/>
  <c r="N19" i="27"/>
  <c r="M20" i="27"/>
  <c r="N20" i="27"/>
  <c r="M21" i="27"/>
  <c r="N21" i="27"/>
  <c r="M23" i="27"/>
  <c r="N23" i="27"/>
  <c r="M25" i="27"/>
  <c r="N25" i="27"/>
  <c r="M26" i="27"/>
  <c r="N26" i="27"/>
  <c r="M27" i="27"/>
  <c r="N27" i="27"/>
  <c r="M28" i="27"/>
  <c r="N28" i="27"/>
  <c r="M29" i="27"/>
  <c r="N29" i="27"/>
  <c r="M30" i="27"/>
  <c r="N30" i="27"/>
  <c r="M31" i="27"/>
  <c r="N31" i="27"/>
  <c r="M32" i="27"/>
  <c r="N32" i="27"/>
  <c r="M33" i="27"/>
  <c r="N33" i="27"/>
  <c r="M34" i="27"/>
  <c r="N34" i="27"/>
  <c r="M35" i="27"/>
  <c r="N35" i="27"/>
  <c r="M36" i="27"/>
  <c r="N36" i="27"/>
  <c r="M37" i="27"/>
  <c r="N37" i="27"/>
  <c r="M38" i="27"/>
  <c r="N38" i="27"/>
  <c r="M39" i="27"/>
  <c r="N39" i="27"/>
  <c r="M40" i="27"/>
  <c r="N40" i="27"/>
  <c r="M41" i="27"/>
  <c r="N41" i="27"/>
  <c r="M42" i="27"/>
  <c r="N42" i="27"/>
  <c r="M43" i="27"/>
  <c r="N43" i="27"/>
  <c r="M44" i="27"/>
  <c r="N44" i="27"/>
  <c r="M45" i="27"/>
  <c r="N45" i="27"/>
  <c r="M46" i="27"/>
  <c r="N46" i="27"/>
  <c r="M47" i="27"/>
  <c r="N47" i="27"/>
  <c r="M48" i="27"/>
  <c r="N48" i="27"/>
  <c r="M49" i="27"/>
  <c r="N49" i="27"/>
  <c r="M50" i="27"/>
  <c r="N50" i="27"/>
  <c r="M51" i="27"/>
  <c r="N51" i="27"/>
  <c r="M52" i="27"/>
  <c r="N52" i="27"/>
  <c r="M53" i="27"/>
  <c r="N53" i="27"/>
  <c r="M54" i="27"/>
  <c r="N54" i="27"/>
  <c r="M55" i="27"/>
  <c r="N55" i="27"/>
  <c r="M56" i="27"/>
  <c r="N56" i="27"/>
  <c r="M57" i="27"/>
  <c r="N57" i="27"/>
  <c r="M58" i="27"/>
  <c r="N58" i="27"/>
  <c r="M59" i="27"/>
  <c r="N59" i="27"/>
  <c r="M60" i="27"/>
  <c r="N60" i="27"/>
  <c r="M61" i="27"/>
  <c r="N61" i="27"/>
  <c r="M62" i="27"/>
  <c r="N62" i="27"/>
  <c r="M63" i="27"/>
  <c r="N63" i="27"/>
  <c r="M64" i="27"/>
  <c r="N64" i="27"/>
  <c r="M65" i="27"/>
  <c r="N65" i="27"/>
  <c r="M66" i="27"/>
  <c r="N66" i="27"/>
  <c r="M67" i="27"/>
  <c r="N67" i="27"/>
  <c r="M68" i="27"/>
  <c r="N68" i="27"/>
  <c r="M69" i="27"/>
  <c r="N69" i="27"/>
  <c r="M70" i="27"/>
  <c r="N70" i="27"/>
  <c r="M71" i="27"/>
  <c r="N71" i="27"/>
  <c r="M72" i="27"/>
  <c r="N72" i="27"/>
  <c r="M73" i="27"/>
  <c r="N73" i="27"/>
  <c r="M74" i="27"/>
  <c r="N74" i="27"/>
  <c r="M75" i="27"/>
  <c r="N75" i="27"/>
  <c r="M76" i="27"/>
  <c r="N76" i="27"/>
  <c r="M77" i="27"/>
  <c r="N77" i="27"/>
  <c r="M78" i="27"/>
  <c r="N78" i="27"/>
  <c r="M79" i="27"/>
  <c r="N79" i="27"/>
  <c r="M80" i="27"/>
  <c r="N80" i="27"/>
  <c r="M81" i="27"/>
  <c r="N81" i="27"/>
  <c r="M82" i="27"/>
  <c r="N82" i="27"/>
  <c r="M83" i="27"/>
  <c r="N83" i="27"/>
  <c r="M84" i="27"/>
  <c r="N84" i="27"/>
  <c r="M85" i="27"/>
  <c r="N85" i="27"/>
  <c r="M86" i="27"/>
  <c r="N86" i="27"/>
  <c r="M87" i="27"/>
  <c r="N87" i="27"/>
  <c r="M88" i="27"/>
  <c r="N88" i="27"/>
  <c r="M89" i="27"/>
  <c r="N89" i="27"/>
  <c r="M90" i="27"/>
  <c r="N90" i="27"/>
  <c r="M91" i="27"/>
  <c r="N91" i="27"/>
  <c r="M92" i="27"/>
  <c r="N92" i="27"/>
  <c r="M93" i="27"/>
  <c r="N93" i="27"/>
  <c r="M94" i="27"/>
  <c r="N94" i="27"/>
  <c r="M95" i="27"/>
  <c r="N95" i="27"/>
  <c r="M24" i="29" l="1"/>
  <c r="N24" i="29"/>
  <c r="M6" i="29" l="1"/>
  <c r="N6" i="29"/>
  <c r="M7" i="29"/>
  <c r="N7" i="29"/>
  <c r="M8" i="29"/>
  <c r="N8" i="29"/>
  <c r="M9" i="29"/>
  <c r="N9" i="29"/>
  <c r="M10" i="29"/>
  <c r="N10" i="29"/>
  <c r="M11" i="29"/>
  <c r="N11" i="29"/>
  <c r="M12" i="29"/>
  <c r="N12" i="29"/>
  <c r="M13" i="29"/>
  <c r="N13" i="29"/>
  <c r="M14" i="29"/>
  <c r="N14" i="29"/>
  <c r="M15" i="29"/>
  <c r="N15" i="29"/>
  <c r="M16" i="29"/>
  <c r="N16" i="29"/>
  <c r="M17" i="29"/>
  <c r="N17" i="29"/>
  <c r="M18" i="29"/>
  <c r="N18" i="29"/>
  <c r="M19" i="29"/>
  <c r="N19" i="29"/>
  <c r="M20" i="29"/>
  <c r="N20" i="29"/>
  <c r="M21" i="29"/>
  <c r="N21" i="29"/>
  <c r="M22" i="29"/>
  <c r="N22" i="29"/>
  <c r="M23" i="29"/>
  <c r="N23" i="29"/>
  <c r="M34" i="29"/>
  <c r="N34" i="29"/>
  <c r="M42" i="29"/>
  <c r="N42" i="29"/>
  <c r="M43" i="29"/>
  <c r="N43" i="29"/>
  <c r="M6" i="26"/>
  <c r="N6" i="26"/>
  <c r="M7" i="26"/>
  <c r="N7" i="26"/>
  <c r="M8" i="26"/>
  <c r="N8" i="26"/>
  <c r="M9" i="26"/>
  <c r="N9" i="26"/>
  <c r="M10" i="26"/>
  <c r="N10" i="26"/>
  <c r="M18" i="26"/>
  <c r="N18" i="26"/>
  <c r="M19" i="26"/>
  <c r="N19" i="26"/>
  <c r="M20" i="26"/>
  <c r="N20" i="26"/>
  <c r="M21" i="26"/>
  <c r="N21" i="26"/>
  <c r="M22" i="26"/>
  <c r="N22" i="26"/>
  <c r="M23" i="26"/>
  <c r="N23" i="26"/>
  <c r="M25" i="26"/>
  <c r="N25" i="26"/>
  <c r="M31" i="26"/>
  <c r="N31" i="26"/>
  <c r="M32" i="26"/>
  <c r="N32" i="26"/>
  <c r="M48" i="26"/>
  <c r="N48" i="26"/>
  <c r="M49" i="26"/>
  <c r="N49" i="26"/>
  <c r="M50" i="26"/>
  <c r="N50" i="26"/>
  <c r="M51" i="26"/>
  <c r="N51" i="26"/>
  <c r="M52" i="26"/>
  <c r="N52" i="26"/>
  <c r="M53" i="26"/>
  <c r="N53" i="26"/>
  <c r="M54" i="26"/>
  <c r="N54" i="26"/>
  <c r="M55" i="26"/>
  <c r="N55" i="26"/>
  <c r="M56" i="26"/>
  <c r="N56" i="26"/>
  <c r="M57" i="26"/>
  <c r="N57" i="26"/>
  <c r="M58" i="26"/>
  <c r="N58" i="26"/>
  <c r="M59" i="26"/>
  <c r="N59" i="26"/>
  <c r="M60" i="26"/>
  <c r="N60" i="26"/>
  <c r="M61" i="26"/>
  <c r="N61" i="26"/>
  <c r="M62" i="26"/>
  <c r="N62" i="26"/>
  <c r="M63" i="26"/>
  <c r="N63" i="26"/>
  <c r="M6" i="25"/>
  <c r="N6" i="25"/>
  <c r="M7" i="25"/>
  <c r="N7" i="25"/>
  <c r="M8" i="25"/>
  <c r="N8" i="25"/>
  <c r="M9" i="25"/>
  <c r="N9" i="25"/>
  <c r="M10" i="25"/>
  <c r="N10" i="25"/>
  <c r="M11" i="25"/>
  <c r="N11" i="25"/>
  <c r="M12" i="25"/>
  <c r="N12" i="25"/>
  <c r="M13" i="25"/>
  <c r="N13" i="25"/>
  <c r="M14" i="25"/>
  <c r="N14" i="25"/>
  <c r="M15" i="25"/>
  <c r="N15" i="25"/>
  <c r="M16" i="25"/>
  <c r="N16" i="25"/>
  <c r="M17" i="25"/>
  <c r="N17" i="25"/>
  <c r="M18" i="25"/>
  <c r="N18" i="25"/>
  <c r="M21" i="25"/>
  <c r="N21" i="25"/>
  <c r="M19" i="25"/>
  <c r="N19" i="25"/>
  <c r="M20" i="25"/>
  <c r="N20" i="25"/>
  <c r="M23" i="25"/>
  <c r="N23" i="25"/>
  <c r="M24" i="25"/>
  <c r="N24" i="25"/>
  <c r="M25" i="25"/>
  <c r="N25" i="25"/>
  <c r="M26" i="25"/>
  <c r="N26" i="25"/>
  <c r="M27" i="25"/>
  <c r="N27" i="25"/>
  <c r="M28" i="25"/>
  <c r="N28" i="25"/>
  <c r="M29" i="25"/>
  <c r="N29" i="25"/>
  <c r="M30" i="25"/>
  <c r="N30" i="25"/>
  <c r="M31" i="25"/>
  <c r="N31" i="25"/>
  <c r="M32" i="25"/>
  <c r="N32" i="25"/>
  <c r="M33" i="25"/>
  <c r="N33" i="25"/>
  <c r="M34" i="25"/>
  <c r="N34" i="25"/>
  <c r="M36" i="25"/>
  <c r="N36" i="25"/>
  <c r="M37" i="25"/>
  <c r="N37" i="25"/>
  <c r="M39" i="25"/>
  <c r="N39" i="25"/>
  <c r="M40" i="25"/>
  <c r="N40" i="25"/>
  <c r="M41" i="25"/>
  <c r="N41" i="25"/>
  <c r="M38" i="25"/>
  <c r="N38" i="25"/>
  <c r="M42" i="25"/>
  <c r="N42" i="25"/>
  <c r="M43" i="25"/>
  <c r="N43" i="25"/>
  <c r="M44" i="25"/>
  <c r="N44" i="25"/>
  <c r="M45" i="25"/>
  <c r="N45" i="25"/>
  <c r="M46" i="25"/>
  <c r="N46" i="25"/>
  <c r="M47" i="25"/>
  <c r="N47" i="25"/>
  <c r="M48" i="25"/>
  <c r="N48" i="25"/>
  <c r="M49" i="25"/>
  <c r="N49" i="25"/>
  <c r="M50" i="25"/>
  <c r="N50" i="25"/>
  <c r="M51" i="25"/>
  <c r="N51" i="25"/>
  <c r="M52" i="25"/>
  <c r="N52" i="25"/>
  <c r="M53" i="25"/>
  <c r="N53" i="25"/>
  <c r="M54" i="25"/>
  <c r="N54" i="25"/>
  <c r="M55" i="25"/>
  <c r="N55" i="25"/>
  <c r="M56" i="25"/>
  <c r="N56" i="25"/>
  <c r="M57" i="25"/>
  <c r="N57" i="25"/>
  <c r="M58" i="25"/>
  <c r="N58" i="25"/>
  <c r="M59" i="25"/>
  <c r="N59" i="25"/>
  <c r="M60" i="25"/>
  <c r="N60" i="25"/>
  <c r="M61" i="25"/>
  <c r="N61" i="25"/>
  <c r="M62" i="25"/>
  <c r="N62" i="25"/>
  <c r="M63" i="25"/>
  <c r="N63" i="25"/>
  <c r="M64" i="25"/>
  <c r="N64" i="25"/>
  <c r="M65" i="25"/>
  <c r="N65" i="25"/>
  <c r="M66" i="25"/>
  <c r="N66" i="25"/>
  <c r="M67" i="25"/>
  <c r="N67" i="25"/>
  <c r="M68" i="25"/>
  <c r="N68" i="25"/>
  <c r="M69" i="25"/>
  <c r="N69" i="25"/>
  <c r="M70" i="25"/>
  <c r="N70" i="25"/>
  <c r="M71" i="25"/>
  <c r="N71" i="25"/>
  <c r="M72" i="25"/>
  <c r="N72" i="25"/>
  <c r="M73" i="25"/>
  <c r="N73" i="25"/>
  <c r="M74" i="25"/>
  <c r="N74" i="25"/>
  <c r="M75" i="25"/>
  <c r="N75" i="25"/>
  <c r="M76" i="25"/>
  <c r="N76" i="25"/>
  <c r="M77" i="25"/>
  <c r="N77" i="25"/>
  <c r="M78" i="25"/>
  <c r="N78" i="25"/>
  <c r="M79" i="25"/>
  <c r="N79" i="25"/>
  <c r="M80" i="25"/>
  <c r="N80" i="25"/>
  <c r="M81" i="25"/>
  <c r="N81" i="25"/>
  <c r="M82" i="25"/>
  <c r="N82" i="25"/>
  <c r="M83" i="25"/>
  <c r="N83" i="25"/>
  <c r="M84" i="25"/>
  <c r="N84" i="25"/>
  <c r="M85" i="25"/>
  <c r="N85" i="25"/>
  <c r="M86" i="25"/>
  <c r="N86" i="25"/>
  <c r="M87" i="25"/>
  <c r="N87" i="25"/>
  <c r="M88" i="25"/>
  <c r="N88" i="25"/>
  <c r="M89" i="25"/>
  <c r="N89" i="25"/>
  <c r="M90" i="25"/>
  <c r="N90" i="25"/>
  <c r="M91" i="25"/>
  <c r="N91" i="25"/>
  <c r="M92" i="25"/>
  <c r="N92" i="25"/>
  <c r="M93" i="25"/>
  <c r="N93" i="25"/>
  <c r="M94" i="25"/>
  <c r="N94" i="25"/>
  <c r="M95" i="25"/>
  <c r="N95" i="25"/>
  <c r="M96" i="25"/>
  <c r="N96" i="25"/>
  <c r="M97" i="25"/>
  <c r="N97" i="25"/>
  <c r="M98" i="25"/>
  <c r="N98" i="25"/>
  <c r="M99" i="25"/>
  <c r="N99" i="25"/>
  <c r="M100" i="25"/>
  <c r="N100" i="25"/>
  <c r="M101" i="25"/>
  <c r="N101" i="25"/>
  <c r="M102" i="25"/>
  <c r="N102" i="25"/>
  <c r="M103" i="25"/>
  <c r="N103" i="25"/>
  <c r="M104" i="25"/>
  <c r="N104" i="25"/>
  <c r="M105" i="25"/>
  <c r="N105" i="25"/>
  <c r="M106" i="25"/>
  <c r="N106" i="25"/>
  <c r="M107" i="25"/>
  <c r="N107" i="25"/>
  <c r="M108" i="25"/>
  <c r="N108" i="25"/>
  <c r="M109" i="25"/>
  <c r="N109" i="25"/>
  <c r="M113" i="25"/>
  <c r="N113" i="25"/>
  <c r="M114" i="25"/>
  <c r="N114" i="25"/>
  <c r="M115" i="25"/>
  <c r="N115" i="25"/>
  <c r="M116" i="25"/>
  <c r="N116" i="25"/>
  <c r="M117" i="25"/>
  <c r="N117" i="25"/>
  <c r="M118" i="25"/>
  <c r="N118" i="25"/>
  <c r="M119" i="25"/>
  <c r="N119" i="25"/>
  <c r="M120" i="25"/>
  <c r="N120" i="25"/>
  <c r="M121" i="25"/>
  <c r="N121" i="25"/>
  <c r="M122" i="25"/>
  <c r="N122" i="25"/>
  <c r="M123" i="25"/>
  <c r="N123" i="25"/>
  <c r="M124" i="25"/>
  <c r="N124" i="25"/>
  <c r="M125" i="25"/>
  <c r="N125" i="25"/>
  <c r="M126" i="25"/>
  <c r="N126" i="25"/>
  <c r="M127" i="25"/>
  <c r="N127" i="25"/>
  <c r="M128" i="25"/>
  <c r="N128" i="25"/>
  <c r="M129" i="25"/>
  <c r="N129" i="25"/>
  <c r="M130" i="25"/>
  <c r="N130" i="25"/>
  <c r="M131" i="25"/>
  <c r="N131" i="25"/>
  <c r="M132" i="25"/>
  <c r="N132" i="25"/>
  <c r="M133" i="25"/>
  <c r="N133" i="25"/>
  <c r="M134" i="25"/>
  <c r="N134" i="25"/>
  <c r="M135" i="25"/>
  <c r="N135" i="25"/>
  <c r="M136" i="25"/>
  <c r="N136" i="25"/>
  <c r="M137" i="25"/>
  <c r="N137" i="25"/>
  <c r="M138" i="25"/>
  <c r="N138" i="25"/>
  <c r="M139" i="25"/>
  <c r="N139" i="25"/>
  <c r="M140" i="25"/>
  <c r="N140" i="25"/>
  <c r="M141" i="25"/>
  <c r="N141" i="25"/>
  <c r="M142" i="25"/>
  <c r="N142" i="25"/>
  <c r="M143" i="25"/>
  <c r="N143" i="25"/>
  <c r="M144" i="25"/>
  <c r="N144" i="25"/>
  <c r="M145" i="25"/>
  <c r="N145" i="25"/>
  <c r="M146" i="25"/>
  <c r="N146" i="25"/>
  <c r="M147" i="25"/>
  <c r="N147" i="25"/>
  <c r="M148" i="25"/>
  <c r="N148" i="25"/>
  <c r="M149" i="25"/>
  <c r="N149" i="25"/>
  <c r="M150" i="25"/>
  <c r="N150" i="25"/>
  <c r="M151" i="25"/>
  <c r="N151" i="25"/>
  <c r="M152" i="25"/>
  <c r="N152" i="25"/>
  <c r="M153" i="25"/>
  <c r="N153" i="25"/>
  <c r="M154" i="25"/>
  <c r="N154" i="25"/>
  <c r="M155" i="25"/>
  <c r="N155" i="25"/>
  <c r="M156" i="25"/>
  <c r="N156" i="25"/>
  <c r="M158" i="25"/>
  <c r="N158" i="25"/>
  <c r="M160" i="25"/>
  <c r="N160" i="25"/>
  <c r="M161" i="25"/>
  <c r="N161" i="25"/>
  <c r="M162" i="25"/>
  <c r="N162" i="25"/>
  <c r="M163" i="25"/>
  <c r="N163" i="25"/>
  <c r="M164" i="25"/>
  <c r="N164" i="25"/>
  <c r="M165" i="25"/>
  <c r="N165" i="25"/>
  <c r="M166" i="25"/>
  <c r="N166" i="25"/>
  <c r="M167" i="25"/>
  <c r="N167" i="25"/>
  <c r="M168" i="25"/>
  <c r="N168" i="25"/>
  <c r="M169" i="25"/>
  <c r="N169" i="25"/>
  <c r="M170" i="25"/>
  <c r="N170" i="25"/>
  <c r="M171" i="25"/>
  <c r="N171" i="25"/>
  <c r="M172" i="25"/>
  <c r="N172" i="25"/>
  <c r="M173" i="25"/>
  <c r="N173" i="25"/>
  <c r="M174" i="25"/>
  <c r="N174" i="25"/>
  <c r="M175" i="25"/>
  <c r="N175" i="25"/>
  <c r="M176" i="25"/>
  <c r="N176" i="25"/>
  <c r="M177" i="25"/>
  <c r="N177" i="25"/>
  <c r="M178" i="25"/>
  <c r="N178" i="25"/>
  <c r="N179" i="25"/>
  <c r="N180" i="25"/>
  <c r="N181" i="25"/>
  <c r="N182" i="25"/>
  <c r="N183" i="25"/>
  <c r="N21" i="38"/>
  <c r="M6" i="38"/>
  <c r="N6" i="38"/>
  <c r="M7" i="38"/>
  <c r="N7" i="38"/>
  <c r="M8" i="38"/>
  <c r="N8" i="38"/>
  <c r="M9" i="38"/>
  <c r="N9" i="38"/>
  <c r="M10" i="38"/>
  <c r="N10" i="38"/>
  <c r="M11" i="38"/>
  <c r="N11" i="38"/>
  <c r="M12" i="38"/>
  <c r="N12" i="38"/>
  <c r="M13" i="38"/>
  <c r="N13" i="38"/>
  <c r="M14" i="38"/>
  <c r="N14" i="38"/>
  <c r="M15" i="38"/>
  <c r="N15" i="38"/>
  <c r="M16" i="38"/>
  <c r="N16" i="38"/>
  <c r="N19" i="38"/>
  <c r="M6" i="23"/>
  <c r="N6" i="23"/>
  <c r="M7" i="23"/>
  <c r="N7" i="23"/>
  <c r="M8" i="23"/>
  <c r="N8" i="23"/>
  <c r="M9" i="23"/>
  <c r="N9" i="23"/>
  <c r="M10" i="23"/>
  <c r="N10" i="23"/>
  <c r="M11" i="23"/>
  <c r="N11" i="23"/>
  <c r="M12" i="23"/>
  <c r="N12" i="23"/>
  <c r="M13" i="23"/>
  <c r="N13" i="23"/>
  <c r="M16" i="21"/>
  <c r="M21" i="21"/>
  <c r="N21" i="21"/>
  <c r="M22" i="21"/>
  <c r="N22" i="21"/>
  <c r="M23" i="21"/>
  <c r="N23" i="21"/>
  <c r="M24" i="21"/>
  <c r="N24" i="21"/>
  <c r="M25" i="21"/>
  <c r="N25" i="21"/>
  <c r="N28" i="21"/>
  <c r="N43" i="21"/>
  <c r="N44" i="21"/>
  <c r="M45" i="21"/>
  <c r="N45" i="21"/>
  <c r="N16" i="21"/>
  <c r="M17" i="21"/>
  <c r="N17" i="21"/>
  <c r="M18" i="21"/>
  <c r="N18" i="21"/>
  <c r="M19" i="21"/>
  <c r="N19" i="21"/>
  <c r="M20" i="21"/>
  <c r="N20" i="21"/>
  <c r="M9" i="21"/>
  <c r="N9" i="21"/>
  <c r="M10" i="21"/>
  <c r="N10" i="21"/>
  <c r="M11" i="21"/>
  <c r="N11" i="21"/>
  <c r="M12" i="21"/>
  <c r="N12" i="21"/>
  <c r="M13" i="21"/>
  <c r="N13" i="21"/>
  <c r="M14" i="21"/>
  <c r="N14" i="21"/>
  <c r="M15" i="21"/>
  <c r="N15" i="21"/>
  <c r="M6" i="21"/>
  <c r="N6" i="21"/>
  <c r="M7" i="21"/>
  <c r="N7" i="21"/>
  <c r="M8" i="21"/>
  <c r="N8" i="21"/>
  <c r="M5" i="20"/>
  <c r="N5" i="20"/>
  <c r="M6" i="20"/>
  <c r="N6" i="20"/>
  <c r="M7" i="20"/>
  <c r="N7" i="20"/>
  <c r="M8" i="20"/>
  <c r="N8" i="20"/>
  <c r="M9" i="20"/>
  <c r="N9" i="20"/>
  <c r="M11" i="11"/>
  <c r="N11" i="11"/>
  <c r="M12" i="11"/>
  <c r="N12" i="11"/>
  <c r="M13" i="11"/>
  <c r="N13" i="11"/>
  <c r="M14" i="11"/>
  <c r="N14" i="11"/>
  <c r="M15" i="11"/>
  <c r="N15" i="11"/>
  <c r="M16" i="11"/>
  <c r="N16" i="11"/>
  <c r="M17" i="11"/>
  <c r="N17" i="11"/>
  <c r="M18" i="11"/>
  <c r="N18" i="11"/>
  <c r="M19" i="11"/>
  <c r="N19" i="11"/>
  <c r="M20" i="11"/>
  <c r="N20" i="11"/>
  <c r="M21" i="11"/>
  <c r="N21" i="11"/>
  <c r="M22" i="11"/>
  <c r="N22" i="11"/>
  <c r="M23" i="11"/>
  <c r="N23" i="11"/>
  <c r="M24" i="11"/>
  <c r="N24" i="11"/>
  <c r="M25" i="11"/>
  <c r="N25" i="11"/>
  <c r="M97" i="11"/>
  <c r="N97" i="11"/>
  <c r="M98" i="11"/>
  <c r="N98" i="11"/>
  <c r="M99" i="11"/>
  <c r="N99" i="11"/>
  <c r="M100" i="11"/>
  <c r="N100" i="11"/>
  <c r="M101" i="11"/>
  <c r="N101" i="11"/>
  <c r="M102" i="11"/>
  <c r="N102" i="11"/>
  <c r="M103" i="11"/>
  <c r="N103" i="11"/>
  <c r="M104" i="11"/>
  <c r="N104" i="11"/>
  <c r="M105" i="11"/>
  <c r="N105" i="11"/>
  <c r="M106" i="11"/>
  <c r="N106" i="11"/>
  <c r="M107" i="11"/>
  <c r="N107" i="11"/>
  <c r="M108" i="11"/>
  <c r="N108" i="11"/>
  <c r="M109" i="11"/>
  <c r="N109" i="11"/>
  <c r="M110" i="11"/>
  <c r="N110" i="11"/>
  <c r="M111" i="11"/>
  <c r="N111" i="11"/>
  <c r="M112" i="11"/>
  <c r="N112" i="11"/>
  <c r="M113" i="11"/>
  <c r="N113" i="11"/>
  <c r="M114" i="11"/>
  <c r="N114" i="11"/>
  <c r="M115" i="11"/>
  <c r="N115" i="11"/>
  <c r="M116" i="11"/>
  <c r="N116" i="11"/>
  <c r="M117" i="11"/>
  <c r="N117" i="11"/>
  <c r="M118" i="11"/>
  <c r="N118" i="11"/>
  <c r="M119" i="11"/>
  <c r="N119" i="11"/>
  <c r="M120" i="11"/>
  <c r="N120" i="11"/>
  <c r="M121" i="11"/>
  <c r="N121" i="11"/>
  <c r="M122" i="11"/>
  <c r="N122" i="11"/>
  <c r="M123" i="11"/>
  <c r="N123" i="11"/>
  <c r="M124" i="11"/>
  <c r="N124" i="11"/>
  <c r="M125" i="11"/>
  <c r="N125" i="11"/>
  <c r="M126" i="11"/>
  <c r="N126" i="11"/>
  <c r="M127" i="11"/>
  <c r="N127" i="11"/>
  <c r="M128" i="11"/>
  <c r="N128" i="11"/>
  <c r="M129" i="11"/>
  <c r="N129" i="11"/>
  <c r="M130" i="11"/>
  <c r="N130" i="11"/>
  <c r="M131" i="11"/>
  <c r="N131" i="11"/>
  <c r="M132" i="11"/>
  <c r="N132" i="11"/>
  <c r="M133" i="11"/>
  <c r="N133" i="11"/>
  <c r="M134" i="11"/>
  <c r="N134" i="11"/>
  <c r="M135" i="11"/>
  <c r="N135" i="11"/>
  <c r="M136" i="11"/>
  <c r="N136" i="11"/>
  <c r="M137" i="11"/>
  <c r="N137" i="11"/>
  <c r="M138" i="11"/>
  <c r="N138" i="11"/>
  <c r="M139" i="11"/>
  <c r="N139" i="11"/>
  <c r="M140" i="11"/>
  <c r="N140" i="11"/>
  <c r="M141" i="11"/>
  <c r="N141" i="11"/>
  <c r="M142" i="11"/>
  <c r="N142" i="11"/>
  <c r="M143" i="11"/>
  <c r="N143" i="11"/>
  <c r="M144" i="11"/>
  <c r="N144" i="11"/>
  <c r="M145" i="11"/>
  <c r="N145" i="11"/>
  <c r="M146" i="11"/>
  <c r="N146" i="11"/>
  <c r="M147" i="11"/>
  <c r="N147" i="11"/>
  <c r="M148" i="11"/>
  <c r="N148" i="11"/>
  <c r="M149" i="11"/>
  <c r="N149" i="11"/>
  <c r="M150" i="11"/>
  <c r="N150" i="11"/>
  <c r="M151" i="11"/>
  <c r="N151" i="11"/>
  <c r="M152" i="11"/>
  <c r="N152" i="11"/>
  <c r="M153" i="11"/>
  <c r="N153" i="11"/>
  <c r="M154" i="11"/>
  <c r="N154" i="11"/>
  <c r="M155" i="11"/>
  <c r="N155" i="11"/>
  <c r="M156" i="11"/>
  <c r="N156" i="11"/>
  <c r="M157" i="11"/>
  <c r="N157" i="11"/>
  <c r="M158" i="11"/>
  <c r="N158" i="11"/>
  <c r="M159" i="11"/>
  <c r="N159" i="11"/>
  <c r="M160" i="11"/>
  <c r="N160" i="11"/>
  <c r="M161" i="11"/>
  <c r="N161" i="11"/>
  <c r="M172" i="11"/>
  <c r="N172" i="11"/>
  <c r="M173" i="11"/>
  <c r="N173" i="11"/>
  <c r="M174" i="11"/>
  <c r="N174" i="11"/>
  <c r="M175" i="11"/>
  <c r="N175" i="11"/>
  <c r="M176" i="11"/>
  <c r="N176" i="11"/>
  <c r="M177" i="11"/>
  <c r="N177" i="11"/>
  <c r="M178" i="11"/>
  <c r="N178" i="11"/>
  <c r="M179" i="11"/>
  <c r="N179" i="11"/>
  <c r="M180" i="11"/>
  <c r="N180" i="11"/>
  <c r="M181" i="11"/>
  <c r="N181" i="11"/>
  <c r="M182" i="11"/>
  <c r="N182" i="11"/>
  <c r="M183" i="11"/>
  <c r="N183" i="11"/>
  <c r="M184" i="11"/>
  <c r="N184" i="11"/>
  <c r="M185" i="11"/>
  <c r="N185" i="11"/>
  <c r="M186" i="11"/>
  <c r="N186" i="11"/>
  <c r="M187" i="11"/>
  <c r="N187" i="11"/>
  <c r="M188" i="11"/>
  <c r="N188" i="11"/>
  <c r="M189" i="11"/>
  <c r="N189" i="11"/>
  <c r="M190" i="11"/>
  <c r="N190" i="11"/>
  <c r="M191" i="11"/>
  <c r="N191" i="11"/>
  <c r="M192" i="11"/>
  <c r="N192" i="11"/>
  <c r="M193" i="11"/>
  <c r="N193" i="11"/>
  <c r="M194" i="11"/>
  <c r="N194" i="11"/>
  <c r="M195" i="11"/>
  <c r="N195" i="11"/>
  <c r="M196" i="11"/>
  <c r="N196" i="11"/>
  <c r="M197" i="11"/>
  <c r="N197" i="11"/>
  <c r="M198" i="11"/>
  <c r="N198" i="11"/>
  <c r="M199" i="11"/>
  <c r="N199" i="11"/>
  <c r="M200" i="11"/>
  <c r="N200" i="11"/>
  <c r="M201" i="11"/>
  <c r="N201" i="11"/>
  <c r="M202" i="11"/>
  <c r="N202" i="11"/>
  <c r="M203" i="11"/>
  <c r="N203" i="11"/>
  <c r="M204" i="11"/>
  <c r="N204" i="11"/>
  <c r="M205" i="11"/>
  <c r="N205" i="11"/>
  <c r="M206" i="11"/>
  <c r="N206" i="11"/>
  <c r="M207" i="11"/>
  <c r="N207" i="11"/>
  <c r="M208" i="11"/>
  <c r="N208" i="11"/>
  <c r="M209" i="11"/>
  <c r="N209" i="11"/>
  <c r="M210" i="11"/>
  <c r="N210" i="11"/>
  <c r="M211" i="11"/>
  <c r="N211" i="11"/>
  <c r="M212" i="11"/>
  <c r="N212" i="11"/>
  <c r="M213" i="11"/>
  <c r="N213" i="11"/>
  <c r="M214" i="11"/>
  <c r="N214" i="11"/>
  <c r="M215" i="11"/>
  <c r="N215" i="11"/>
  <c r="M216" i="11"/>
  <c r="N216" i="11"/>
  <c r="M217" i="11"/>
  <c r="N217" i="11"/>
  <c r="M218" i="11"/>
  <c r="N218" i="11"/>
  <c r="M219" i="11"/>
  <c r="N219" i="11"/>
  <c r="M220" i="11"/>
  <c r="N220" i="11"/>
  <c r="M221" i="11"/>
  <c r="N221" i="11"/>
  <c r="M222" i="11"/>
  <c r="N222" i="11"/>
  <c r="M223" i="11"/>
  <c r="N223" i="11"/>
  <c r="M224" i="11"/>
  <c r="N224" i="11"/>
  <c r="M225" i="11"/>
  <c r="N225" i="11"/>
  <c r="M226" i="11"/>
  <c r="N226" i="11"/>
  <c r="M227" i="11"/>
  <c r="N227" i="11"/>
  <c r="M228" i="11"/>
  <c r="N228" i="11"/>
  <c r="M229" i="11"/>
  <c r="N229" i="11"/>
  <c r="M230" i="11"/>
  <c r="N230" i="11"/>
  <c r="M231" i="11"/>
  <c r="N231" i="11"/>
  <c r="M232" i="11"/>
  <c r="N232" i="11"/>
  <c r="M233" i="11"/>
  <c r="N233" i="11"/>
  <c r="M241" i="11"/>
  <c r="N241" i="11"/>
  <c r="M242" i="11"/>
  <c r="N242" i="11"/>
  <c r="M243" i="11"/>
  <c r="N243" i="11"/>
  <c r="M244" i="11"/>
  <c r="N244" i="11"/>
  <c r="M245" i="11"/>
  <c r="N245" i="11"/>
  <c r="M246" i="11"/>
  <c r="N246" i="11"/>
  <c r="M247" i="11"/>
  <c r="N247" i="11"/>
  <c r="M248" i="11"/>
  <c r="N248" i="11"/>
  <c r="M249" i="11"/>
  <c r="N249" i="11"/>
  <c r="M250" i="11"/>
  <c r="N250" i="11"/>
  <c r="M251" i="11"/>
  <c r="N251" i="11"/>
  <c r="M252" i="11"/>
  <c r="N252" i="11"/>
  <c r="M253" i="11"/>
  <c r="N253" i="11"/>
  <c r="M254" i="11"/>
  <c r="N254" i="11"/>
  <c r="M255" i="11"/>
  <c r="N255" i="11"/>
  <c r="M256" i="11"/>
  <c r="N256" i="11"/>
  <c r="M257" i="11"/>
  <c r="N257" i="11"/>
  <c r="M258" i="11"/>
  <c r="N258" i="11"/>
  <c r="M259" i="11"/>
  <c r="N259" i="11"/>
  <c r="M260" i="11"/>
  <c r="N260" i="11"/>
  <c r="M261" i="11"/>
  <c r="N261" i="11"/>
  <c r="M262" i="11"/>
  <c r="N262" i="11"/>
  <c r="M263" i="11"/>
  <c r="N263" i="11"/>
  <c r="M264" i="11"/>
  <c r="N264" i="11"/>
  <c r="M265" i="11"/>
  <c r="N265" i="11"/>
  <c r="M266" i="11"/>
  <c r="N266" i="11"/>
  <c r="M267" i="11"/>
  <c r="N267" i="11"/>
  <c r="M268" i="11"/>
  <c r="N268" i="11"/>
  <c r="M269" i="11"/>
  <c r="N269" i="11"/>
  <c r="M270" i="11"/>
  <c r="N270" i="11"/>
  <c r="M271" i="11"/>
  <c r="N271" i="11"/>
  <c r="M272" i="11"/>
  <c r="N272" i="11"/>
  <c r="M273" i="11"/>
  <c r="N273" i="11"/>
  <c r="M274" i="11"/>
  <c r="N274" i="11"/>
  <c r="M275" i="11"/>
  <c r="N275" i="11"/>
  <c r="M276" i="11"/>
  <c r="N276" i="11"/>
  <c r="M277" i="11"/>
  <c r="N277" i="11"/>
  <c r="M278" i="11"/>
  <c r="N278" i="11"/>
  <c r="M279" i="11"/>
  <c r="N279" i="11"/>
  <c r="M280" i="11"/>
  <c r="N280" i="11"/>
  <c r="M281" i="11"/>
  <c r="N281" i="11"/>
  <c r="M282" i="11"/>
  <c r="N282" i="11"/>
  <c r="M283" i="11"/>
  <c r="N283" i="11"/>
  <c r="M284" i="11"/>
  <c r="N284" i="11"/>
  <c r="M285" i="11"/>
  <c r="N285" i="11"/>
  <c r="M286" i="11"/>
  <c r="N286" i="11"/>
  <c r="M287" i="11"/>
  <c r="N287" i="11"/>
  <c r="M288" i="11"/>
  <c r="N288" i="11"/>
  <c r="M289" i="11"/>
  <c r="N289" i="11"/>
  <c r="M290" i="11"/>
  <c r="N290" i="11"/>
  <c r="M291" i="11"/>
  <c r="N291" i="11"/>
  <c r="M292" i="11"/>
  <c r="N292" i="11"/>
  <c r="M293" i="11"/>
  <c r="N293" i="11"/>
  <c r="M294" i="11"/>
  <c r="N294" i="11"/>
  <c r="M295" i="11"/>
  <c r="N295" i="11"/>
  <c r="M296" i="11"/>
  <c r="N296" i="11"/>
  <c r="M297" i="11"/>
  <c r="N297" i="11"/>
  <c r="M298" i="11"/>
  <c r="N298" i="11"/>
  <c r="M299" i="11"/>
  <c r="N299" i="11"/>
  <c r="M300" i="11"/>
  <c r="N300" i="11"/>
  <c r="M301" i="11"/>
  <c r="N301" i="11"/>
  <c r="M302" i="11"/>
  <c r="N302" i="11"/>
  <c r="M303" i="11"/>
  <c r="N303" i="11"/>
  <c r="M304" i="11"/>
  <c r="N304" i="11"/>
  <c r="M305" i="11"/>
  <c r="N305" i="11"/>
  <c r="M306" i="11"/>
  <c r="N306" i="11"/>
  <c r="M307" i="11"/>
  <c r="N307" i="11"/>
  <c r="M308" i="11"/>
  <c r="N308" i="11"/>
  <c r="M309" i="11"/>
  <c r="N309" i="11"/>
  <c r="M310" i="11"/>
  <c r="N310" i="11"/>
  <c r="M311" i="11"/>
  <c r="N311" i="11"/>
  <c r="M312" i="11"/>
  <c r="N312" i="11"/>
  <c r="M313" i="11"/>
  <c r="N313" i="11"/>
  <c r="M314" i="11"/>
  <c r="N314" i="11"/>
  <c r="M315" i="11"/>
  <c r="N315" i="11"/>
  <c r="M316" i="11"/>
  <c r="N316" i="11"/>
  <c r="M317" i="11"/>
  <c r="N317" i="11"/>
  <c r="M318" i="11"/>
  <c r="N318" i="11"/>
  <c r="M319" i="11"/>
  <c r="N319" i="11"/>
  <c r="M320" i="11"/>
  <c r="N320" i="11"/>
  <c r="M321" i="11"/>
  <c r="N321" i="11"/>
  <c r="M322" i="11"/>
  <c r="N322" i="11"/>
  <c r="M323" i="11"/>
  <c r="N323" i="11"/>
  <c r="M324" i="11"/>
  <c r="N324" i="11"/>
  <c r="M325" i="11"/>
  <c r="N325" i="11"/>
  <c r="M326" i="11"/>
  <c r="N326" i="11"/>
  <c r="M327" i="11"/>
  <c r="N327" i="11"/>
  <c r="M328" i="11"/>
  <c r="N328" i="11"/>
  <c r="M329" i="11"/>
  <c r="N329" i="11"/>
  <c r="M330" i="11"/>
  <c r="N330" i="11"/>
  <c r="M331" i="11"/>
  <c r="N331" i="11"/>
  <c r="M332" i="11"/>
  <c r="N332" i="11"/>
  <c r="M333" i="11"/>
  <c r="N333" i="11"/>
  <c r="M334" i="11"/>
  <c r="N334" i="11"/>
  <c r="M335" i="11"/>
  <c r="N335" i="11"/>
  <c r="M336" i="11"/>
  <c r="N336" i="11"/>
  <c r="M337" i="11"/>
  <c r="N337" i="11"/>
  <c r="M338" i="11"/>
  <c r="N338" i="11"/>
  <c r="M339" i="11"/>
  <c r="N339" i="11"/>
  <c r="M340" i="11"/>
  <c r="N340" i="11"/>
  <c r="M341" i="11"/>
  <c r="N341" i="11"/>
  <c r="M342" i="11"/>
  <c r="N342" i="11"/>
  <c r="M343" i="11"/>
  <c r="N343" i="11"/>
  <c r="M344" i="11"/>
  <c r="N344" i="11"/>
  <c r="M369" i="11"/>
  <c r="N369" i="11"/>
  <c r="M37" i="11"/>
  <c r="N37" i="11"/>
  <c r="M38" i="11"/>
  <c r="N38" i="11"/>
  <c r="M39" i="11"/>
  <c r="N39" i="11"/>
  <c r="M40" i="11"/>
  <c r="N40" i="11"/>
  <c r="M41" i="11"/>
  <c r="N41" i="11"/>
  <c r="M42" i="11"/>
  <c r="N42" i="11"/>
  <c r="M43" i="11"/>
  <c r="N43" i="11"/>
  <c r="M44" i="11"/>
  <c r="N44" i="11"/>
  <c r="M45" i="11"/>
  <c r="N45" i="11"/>
  <c r="M46" i="11"/>
  <c r="N46" i="11"/>
  <c r="M47" i="11"/>
  <c r="N47" i="11"/>
  <c r="M48" i="11"/>
  <c r="N48" i="11"/>
  <c r="M49" i="11"/>
  <c r="N49" i="11"/>
  <c r="M50" i="11"/>
  <c r="N50" i="11"/>
  <c r="M51" i="11"/>
  <c r="N51" i="11"/>
  <c r="M5" i="11"/>
  <c r="N5" i="11"/>
  <c r="M6" i="11"/>
  <c r="N6" i="11"/>
  <c r="M7" i="11"/>
  <c r="N7" i="11"/>
  <c r="M8" i="11"/>
  <c r="N8" i="11"/>
  <c r="M9" i="11"/>
  <c r="N9" i="11"/>
  <c r="M10" i="11"/>
  <c r="N10" i="11"/>
  <c r="M27" i="11"/>
  <c r="N27" i="11"/>
  <c r="M28" i="11"/>
  <c r="N28" i="11"/>
  <c r="M29" i="11"/>
  <c r="N29" i="11"/>
  <c r="M30" i="11"/>
  <c r="N30" i="11"/>
  <c r="M31" i="11"/>
  <c r="N31" i="11"/>
  <c r="M32" i="11"/>
  <c r="N32" i="11"/>
  <c r="M33" i="11"/>
  <c r="N33" i="11"/>
  <c r="M34" i="11"/>
  <c r="N34" i="11"/>
  <c r="M35" i="11"/>
  <c r="N35" i="11"/>
  <c r="M36" i="11"/>
  <c r="N36" i="11"/>
  <c r="M6" i="4"/>
  <c r="N6" i="4"/>
  <c r="M7" i="4"/>
  <c r="N7" i="4"/>
  <c r="M8" i="4"/>
  <c r="N8" i="4"/>
  <c r="M9" i="4"/>
  <c r="N9" i="4"/>
  <c r="M13" i="4"/>
  <c r="N13" i="4"/>
  <c r="M14" i="4"/>
  <c r="N14" i="4"/>
  <c r="M15" i="4"/>
  <c r="N15" i="4"/>
  <c r="M16" i="4"/>
  <c r="N16" i="4"/>
  <c r="M17" i="4"/>
  <c r="N17" i="4"/>
  <c r="M18" i="4"/>
  <c r="N18" i="4"/>
  <c r="M19" i="4"/>
  <c r="N19" i="4"/>
  <c r="M20" i="4"/>
  <c r="N20" i="4"/>
  <c r="M21" i="4"/>
  <c r="N21" i="4"/>
  <c r="M22" i="4"/>
  <c r="N22" i="4"/>
  <c r="M23" i="4"/>
  <c r="N23" i="4"/>
  <c r="M24" i="4"/>
  <c r="N24" i="4"/>
  <c r="M25" i="4"/>
  <c r="N25" i="4"/>
  <c r="M31" i="4"/>
  <c r="N31" i="4"/>
  <c r="M6" i="27"/>
  <c r="N6" i="27"/>
  <c r="M33" i="6" l="1"/>
  <c r="N33" i="6"/>
  <c r="C69" i="4"/>
  <c r="B69" i="4"/>
  <c r="D69" i="4"/>
  <c r="A69" i="4"/>
  <c r="AA8" i="4" l="1"/>
  <c r="W8" i="4"/>
  <c r="Y7" i="4"/>
  <c r="AA6" i="4"/>
  <c r="W6" i="4"/>
  <c r="Y5" i="4"/>
  <c r="AA4" i="4"/>
  <c r="W4" i="4"/>
  <c r="Z8" i="4"/>
  <c r="Z6" i="4"/>
  <c r="Z4" i="4"/>
  <c r="V8" i="4"/>
  <c r="X7" i="4"/>
  <c r="V6" i="4"/>
  <c r="X5" i="4"/>
  <c r="V4" i="4"/>
  <c r="Y8" i="4"/>
  <c r="W7" i="4"/>
  <c r="AA5" i="4"/>
  <c r="Y4" i="4"/>
  <c r="X8" i="4"/>
  <c r="Z5" i="4"/>
  <c r="AA7" i="4"/>
  <c r="W5" i="4"/>
  <c r="Z7" i="4"/>
  <c r="V7" i="4"/>
  <c r="X4" i="4"/>
  <c r="Y6" i="4"/>
  <c r="X6" i="4"/>
  <c r="V5" i="4"/>
  <c r="N300" i="31"/>
  <c r="M300" i="31"/>
  <c r="N299" i="31"/>
  <c r="M299" i="31"/>
  <c r="N298" i="31"/>
  <c r="M298" i="31"/>
  <c r="N297" i="31"/>
  <c r="M297" i="31"/>
  <c r="N296" i="31"/>
  <c r="M296" i="31"/>
  <c r="N295" i="31"/>
  <c r="M295" i="31"/>
  <c r="N294" i="31"/>
  <c r="M294" i="31"/>
  <c r="N293" i="31"/>
  <c r="M293" i="31"/>
  <c r="N292" i="31"/>
  <c r="M292" i="31"/>
  <c r="N291" i="31"/>
  <c r="M291" i="31"/>
  <c r="N290" i="31"/>
  <c r="M290" i="31"/>
  <c r="N289" i="31"/>
  <c r="M289" i="31"/>
  <c r="N288" i="31"/>
  <c r="M288" i="31"/>
  <c r="N287" i="31"/>
  <c r="M287" i="31"/>
  <c r="N286" i="31"/>
  <c r="M286" i="31"/>
  <c r="N285" i="31"/>
  <c r="M285" i="31"/>
  <c r="N284" i="31"/>
  <c r="M284" i="31"/>
  <c r="N283" i="31"/>
  <c r="M283" i="31"/>
  <c r="N282" i="31"/>
  <c r="M282" i="31"/>
  <c r="N281" i="31"/>
  <c r="M281" i="31"/>
  <c r="N280" i="31"/>
  <c r="M280" i="31"/>
  <c r="N279" i="31"/>
  <c r="M279" i="31"/>
  <c r="N278" i="31"/>
  <c r="M278" i="31"/>
  <c r="N277" i="31"/>
  <c r="M277" i="31"/>
  <c r="N276" i="31"/>
  <c r="M276" i="31"/>
  <c r="N275" i="31"/>
  <c r="M275" i="31"/>
  <c r="N274" i="31"/>
  <c r="M274" i="31"/>
  <c r="N273" i="31"/>
  <c r="M273" i="31"/>
  <c r="N272" i="31"/>
  <c r="M272" i="31"/>
  <c r="N271" i="31"/>
  <c r="M271" i="31"/>
  <c r="N270" i="31"/>
  <c r="M270" i="31"/>
  <c r="N269" i="31"/>
  <c r="M269" i="31"/>
  <c r="N268" i="31"/>
  <c r="M268" i="31"/>
  <c r="N267" i="31"/>
  <c r="M267" i="31"/>
  <c r="N266" i="31"/>
  <c r="M266" i="31"/>
  <c r="N265" i="31"/>
  <c r="M265" i="31"/>
  <c r="N264" i="31"/>
  <c r="M264" i="31"/>
  <c r="N263" i="31"/>
  <c r="M263" i="31"/>
  <c r="N262" i="31"/>
  <c r="M262" i="31"/>
  <c r="N261" i="31"/>
  <c r="M261" i="31"/>
  <c r="N260" i="31"/>
  <c r="M260" i="31"/>
  <c r="N259" i="31"/>
  <c r="M259" i="31"/>
  <c r="N258" i="31"/>
  <c r="M258" i="31"/>
  <c r="N257" i="31"/>
  <c r="M257" i="31"/>
  <c r="N256" i="31"/>
  <c r="M256" i="31"/>
  <c r="N255" i="31"/>
  <c r="M255" i="31"/>
  <c r="N254" i="31"/>
  <c r="M254" i="31"/>
  <c r="N253" i="31"/>
  <c r="M253" i="31"/>
  <c r="N252" i="31"/>
  <c r="M252" i="31"/>
  <c r="N251" i="31"/>
  <c r="M251" i="31"/>
  <c r="N250" i="31"/>
  <c r="M250" i="31"/>
  <c r="N249" i="31"/>
  <c r="M249" i="31"/>
  <c r="N248" i="31"/>
  <c r="M248" i="31"/>
  <c r="N247" i="31"/>
  <c r="M247" i="31"/>
  <c r="N246" i="31"/>
  <c r="M246" i="31"/>
  <c r="N245" i="31"/>
  <c r="M245" i="31"/>
  <c r="N244" i="31"/>
  <c r="M244" i="31"/>
  <c r="N243" i="31"/>
  <c r="M243" i="31"/>
  <c r="N242" i="31"/>
  <c r="M242" i="31"/>
  <c r="N241" i="31"/>
  <c r="M241" i="31"/>
  <c r="N240" i="31"/>
  <c r="M240" i="31"/>
  <c r="N239" i="31"/>
  <c r="M239" i="31"/>
  <c r="N238" i="31"/>
  <c r="M238" i="31"/>
  <c r="N237" i="31"/>
  <c r="M237" i="31"/>
  <c r="N236" i="31"/>
  <c r="M236" i="31"/>
  <c r="N235" i="31"/>
  <c r="M235" i="31"/>
  <c r="N234" i="31"/>
  <c r="M234" i="31"/>
  <c r="N233" i="31"/>
  <c r="M233" i="31"/>
  <c r="N232" i="31"/>
  <c r="M232" i="31"/>
  <c r="N231" i="31"/>
  <c r="M231" i="31"/>
  <c r="N230" i="31"/>
  <c r="M230" i="31"/>
  <c r="N229" i="31"/>
  <c r="M229" i="31"/>
  <c r="N228" i="31"/>
  <c r="M228" i="31"/>
  <c r="N227" i="31"/>
  <c r="M227" i="31"/>
  <c r="N226" i="31"/>
  <c r="M226" i="31"/>
  <c r="N225" i="31"/>
  <c r="M225" i="31"/>
  <c r="N224" i="31"/>
  <c r="M224" i="31"/>
  <c r="N223" i="31"/>
  <c r="M223" i="31"/>
  <c r="N222" i="31"/>
  <c r="M222" i="31"/>
  <c r="N221" i="31"/>
  <c r="M221" i="31"/>
  <c r="N220" i="31"/>
  <c r="M220" i="31"/>
  <c r="N219" i="31"/>
  <c r="M219" i="31"/>
  <c r="N218" i="31"/>
  <c r="M218" i="31"/>
  <c r="N217" i="31"/>
  <c r="M217" i="31"/>
  <c r="N216" i="31"/>
  <c r="M216" i="31"/>
  <c r="N215" i="31"/>
  <c r="M215" i="31"/>
  <c r="N214" i="31"/>
  <c r="M214" i="31"/>
  <c r="N213" i="31"/>
  <c r="M213" i="31"/>
  <c r="N212" i="31"/>
  <c r="M212" i="31"/>
  <c r="N211" i="31"/>
  <c r="M211" i="31"/>
  <c r="N210" i="31"/>
  <c r="M210" i="31"/>
  <c r="N209" i="31"/>
  <c r="M209" i="31"/>
  <c r="N208" i="31"/>
  <c r="M208" i="31"/>
  <c r="N207" i="31"/>
  <c r="M207" i="31"/>
  <c r="N206" i="31"/>
  <c r="M206" i="31"/>
  <c r="N205" i="31"/>
  <c r="M205" i="31"/>
  <c r="N204" i="31"/>
  <c r="M204" i="31"/>
  <c r="N203" i="31"/>
  <c r="M203" i="31"/>
  <c r="N202" i="31"/>
  <c r="M202" i="31"/>
  <c r="N201" i="31"/>
  <c r="M201" i="31"/>
  <c r="N200" i="31"/>
  <c r="M200" i="31"/>
  <c r="N199" i="31"/>
  <c r="M199" i="31"/>
  <c r="N198" i="31"/>
  <c r="M198" i="31"/>
  <c r="N197" i="31"/>
  <c r="M197" i="31"/>
  <c r="N196" i="31"/>
  <c r="M196" i="31"/>
  <c r="N195" i="31"/>
  <c r="M195" i="31"/>
  <c r="N194" i="31"/>
  <c r="M194" i="31"/>
  <c r="N193" i="31"/>
  <c r="M193" i="31"/>
  <c r="N192" i="31"/>
  <c r="M192" i="31"/>
  <c r="N191" i="31"/>
  <c r="M191" i="31"/>
  <c r="N190" i="31"/>
  <c r="M190" i="31"/>
  <c r="N189" i="31"/>
  <c r="M189" i="31"/>
  <c r="N188" i="31"/>
  <c r="M188" i="31"/>
  <c r="N187" i="31"/>
  <c r="M187" i="31"/>
  <c r="N186" i="31"/>
  <c r="M186" i="31"/>
  <c r="N185" i="31"/>
  <c r="M185" i="31"/>
  <c r="N184" i="31"/>
  <c r="M184" i="31"/>
  <c r="N183" i="31"/>
  <c r="M183" i="31"/>
  <c r="N182" i="31"/>
  <c r="M182" i="31"/>
  <c r="N181" i="31"/>
  <c r="M181" i="31"/>
  <c r="N180" i="31"/>
  <c r="M180" i="31"/>
  <c r="N179" i="31"/>
  <c r="M179" i="31"/>
  <c r="N178" i="31"/>
  <c r="M178" i="31"/>
  <c r="N177" i="31"/>
  <c r="M177" i="31"/>
  <c r="N176" i="31"/>
  <c r="M176" i="31"/>
  <c r="N175" i="31"/>
  <c r="M175" i="31"/>
  <c r="N174" i="31"/>
  <c r="M174" i="31"/>
  <c r="N173" i="31"/>
  <c r="M173" i="31"/>
  <c r="N172" i="31"/>
  <c r="M172" i="31"/>
  <c r="N171" i="31"/>
  <c r="M171" i="31"/>
  <c r="N170" i="31"/>
  <c r="M170" i="31"/>
  <c r="N169" i="31"/>
  <c r="M169" i="31"/>
  <c r="N168" i="31"/>
  <c r="M168" i="31"/>
  <c r="N167" i="31"/>
  <c r="M167" i="31"/>
  <c r="N166" i="31"/>
  <c r="M166" i="31"/>
  <c r="N165" i="31"/>
  <c r="M165" i="31"/>
  <c r="N164" i="31"/>
  <c r="M164" i="31"/>
  <c r="N163" i="31"/>
  <c r="M163" i="31"/>
  <c r="N162" i="31"/>
  <c r="M162" i="31"/>
  <c r="N161" i="31"/>
  <c r="M161" i="31"/>
  <c r="N160" i="31"/>
  <c r="M160" i="31"/>
  <c r="N159" i="31"/>
  <c r="M159" i="31"/>
  <c r="N158" i="31"/>
  <c r="M158" i="31"/>
  <c r="N157" i="31"/>
  <c r="M157" i="31"/>
  <c r="N156" i="31"/>
  <c r="M156" i="31"/>
  <c r="N155" i="31"/>
  <c r="M155" i="31"/>
  <c r="N154" i="31"/>
  <c r="M154" i="31"/>
  <c r="N153" i="31"/>
  <c r="M153" i="31"/>
  <c r="N152" i="31"/>
  <c r="M152" i="31"/>
  <c r="N151" i="31"/>
  <c r="M151" i="31"/>
  <c r="N150" i="31"/>
  <c r="M150" i="31"/>
  <c r="N149" i="31"/>
  <c r="M149" i="31"/>
  <c r="N148" i="31"/>
  <c r="M148" i="31"/>
  <c r="N147" i="31"/>
  <c r="M147" i="31"/>
  <c r="N146" i="31"/>
  <c r="M146" i="31"/>
  <c r="N145" i="31"/>
  <c r="M145" i="31"/>
  <c r="N144" i="31"/>
  <c r="M144" i="31"/>
  <c r="N143" i="31"/>
  <c r="M143" i="31"/>
  <c r="N142" i="31"/>
  <c r="M142" i="31"/>
  <c r="N141" i="31"/>
  <c r="M141" i="31"/>
  <c r="N140" i="31"/>
  <c r="M140" i="31"/>
  <c r="N139" i="31"/>
  <c r="M139" i="31"/>
  <c r="N138" i="31"/>
  <c r="M138" i="31"/>
  <c r="N137" i="31"/>
  <c r="M137" i="31"/>
  <c r="N136" i="31"/>
  <c r="M136" i="31"/>
  <c r="N135" i="31"/>
  <c r="M135" i="31"/>
  <c r="N134" i="31"/>
  <c r="M134" i="31"/>
  <c r="N133" i="31"/>
  <c r="M133" i="31"/>
  <c r="N132" i="31"/>
  <c r="M132" i="31"/>
  <c r="N131" i="31"/>
  <c r="M131" i="31"/>
  <c r="N130" i="31"/>
  <c r="M130" i="31"/>
  <c r="N129" i="31"/>
  <c r="M129" i="31"/>
  <c r="N128" i="31"/>
  <c r="M128" i="31"/>
  <c r="N127" i="31"/>
  <c r="M127" i="31"/>
  <c r="N126" i="31"/>
  <c r="M126" i="31"/>
  <c r="N125" i="31"/>
  <c r="M125" i="31"/>
  <c r="N124" i="31"/>
  <c r="M124" i="31"/>
  <c r="N123" i="31"/>
  <c r="M123" i="31"/>
  <c r="N122" i="31"/>
  <c r="M122" i="31"/>
  <c r="N121" i="31"/>
  <c r="M121" i="31"/>
  <c r="N120" i="31"/>
  <c r="M120" i="31"/>
  <c r="N119" i="31"/>
  <c r="M119" i="31"/>
  <c r="N118" i="31"/>
  <c r="M118" i="31"/>
  <c r="N117" i="31"/>
  <c r="M117" i="31"/>
  <c r="N116" i="31"/>
  <c r="M116" i="31"/>
  <c r="N115" i="31"/>
  <c r="M115" i="31"/>
  <c r="N114" i="31"/>
  <c r="M114" i="31"/>
  <c r="N113" i="31"/>
  <c r="M113" i="31"/>
  <c r="N112" i="31"/>
  <c r="M112" i="31"/>
  <c r="N111" i="31"/>
  <c r="M111" i="31"/>
  <c r="N110" i="31"/>
  <c r="M110" i="31"/>
  <c r="N109" i="31"/>
  <c r="M109" i="31"/>
  <c r="N108" i="31"/>
  <c r="M108" i="31"/>
  <c r="N107" i="31"/>
  <c r="M107" i="31"/>
  <c r="N106" i="31"/>
  <c r="M106" i="31"/>
  <c r="N105" i="31"/>
  <c r="M105" i="31"/>
  <c r="N104" i="31"/>
  <c r="M104" i="31"/>
  <c r="N103" i="31"/>
  <c r="M103" i="31"/>
  <c r="N102" i="31"/>
  <c r="M102" i="31"/>
  <c r="N101" i="31"/>
  <c r="M101" i="31"/>
  <c r="N100" i="31"/>
  <c r="M100" i="31"/>
  <c r="N99" i="31"/>
  <c r="M99" i="31"/>
  <c r="N98" i="31"/>
  <c r="M98" i="31"/>
  <c r="N97" i="31"/>
  <c r="M97" i="31"/>
  <c r="N96" i="31"/>
  <c r="M96" i="31"/>
  <c r="N95" i="31"/>
  <c r="M95" i="31"/>
  <c r="N94" i="31"/>
  <c r="M94" i="31"/>
  <c r="N93" i="31"/>
  <c r="M93" i="31"/>
  <c r="N92" i="31"/>
  <c r="M92" i="31"/>
  <c r="N91" i="31"/>
  <c r="M91" i="31"/>
  <c r="N90" i="31"/>
  <c r="M90" i="31"/>
  <c r="N89" i="31"/>
  <c r="M89" i="31"/>
  <c r="N88" i="31"/>
  <c r="M88" i="31"/>
  <c r="N87" i="31"/>
  <c r="M87" i="31"/>
  <c r="N86" i="31"/>
  <c r="M86" i="31"/>
  <c r="N85" i="31"/>
  <c r="M85" i="31"/>
  <c r="N84" i="31"/>
  <c r="M84" i="31"/>
  <c r="N83" i="31"/>
  <c r="M83" i="31"/>
  <c r="N82" i="31"/>
  <c r="M82" i="31"/>
  <c r="N81" i="31"/>
  <c r="M81" i="31"/>
  <c r="N80" i="31"/>
  <c r="M80" i="31"/>
  <c r="N79" i="31"/>
  <c r="M79" i="31"/>
  <c r="N78" i="31"/>
  <c r="M78" i="31"/>
  <c r="N77" i="31"/>
  <c r="M77" i="31"/>
  <c r="N76" i="31"/>
  <c r="M76" i="31"/>
  <c r="N75" i="31"/>
  <c r="M75" i="31"/>
  <c r="N74" i="31"/>
  <c r="M74" i="31"/>
  <c r="N73" i="31"/>
  <c r="M73" i="31"/>
  <c r="N72" i="31"/>
  <c r="M72" i="31"/>
  <c r="N71" i="31"/>
  <c r="M71" i="31"/>
  <c r="N70" i="31"/>
  <c r="M70" i="31"/>
  <c r="N69" i="31"/>
  <c r="M69" i="31"/>
  <c r="N68" i="31"/>
  <c r="M68" i="31"/>
  <c r="N67" i="31"/>
  <c r="M67" i="31"/>
  <c r="N66" i="31"/>
  <c r="M66" i="31"/>
  <c r="N65" i="31"/>
  <c r="M65" i="31"/>
  <c r="N64" i="31"/>
  <c r="M64" i="31"/>
  <c r="N63" i="31"/>
  <c r="M63" i="31"/>
  <c r="N62" i="31"/>
  <c r="M62" i="31"/>
  <c r="N61" i="31"/>
  <c r="M61" i="31"/>
  <c r="N60" i="31"/>
  <c r="M60" i="31"/>
  <c r="N59" i="31"/>
  <c r="M59" i="31"/>
  <c r="N58" i="31"/>
  <c r="M58" i="31"/>
  <c r="N57" i="31"/>
  <c r="M57" i="31"/>
  <c r="N56" i="31"/>
  <c r="M56" i="31"/>
  <c r="N55" i="31"/>
  <c r="M55" i="31"/>
  <c r="N54" i="31"/>
  <c r="M54" i="31"/>
  <c r="N53" i="31"/>
  <c r="M53" i="31"/>
  <c r="N52" i="31"/>
  <c r="M52" i="31"/>
  <c r="N51" i="31"/>
  <c r="M51" i="31"/>
  <c r="N50" i="31"/>
  <c r="M50" i="31"/>
  <c r="N49" i="31"/>
  <c r="M49" i="31"/>
  <c r="N48" i="31"/>
  <c r="M48" i="31"/>
  <c r="N47" i="31"/>
  <c r="M47" i="31"/>
  <c r="N46" i="31"/>
  <c r="M46" i="31"/>
  <c r="N45" i="31"/>
  <c r="M45" i="31"/>
  <c r="N44" i="31"/>
  <c r="M44" i="31"/>
  <c r="N43" i="31"/>
  <c r="M43" i="31"/>
  <c r="N42" i="31"/>
  <c r="M42" i="31"/>
  <c r="N41" i="31"/>
  <c r="M41" i="31"/>
  <c r="N40" i="31"/>
  <c r="M40" i="31"/>
  <c r="N39" i="31"/>
  <c r="M39" i="31"/>
  <c r="N38" i="31"/>
  <c r="M38" i="31"/>
  <c r="N37" i="31"/>
  <c r="M37" i="31"/>
  <c r="N36" i="31"/>
  <c r="M36" i="31"/>
  <c r="N35" i="31"/>
  <c r="M35" i="31"/>
  <c r="N34" i="31"/>
  <c r="M34" i="31"/>
  <c r="N33" i="31"/>
  <c r="M33" i="31"/>
  <c r="N32" i="31"/>
  <c r="M32" i="31"/>
  <c r="N31" i="31"/>
  <c r="M31" i="31"/>
  <c r="N30" i="31"/>
  <c r="M30" i="31"/>
  <c r="N29" i="31"/>
  <c r="M29" i="31"/>
  <c r="N28" i="31"/>
  <c r="M28" i="31"/>
  <c r="N27" i="31"/>
  <c r="M27" i="31"/>
  <c r="N26" i="31"/>
  <c r="M26" i="31"/>
  <c r="N25" i="31"/>
  <c r="M25" i="31"/>
  <c r="N24" i="31"/>
  <c r="M24" i="31"/>
  <c r="N23" i="31"/>
  <c r="M23" i="31"/>
  <c r="N22" i="31"/>
  <c r="M22" i="31"/>
  <c r="N21" i="31"/>
  <c r="M21" i="31"/>
  <c r="N20" i="31"/>
  <c r="M20" i="31"/>
  <c r="N19" i="31"/>
  <c r="M19" i="31"/>
  <c r="N18" i="31"/>
  <c r="M18" i="31"/>
  <c r="N17" i="31"/>
  <c r="M17" i="31"/>
  <c r="N16" i="31"/>
  <c r="M16" i="31"/>
  <c r="N15" i="31"/>
  <c r="M15" i="31"/>
  <c r="N14" i="31"/>
  <c r="M14" i="31"/>
  <c r="N13" i="31"/>
  <c r="M13" i="31"/>
  <c r="N12" i="31"/>
  <c r="M12" i="31"/>
  <c r="N11" i="31"/>
  <c r="M11" i="31"/>
  <c r="N10" i="31"/>
  <c r="M10" i="31"/>
  <c r="N9" i="31"/>
  <c r="M9" i="31"/>
  <c r="N7" i="31"/>
  <c r="M7" i="31"/>
  <c r="N6" i="31"/>
  <c r="M6" i="31"/>
  <c r="N5" i="31"/>
  <c r="M5" i="31"/>
  <c r="N314" i="21"/>
  <c r="M314" i="21"/>
  <c r="N313" i="21"/>
  <c r="M313" i="21"/>
  <c r="N312" i="21"/>
  <c r="M312" i="21"/>
  <c r="N311" i="21"/>
  <c r="M311" i="21"/>
  <c r="N310" i="21"/>
  <c r="M310" i="21"/>
  <c r="N309" i="21"/>
  <c r="M309" i="21"/>
  <c r="N308" i="21"/>
  <c r="M308" i="21"/>
  <c r="N307" i="21"/>
  <c r="M307" i="21"/>
  <c r="N306" i="21"/>
  <c r="M306" i="21"/>
  <c r="N305" i="21"/>
  <c r="M305" i="21"/>
  <c r="N304" i="21"/>
  <c r="M304" i="21"/>
  <c r="N303" i="21"/>
  <c r="M303" i="21"/>
  <c r="N302" i="21"/>
  <c r="M302" i="21"/>
  <c r="N301" i="21"/>
  <c r="M301" i="21"/>
  <c r="N300" i="21"/>
  <c r="M300" i="21"/>
  <c r="N299" i="21"/>
  <c r="M299" i="21"/>
  <c r="N298" i="21"/>
  <c r="M298" i="21"/>
  <c r="N297" i="21"/>
  <c r="M297" i="21"/>
  <c r="N296" i="21"/>
  <c r="M296" i="21"/>
  <c r="N295" i="21"/>
  <c r="M295" i="21"/>
  <c r="N294" i="21"/>
  <c r="M294" i="21"/>
  <c r="N293" i="21"/>
  <c r="M293" i="21"/>
  <c r="N292" i="21"/>
  <c r="M292" i="21"/>
  <c r="N291" i="21"/>
  <c r="M291" i="21"/>
  <c r="N290" i="21"/>
  <c r="M290" i="21"/>
  <c r="N289" i="21"/>
  <c r="M289" i="21"/>
  <c r="N288" i="21"/>
  <c r="M288" i="21"/>
  <c r="N287" i="21"/>
  <c r="M287" i="21"/>
  <c r="N286" i="21"/>
  <c r="M286" i="21"/>
  <c r="N285" i="21"/>
  <c r="M285" i="21"/>
  <c r="N284" i="21"/>
  <c r="M284" i="21"/>
  <c r="N283" i="21"/>
  <c r="M283" i="21"/>
  <c r="N282" i="21"/>
  <c r="M282" i="21"/>
  <c r="N281" i="21"/>
  <c r="M281" i="21"/>
  <c r="N280" i="21"/>
  <c r="M280" i="21"/>
  <c r="N279" i="21"/>
  <c r="M279" i="21"/>
  <c r="N278" i="21"/>
  <c r="M278" i="21"/>
  <c r="N277" i="21"/>
  <c r="M277" i="21"/>
  <c r="N276" i="21"/>
  <c r="M276" i="21"/>
  <c r="N275" i="21"/>
  <c r="M275" i="21"/>
  <c r="N274" i="21"/>
  <c r="M274" i="21"/>
  <c r="N273" i="21"/>
  <c r="M273" i="21"/>
  <c r="N272" i="21"/>
  <c r="M272" i="21"/>
  <c r="N271" i="21"/>
  <c r="M271" i="21"/>
  <c r="N270" i="21"/>
  <c r="M270" i="21"/>
  <c r="N269" i="21"/>
  <c r="M269" i="21"/>
  <c r="N268" i="21"/>
  <c r="M268" i="21"/>
  <c r="N267" i="21"/>
  <c r="M267" i="21"/>
  <c r="N266" i="21"/>
  <c r="M266" i="21"/>
  <c r="N265" i="21"/>
  <c r="M265" i="21"/>
  <c r="N264" i="21"/>
  <c r="M264" i="21"/>
  <c r="N263" i="21"/>
  <c r="M263" i="21"/>
  <c r="N262" i="21"/>
  <c r="M262" i="21"/>
  <c r="N261" i="21"/>
  <c r="M261" i="21"/>
  <c r="N260" i="21"/>
  <c r="M260" i="21"/>
  <c r="N259" i="21"/>
  <c r="M259" i="21"/>
  <c r="N258" i="21"/>
  <c r="M258" i="21"/>
  <c r="N257" i="21"/>
  <c r="M257" i="21"/>
  <c r="N256" i="21"/>
  <c r="M256" i="21"/>
  <c r="N255" i="21"/>
  <c r="M255" i="21"/>
  <c r="N254" i="21"/>
  <c r="M254" i="21"/>
  <c r="N253" i="21"/>
  <c r="M253" i="21"/>
  <c r="N252" i="21"/>
  <c r="M252" i="21"/>
  <c r="N251" i="21"/>
  <c r="M251" i="21"/>
  <c r="N250" i="21"/>
  <c r="M250" i="21"/>
  <c r="N249" i="21"/>
  <c r="M249" i="21"/>
  <c r="N248" i="21"/>
  <c r="M248" i="21"/>
  <c r="N247" i="21"/>
  <c r="M247" i="21"/>
  <c r="N246" i="21"/>
  <c r="M246" i="21"/>
  <c r="N245" i="21"/>
  <c r="M245" i="21"/>
  <c r="N244" i="21"/>
  <c r="M244" i="21"/>
  <c r="N243" i="21"/>
  <c r="M243" i="21"/>
  <c r="N242" i="21"/>
  <c r="M242" i="21"/>
  <c r="N241" i="21"/>
  <c r="M241" i="21"/>
  <c r="N240" i="21"/>
  <c r="M240" i="21"/>
  <c r="N239" i="21"/>
  <c r="M239" i="21"/>
  <c r="N238" i="21"/>
  <c r="M238" i="21"/>
  <c r="N237" i="21"/>
  <c r="M237" i="21"/>
  <c r="N236" i="21"/>
  <c r="M236" i="21"/>
  <c r="N235" i="21"/>
  <c r="M235" i="21"/>
  <c r="N234" i="21"/>
  <c r="M234" i="21"/>
  <c r="N233" i="21"/>
  <c r="M233" i="21"/>
  <c r="N232" i="21"/>
  <c r="M232" i="21"/>
  <c r="N231" i="21"/>
  <c r="M231" i="21"/>
  <c r="N230" i="21"/>
  <c r="M230" i="21"/>
  <c r="N229" i="21"/>
  <c r="M229" i="21"/>
  <c r="N228" i="21"/>
  <c r="M228" i="21"/>
  <c r="N227" i="21"/>
  <c r="M227" i="21"/>
  <c r="N226" i="21"/>
  <c r="M226" i="21"/>
  <c r="N225" i="21"/>
  <c r="M225" i="21"/>
  <c r="N224" i="21"/>
  <c r="M224" i="21"/>
  <c r="N223" i="21"/>
  <c r="M223" i="21"/>
  <c r="N222" i="21"/>
  <c r="M222" i="21"/>
  <c r="N221" i="21"/>
  <c r="M221" i="21"/>
  <c r="N220" i="21"/>
  <c r="M220" i="21"/>
  <c r="N219" i="21"/>
  <c r="M219" i="21"/>
  <c r="N218" i="21"/>
  <c r="M218" i="21"/>
  <c r="N217" i="21"/>
  <c r="M217" i="21"/>
  <c r="N216" i="21"/>
  <c r="M216" i="21"/>
  <c r="N215" i="21"/>
  <c r="M215" i="21"/>
  <c r="N214" i="21"/>
  <c r="M214" i="21"/>
  <c r="N213" i="21"/>
  <c r="M213" i="21"/>
  <c r="N212" i="21"/>
  <c r="M212" i="21"/>
  <c r="N211" i="21"/>
  <c r="M211" i="21"/>
  <c r="N210" i="21"/>
  <c r="M210" i="21"/>
  <c r="N209" i="21"/>
  <c r="M209" i="21"/>
  <c r="N208" i="21"/>
  <c r="M208" i="21"/>
  <c r="N207" i="21"/>
  <c r="M207" i="21"/>
  <c r="N206" i="21"/>
  <c r="M206" i="21"/>
  <c r="N205" i="21"/>
  <c r="M205" i="21"/>
  <c r="N204" i="21"/>
  <c r="M204" i="21"/>
  <c r="N203" i="21"/>
  <c r="M203" i="21"/>
  <c r="N202" i="21"/>
  <c r="M202" i="21"/>
  <c r="N201" i="21"/>
  <c r="M201" i="21"/>
  <c r="N200" i="21"/>
  <c r="M200" i="21"/>
  <c r="N199" i="21"/>
  <c r="M199" i="21"/>
  <c r="N198" i="21"/>
  <c r="M198" i="21"/>
  <c r="N197" i="21"/>
  <c r="M197" i="21"/>
  <c r="N196" i="21"/>
  <c r="M196" i="21"/>
  <c r="N195" i="21"/>
  <c r="M195" i="21"/>
  <c r="N194" i="21"/>
  <c r="M194" i="21"/>
  <c r="N193" i="21"/>
  <c r="M193" i="21"/>
  <c r="N192" i="21"/>
  <c r="M192" i="21"/>
  <c r="N191" i="21"/>
  <c r="M191" i="21"/>
  <c r="N190" i="21"/>
  <c r="M190" i="21"/>
  <c r="N189" i="21"/>
  <c r="M189" i="21"/>
  <c r="N188" i="21"/>
  <c r="M188" i="21"/>
  <c r="N187" i="21"/>
  <c r="M187" i="21"/>
  <c r="N186" i="21"/>
  <c r="M186" i="21"/>
  <c r="N185" i="21"/>
  <c r="M185" i="21"/>
  <c r="N184" i="21"/>
  <c r="M184" i="21"/>
  <c r="N183" i="21"/>
  <c r="M183" i="21"/>
  <c r="N182" i="21"/>
  <c r="M182" i="21"/>
  <c r="N181" i="21"/>
  <c r="M181" i="21"/>
  <c r="N180" i="21"/>
  <c r="M180" i="21"/>
  <c r="N179" i="21"/>
  <c r="M179" i="21"/>
  <c r="N178" i="21"/>
  <c r="M178" i="21"/>
  <c r="N177" i="21"/>
  <c r="M177" i="21"/>
  <c r="N176" i="21"/>
  <c r="M176" i="21"/>
  <c r="N175" i="21"/>
  <c r="M175" i="21"/>
  <c r="N174" i="21"/>
  <c r="M174" i="21"/>
  <c r="N173" i="21"/>
  <c r="M173" i="21"/>
  <c r="N172" i="21"/>
  <c r="M172" i="21"/>
  <c r="N171" i="21"/>
  <c r="M171" i="21"/>
  <c r="N170" i="21"/>
  <c r="M170" i="21"/>
  <c r="N169" i="21"/>
  <c r="M169" i="21"/>
  <c r="N168" i="21"/>
  <c r="M168" i="21"/>
  <c r="N167" i="21"/>
  <c r="M167" i="21"/>
  <c r="N166" i="21"/>
  <c r="M166" i="21"/>
  <c r="N165" i="21"/>
  <c r="M165" i="21"/>
  <c r="N164" i="21"/>
  <c r="M164" i="21"/>
  <c r="N163" i="21"/>
  <c r="M163" i="21"/>
  <c r="N162" i="21"/>
  <c r="M162" i="21"/>
  <c r="N161" i="21"/>
  <c r="M161" i="21"/>
  <c r="N160" i="21"/>
  <c r="M160" i="21"/>
  <c r="N159" i="21"/>
  <c r="M159" i="21"/>
  <c r="N158" i="21"/>
  <c r="M158" i="21"/>
  <c r="N157" i="21"/>
  <c r="M157" i="21"/>
  <c r="N156" i="21"/>
  <c r="M156" i="21"/>
  <c r="N155" i="21"/>
  <c r="M155" i="21"/>
  <c r="N154" i="21"/>
  <c r="M154" i="21"/>
  <c r="N153" i="21"/>
  <c r="M153" i="21"/>
  <c r="N152" i="21"/>
  <c r="M152" i="21"/>
  <c r="N151" i="21"/>
  <c r="M151" i="21"/>
  <c r="N150" i="21"/>
  <c r="M150" i="21"/>
  <c r="N149" i="21"/>
  <c r="M149" i="21"/>
  <c r="N148" i="21"/>
  <c r="M148" i="21"/>
  <c r="N147" i="21"/>
  <c r="M147" i="21"/>
  <c r="N146" i="21"/>
  <c r="M146" i="21"/>
  <c r="N145" i="21"/>
  <c r="M145" i="21"/>
  <c r="N144" i="21"/>
  <c r="M144" i="21"/>
  <c r="N143" i="21"/>
  <c r="M143" i="21"/>
  <c r="N142" i="21"/>
  <c r="M142" i="21"/>
  <c r="N141" i="21"/>
  <c r="M141" i="21"/>
  <c r="N140" i="21"/>
  <c r="M140" i="21"/>
  <c r="N139" i="21"/>
  <c r="M139" i="21"/>
  <c r="N138" i="21"/>
  <c r="M138" i="21"/>
  <c r="N137" i="21"/>
  <c r="M137" i="21"/>
  <c r="N136" i="21"/>
  <c r="M136" i="21"/>
  <c r="N135" i="21"/>
  <c r="M135" i="21"/>
  <c r="N134" i="21"/>
  <c r="M134" i="21"/>
  <c r="N133" i="21"/>
  <c r="M133" i="21"/>
  <c r="N132" i="21"/>
  <c r="M132" i="21"/>
  <c r="N131" i="21"/>
  <c r="M131" i="21"/>
  <c r="N130" i="21"/>
  <c r="M130" i="21"/>
  <c r="N129" i="21"/>
  <c r="M129" i="21"/>
  <c r="N128" i="21"/>
  <c r="M128" i="21"/>
  <c r="N127" i="21"/>
  <c r="M127" i="21"/>
  <c r="N126" i="21"/>
  <c r="M126" i="21"/>
  <c r="N125" i="21"/>
  <c r="M125" i="21"/>
  <c r="N124" i="21"/>
  <c r="M124" i="21"/>
  <c r="N123" i="21"/>
  <c r="M123" i="21"/>
  <c r="N122" i="21"/>
  <c r="M122" i="21"/>
  <c r="N121" i="21"/>
  <c r="M121" i="21"/>
  <c r="N120" i="21"/>
  <c r="M120" i="21"/>
  <c r="N119" i="21"/>
  <c r="M119" i="21"/>
  <c r="N118" i="21"/>
  <c r="M118" i="21"/>
  <c r="N117" i="21"/>
  <c r="M117" i="21"/>
  <c r="N116" i="21"/>
  <c r="M116" i="21"/>
  <c r="N115" i="21"/>
  <c r="M115" i="21"/>
  <c r="N114" i="21"/>
  <c r="M114" i="21"/>
  <c r="N113" i="21"/>
  <c r="M113" i="21"/>
  <c r="N112" i="21"/>
  <c r="M112" i="21"/>
  <c r="N111" i="21"/>
  <c r="M111" i="21"/>
  <c r="N110" i="21"/>
  <c r="M110" i="21"/>
  <c r="N109" i="21"/>
  <c r="M109" i="21"/>
  <c r="N108" i="21"/>
  <c r="M108" i="21"/>
  <c r="N107" i="21"/>
  <c r="M107" i="21"/>
  <c r="N106" i="21"/>
  <c r="M106" i="21"/>
  <c r="N105" i="21"/>
  <c r="M105" i="21"/>
  <c r="N104" i="21"/>
  <c r="M104" i="21"/>
  <c r="N103" i="21"/>
  <c r="M103" i="21"/>
  <c r="N102" i="21"/>
  <c r="M102" i="21"/>
  <c r="N101" i="21"/>
  <c r="M101" i="21"/>
  <c r="N100" i="21"/>
  <c r="M100" i="21"/>
  <c r="N99" i="21"/>
  <c r="M99" i="21"/>
  <c r="N98" i="21"/>
  <c r="M98" i="21"/>
  <c r="N97" i="21"/>
  <c r="M97" i="21"/>
  <c r="N96" i="21"/>
  <c r="M96" i="21"/>
  <c r="N95" i="21"/>
  <c r="M95" i="21"/>
  <c r="N94" i="21"/>
  <c r="M94" i="21"/>
  <c r="N93" i="21"/>
  <c r="M93" i="21"/>
  <c r="N92" i="21"/>
  <c r="M92" i="21"/>
  <c r="N91" i="21"/>
  <c r="M91" i="21"/>
  <c r="N90" i="21"/>
  <c r="M90" i="21"/>
  <c r="N89" i="21"/>
  <c r="M89" i="21"/>
  <c r="N88" i="21"/>
  <c r="M88" i="21"/>
  <c r="N87" i="21"/>
  <c r="M87" i="21"/>
  <c r="N86" i="21"/>
  <c r="M86" i="21"/>
  <c r="N85" i="21"/>
  <c r="M85" i="21"/>
  <c r="N84" i="21"/>
  <c r="M84" i="21"/>
  <c r="N83" i="21"/>
  <c r="M83" i="21"/>
  <c r="N82" i="21"/>
  <c r="M82" i="21"/>
  <c r="N81" i="21"/>
  <c r="M81" i="21"/>
  <c r="N80" i="21"/>
  <c r="M80" i="21"/>
  <c r="N79" i="21"/>
  <c r="M79" i="21"/>
  <c r="N78" i="21"/>
  <c r="M78" i="21"/>
  <c r="N77" i="21"/>
  <c r="M77" i="21"/>
  <c r="N76" i="21"/>
  <c r="M76" i="21"/>
  <c r="N75" i="21"/>
  <c r="M75" i="21"/>
  <c r="N74" i="21"/>
  <c r="M74" i="21"/>
  <c r="N73" i="21"/>
  <c r="M73" i="21"/>
  <c r="N72" i="21"/>
  <c r="M72" i="21"/>
  <c r="N71" i="21"/>
  <c r="M71" i="21"/>
  <c r="N70" i="21"/>
  <c r="M70" i="21"/>
  <c r="N69" i="21"/>
  <c r="M69" i="21"/>
  <c r="N68" i="21"/>
  <c r="M68" i="21"/>
  <c r="N67" i="21"/>
  <c r="M67" i="21"/>
  <c r="N66" i="21"/>
  <c r="M66" i="21"/>
  <c r="N65" i="21"/>
  <c r="M65" i="21"/>
  <c r="N64" i="21"/>
  <c r="M64" i="21"/>
  <c r="N63" i="21"/>
  <c r="M63" i="21"/>
  <c r="N62" i="21"/>
  <c r="M62" i="21"/>
  <c r="N61" i="21"/>
  <c r="M61" i="21"/>
  <c r="N60" i="21"/>
  <c r="M60" i="21"/>
  <c r="N59" i="21"/>
  <c r="M59" i="21"/>
  <c r="N58" i="21"/>
  <c r="M58" i="21"/>
  <c r="N57" i="21"/>
  <c r="M57" i="21"/>
  <c r="N56" i="21"/>
  <c r="M56" i="21"/>
  <c r="N55" i="21"/>
  <c r="M55" i="21"/>
  <c r="N54" i="21"/>
  <c r="M54" i="21"/>
  <c r="N53" i="21"/>
  <c r="M53" i="21"/>
  <c r="N52" i="21"/>
  <c r="M52" i="21"/>
  <c r="N51" i="21"/>
  <c r="M51" i="21"/>
  <c r="N50" i="21"/>
  <c r="M50" i="21"/>
  <c r="N49" i="21"/>
  <c r="M49" i="21"/>
  <c r="N48" i="21"/>
  <c r="M48" i="21"/>
  <c r="N47" i="21"/>
  <c r="M47" i="21"/>
  <c r="M5" i="21"/>
  <c r="N5" i="21"/>
  <c r="AB8" i="4" l="1"/>
  <c r="AB5" i="4"/>
  <c r="AB4" i="4"/>
  <c r="AB7" i="4"/>
  <c r="AB6" i="4"/>
  <c r="N330" i="20"/>
  <c r="M330" i="20"/>
  <c r="N329" i="20"/>
  <c r="M329" i="20"/>
  <c r="N328" i="20"/>
  <c r="M328" i="20"/>
  <c r="N327" i="20"/>
  <c r="M327" i="20"/>
  <c r="N326" i="20"/>
  <c r="M326" i="20"/>
  <c r="N325" i="20"/>
  <c r="M325" i="20"/>
  <c r="N324" i="20"/>
  <c r="M324" i="20"/>
  <c r="N323" i="20"/>
  <c r="M323" i="20"/>
  <c r="N322" i="20"/>
  <c r="M322" i="20"/>
  <c r="N321" i="20"/>
  <c r="M321" i="20"/>
  <c r="N320" i="20"/>
  <c r="M320" i="20"/>
  <c r="N319" i="20"/>
  <c r="M319" i="20"/>
  <c r="N318" i="20"/>
  <c r="M318" i="20"/>
  <c r="N317" i="20"/>
  <c r="M317" i="20"/>
  <c r="N316" i="20"/>
  <c r="M316" i="20"/>
  <c r="N315" i="20"/>
  <c r="M315" i="20"/>
  <c r="N314" i="20"/>
  <c r="M314" i="20"/>
  <c r="N313" i="20"/>
  <c r="M313" i="20"/>
  <c r="N312" i="20"/>
  <c r="M312" i="20"/>
  <c r="N311" i="20"/>
  <c r="M311" i="20"/>
  <c r="N310" i="20"/>
  <c r="M310" i="20"/>
  <c r="N309" i="20"/>
  <c r="M309" i="20"/>
  <c r="N308" i="20"/>
  <c r="M308" i="20"/>
  <c r="N307" i="20"/>
  <c r="M307" i="20"/>
  <c r="N306" i="20"/>
  <c r="M306" i="20"/>
  <c r="N305" i="20"/>
  <c r="M305" i="20"/>
  <c r="N304" i="20"/>
  <c r="M304" i="20"/>
  <c r="N303" i="20"/>
  <c r="M303" i="20"/>
  <c r="N302" i="20"/>
  <c r="M302" i="20"/>
  <c r="N301" i="20"/>
  <c r="M301" i="20"/>
  <c r="N300" i="20"/>
  <c r="M300" i="20"/>
  <c r="N299" i="20"/>
  <c r="M299" i="20"/>
  <c r="N298" i="20"/>
  <c r="M298" i="20"/>
  <c r="N297" i="20"/>
  <c r="M297" i="20"/>
  <c r="N296" i="20"/>
  <c r="M296" i="20"/>
  <c r="N295" i="20"/>
  <c r="M295" i="20"/>
  <c r="N294" i="20"/>
  <c r="M294" i="20"/>
  <c r="N293" i="20"/>
  <c r="M293" i="20"/>
  <c r="N292" i="20"/>
  <c r="M292" i="20"/>
  <c r="N291" i="20"/>
  <c r="M291" i="20"/>
  <c r="N290" i="20"/>
  <c r="M290" i="20"/>
  <c r="N289" i="20"/>
  <c r="M289" i="20"/>
  <c r="N288" i="20"/>
  <c r="M288" i="20"/>
  <c r="N287" i="20"/>
  <c r="M287" i="20"/>
  <c r="N286" i="20"/>
  <c r="M286" i="20"/>
  <c r="N285" i="20"/>
  <c r="M285" i="20"/>
  <c r="N284" i="20"/>
  <c r="M284" i="20"/>
  <c r="N283" i="20"/>
  <c r="M283" i="20"/>
  <c r="N282" i="20"/>
  <c r="M282" i="20"/>
  <c r="N281" i="20"/>
  <c r="M281" i="20"/>
  <c r="N280" i="20"/>
  <c r="M280" i="20"/>
  <c r="N279" i="20"/>
  <c r="M279" i="20"/>
  <c r="N278" i="20"/>
  <c r="M278" i="20"/>
  <c r="N277" i="20"/>
  <c r="M277" i="20"/>
  <c r="N276" i="20"/>
  <c r="M276" i="20"/>
  <c r="N275" i="20"/>
  <c r="M275" i="20"/>
  <c r="N274" i="20"/>
  <c r="M274" i="20"/>
  <c r="N273" i="20"/>
  <c r="M273" i="20"/>
  <c r="N272" i="20"/>
  <c r="M272" i="20"/>
  <c r="N271" i="20"/>
  <c r="M271" i="20"/>
  <c r="N270" i="20"/>
  <c r="M270" i="20"/>
  <c r="N269" i="20"/>
  <c r="M269" i="20"/>
  <c r="N268" i="20"/>
  <c r="M268" i="20"/>
  <c r="N267" i="20"/>
  <c r="M267" i="20"/>
  <c r="N266" i="20"/>
  <c r="M266" i="20"/>
  <c r="N265" i="20"/>
  <c r="M265" i="20"/>
  <c r="N264" i="20"/>
  <c r="M264" i="20"/>
  <c r="N263" i="20"/>
  <c r="M263" i="20"/>
  <c r="N262" i="20"/>
  <c r="M262" i="20"/>
  <c r="N261" i="20"/>
  <c r="M261" i="20"/>
  <c r="N260" i="20"/>
  <c r="M260" i="20"/>
  <c r="N259" i="20"/>
  <c r="M259" i="20"/>
  <c r="N258" i="20"/>
  <c r="M258" i="20"/>
  <c r="N257" i="20"/>
  <c r="M257" i="20"/>
  <c r="N256" i="20"/>
  <c r="M256" i="20"/>
  <c r="N255" i="20"/>
  <c r="M255" i="20"/>
  <c r="N254" i="20"/>
  <c r="M254" i="20"/>
  <c r="N253" i="20"/>
  <c r="M253" i="20"/>
  <c r="N252" i="20"/>
  <c r="M252" i="20"/>
  <c r="N251" i="20"/>
  <c r="M251" i="20"/>
  <c r="N250" i="20"/>
  <c r="M250" i="20"/>
  <c r="N249" i="20"/>
  <c r="M249" i="20"/>
  <c r="N248" i="20"/>
  <c r="M248" i="20"/>
  <c r="N247" i="20"/>
  <c r="M247" i="20"/>
  <c r="N246" i="20"/>
  <c r="M246" i="20"/>
  <c r="N245" i="20"/>
  <c r="M245" i="20"/>
  <c r="N244" i="20"/>
  <c r="M244" i="20"/>
  <c r="N243" i="20"/>
  <c r="M243" i="20"/>
  <c r="N242" i="20"/>
  <c r="M242" i="20"/>
  <c r="N241" i="20"/>
  <c r="M241" i="20"/>
  <c r="N240" i="20"/>
  <c r="M240" i="20"/>
  <c r="N239" i="20"/>
  <c r="M239" i="20"/>
  <c r="N238" i="20"/>
  <c r="M238" i="20"/>
  <c r="N237" i="20"/>
  <c r="M237" i="20"/>
  <c r="N236" i="20"/>
  <c r="M236" i="20"/>
  <c r="N235" i="20"/>
  <c r="M235" i="20"/>
  <c r="N234" i="20"/>
  <c r="M234" i="20"/>
  <c r="N233" i="20"/>
  <c r="M233" i="20"/>
  <c r="N232" i="20"/>
  <c r="M232" i="20"/>
  <c r="N231" i="20"/>
  <c r="M231" i="20"/>
  <c r="N230" i="20"/>
  <c r="M230" i="20"/>
  <c r="N229" i="20"/>
  <c r="M229" i="20"/>
  <c r="N228" i="20"/>
  <c r="M228" i="20"/>
  <c r="N227" i="20"/>
  <c r="M227" i="20"/>
  <c r="N226" i="20"/>
  <c r="M226" i="20"/>
  <c r="N225" i="20"/>
  <c r="M225" i="20"/>
  <c r="N224" i="20"/>
  <c r="M224" i="20"/>
  <c r="N223" i="20"/>
  <c r="M223" i="20"/>
  <c r="N222" i="20"/>
  <c r="M222" i="20"/>
  <c r="N221" i="20"/>
  <c r="M221" i="20"/>
  <c r="N220" i="20"/>
  <c r="M220" i="20"/>
  <c r="N219" i="20"/>
  <c r="M219" i="20"/>
  <c r="N218" i="20"/>
  <c r="M218" i="20"/>
  <c r="N217" i="20"/>
  <c r="M217" i="20"/>
  <c r="N216" i="20"/>
  <c r="M216" i="20"/>
  <c r="N215" i="20"/>
  <c r="M215" i="20"/>
  <c r="N214" i="20"/>
  <c r="M214" i="20"/>
  <c r="N213" i="20"/>
  <c r="M213" i="20"/>
  <c r="N212" i="20"/>
  <c r="M212" i="20"/>
  <c r="N211" i="20"/>
  <c r="M211" i="20"/>
  <c r="N210" i="20"/>
  <c r="M210" i="20"/>
  <c r="N209" i="20"/>
  <c r="M209" i="20"/>
  <c r="N208" i="20"/>
  <c r="M208" i="20"/>
  <c r="N207" i="20"/>
  <c r="M207" i="20"/>
  <c r="N206" i="20"/>
  <c r="M206" i="20"/>
  <c r="N205" i="20"/>
  <c r="M205" i="20"/>
  <c r="N204" i="20"/>
  <c r="M204" i="20"/>
  <c r="N203" i="20"/>
  <c r="M203" i="20"/>
  <c r="N202" i="20"/>
  <c r="M202" i="20"/>
  <c r="N201" i="20"/>
  <c r="M201" i="20"/>
  <c r="N200" i="20"/>
  <c r="M200" i="20"/>
  <c r="N199" i="20"/>
  <c r="M199" i="20"/>
  <c r="N198" i="20"/>
  <c r="M198" i="20"/>
  <c r="N197" i="20"/>
  <c r="M197" i="20"/>
  <c r="N196" i="20"/>
  <c r="M196" i="20"/>
  <c r="N195" i="20"/>
  <c r="M195" i="20"/>
  <c r="N194" i="20"/>
  <c r="M194" i="20"/>
  <c r="N193" i="20"/>
  <c r="M193" i="20"/>
  <c r="N192" i="20"/>
  <c r="M192" i="20"/>
  <c r="N191" i="20"/>
  <c r="M191" i="20"/>
  <c r="N190" i="20"/>
  <c r="M190" i="20"/>
  <c r="N189" i="20"/>
  <c r="M189" i="20"/>
  <c r="N188" i="20"/>
  <c r="M188" i="20"/>
  <c r="N187" i="20"/>
  <c r="M187" i="20"/>
  <c r="N186" i="20"/>
  <c r="M186" i="20"/>
  <c r="N185" i="20"/>
  <c r="M185" i="20"/>
  <c r="N184" i="20"/>
  <c r="M184" i="20"/>
  <c r="N183" i="20"/>
  <c r="M183" i="20"/>
  <c r="N182" i="20"/>
  <c r="M182" i="20"/>
  <c r="N181" i="20"/>
  <c r="M181" i="20"/>
  <c r="N180" i="20"/>
  <c r="M180" i="20"/>
  <c r="N179" i="20"/>
  <c r="M179" i="20"/>
  <c r="N178" i="20"/>
  <c r="M178" i="20"/>
  <c r="N177" i="20"/>
  <c r="M177" i="20"/>
  <c r="N176" i="20"/>
  <c r="M176" i="20"/>
  <c r="N175" i="20"/>
  <c r="M175" i="20"/>
  <c r="N174" i="20"/>
  <c r="M174" i="20"/>
  <c r="N173" i="20"/>
  <c r="M173" i="20"/>
  <c r="N172" i="20"/>
  <c r="M172" i="20"/>
  <c r="N171" i="20"/>
  <c r="M171" i="20"/>
  <c r="N170" i="20"/>
  <c r="M170" i="20"/>
  <c r="N169" i="20"/>
  <c r="M169" i="20"/>
  <c r="N168" i="20"/>
  <c r="M168" i="20"/>
  <c r="N167" i="20"/>
  <c r="M167" i="20"/>
  <c r="N166" i="20"/>
  <c r="M166" i="20"/>
  <c r="N165" i="20"/>
  <c r="M165" i="20"/>
  <c r="N164" i="20"/>
  <c r="M164" i="20"/>
  <c r="N163" i="20"/>
  <c r="M163" i="20"/>
  <c r="N162" i="20"/>
  <c r="M162" i="20"/>
  <c r="N161" i="20"/>
  <c r="M161" i="20"/>
  <c r="N160" i="20"/>
  <c r="M160" i="20"/>
  <c r="N159" i="20"/>
  <c r="M159" i="20"/>
  <c r="N158" i="20"/>
  <c r="M158" i="20"/>
  <c r="N157" i="20"/>
  <c r="M157" i="20"/>
  <c r="N156" i="20"/>
  <c r="M156" i="20"/>
  <c r="N155" i="20"/>
  <c r="M155" i="20"/>
  <c r="N154" i="20"/>
  <c r="M154" i="20"/>
  <c r="N153" i="20"/>
  <c r="M153" i="20"/>
  <c r="N152" i="20"/>
  <c r="M152" i="20"/>
  <c r="N151" i="20"/>
  <c r="M151" i="20"/>
  <c r="N150" i="20"/>
  <c r="M150" i="20"/>
  <c r="N149" i="20"/>
  <c r="M149" i="20"/>
  <c r="N148" i="20"/>
  <c r="M148" i="20"/>
  <c r="N147" i="20"/>
  <c r="M147" i="20"/>
  <c r="N146" i="20"/>
  <c r="M146" i="20"/>
  <c r="N145" i="20"/>
  <c r="M145" i="20"/>
  <c r="N144" i="20"/>
  <c r="M144" i="20"/>
  <c r="N143" i="20"/>
  <c r="M143" i="20"/>
  <c r="N142" i="20"/>
  <c r="M142" i="20"/>
  <c r="N141" i="20"/>
  <c r="M141" i="20"/>
  <c r="N140" i="20"/>
  <c r="M140" i="20"/>
  <c r="N139" i="20"/>
  <c r="M139" i="20"/>
  <c r="N138" i="20"/>
  <c r="M138" i="20"/>
  <c r="N137" i="20"/>
  <c r="M137" i="20"/>
  <c r="N136" i="20"/>
  <c r="M136" i="20"/>
  <c r="N135" i="20"/>
  <c r="M135" i="20"/>
  <c r="N134" i="20"/>
  <c r="M134" i="20"/>
  <c r="N133" i="20"/>
  <c r="M133" i="20"/>
  <c r="N132" i="20"/>
  <c r="M132" i="20"/>
  <c r="N131" i="20"/>
  <c r="M131" i="20"/>
  <c r="N130" i="20"/>
  <c r="M130" i="20"/>
  <c r="N129" i="20"/>
  <c r="M129" i="20"/>
  <c r="N128" i="20"/>
  <c r="M128" i="20"/>
  <c r="N127" i="20"/>
  <c r="M127" i="20"/>
  <c r="N126" i="20"/>
  <c r="M126" i="20"/>
  <c r="N125" i="20"/>
  <c r="M125" i="20"/>
  <c r="N124" i="20"/>
  <c r="M124" i="20"/>
  <c r="N123" i="20"/>
  <c r="M123" i="20"/>
  <c r="N122" i="20"/>
  <c r="M122" i="20"/>
  <c r="N121" i="20"/>
  <c r="M121" i="20"/>
  <c r="N120" i="20"/>
  <c r="M120" i="20"/>
  <c r="N119" i="20"/>
  <c r="M119" i="20"/>
  <c r="N118" i="20"/>
  <c r="M118" i="20"/>
  <c r="N117" i="20"/>
  <c r="M117" i="20"/>
  <c r="N116" i="20"/>
  <c r="M116" i="20"/>
  <c r="N115" i="20"/>
  <c r="M115" i="20"/>
  <c r="N114" i="20"/>
  <c r="M114" i="20"/>
  <c r="N113" i="20"/>
  <c r="M113" i="20"/>
  <c r="N112" i="20"/>
  <c r="M112" i="20"/>
  <c r="N111" i="20"/>
  <c r="M111" i="20"/>
  <c r="N110" i="20"/>
  <c r="M110" i="20"/>
  <c r="N109" i="20"/>
  <c r="M109" i="20"/>
  <c r="N108" i="20"/>
  <c r="M108" i="20"/>
  <c r="N107" i="20"/>
  <c r="M107" i="20"/>
  <c r="N106" i="20"/>
  <c r="M106" i="20"/>
  <c r="N105" i="20"/>
  <c r="M105" i="20"/>
  <c r="N104" i="20"/>
  <c r="M104" i="20"/>
  <c r="N103" i="20"/>
  <c r="M103" i="20"/>
  <c r="N102" i="20"/>
  <c r="M102" i="20"/>
  <c r="N101" i="20"/>
  <c r="M101" i="20"/>
  <c r="N100" i="20"/>
  <c r="M100" i="20"/>
  <c r="N99" i="20"/>
  <c r="M99" i="20"/>
  <c r="N98" i="20"/>
  <c r="M98" i="20"/>
  <c r="N97" i="20"/>
  <c r="M97" i="20"/>
  <c r="N96" i="20"/>
  <c r="M96" i="20"/>
  <c r="N95" i="20"/>
  <c r="M95" i="20"/>
  <c r="N94" i="20"/>
  <c r="M94" i="20"/>
  <c r="N93" i="20"/>
  <c r="M93" i="20"/>
  <c r="N92" i="20"/>
  <c r="M92" i="20"/>
  <c r="N91" i="20"/>
  <c r="M91" i="20"/>
  <c r="N90" i="20"/>
  <c r="M90" i="20"/>
  <c r="N89" i="20"/>
  <c r="M89" i="20"/>
  <c r="N88" i="20"/>
  <c r="M88" i="20"/>
  <c r="N87" i="20"/>
  <c r="M87" i="20"/>
  <c r="N86" i="20"/>
  <c r="M86" i="20"/>
  <c r="N85" i="20"/>
  <c r="M85" i="20"/>
  <c r="N84" i="20"/>
  <c r="M84" i="20"/>
  <c r="N83" i="20"/>
  <c r="M83" i="20"/>
  <c r="N82" i="20"/>
  <c r="M82" i="20"/>
  <c r="N81" i="20"/>
  <c r="M81" i="20"/>
  <c r="N80" i="20"/>
  <c r="M80" i="20"/>
  <c r="N79" i="20"/>
  <c r="M79" i="20"/>
  <c r="N78" i="20"/>
  <c r="M78" i="20"/>
  <c r="N77" i="20"/>
  <c r="M77" i="20"/>
  <c r="N76" i="20"/>
  <c r="M76" i="20"/>
  <c r="N75" i="20"/>
  <c r="M75" i="20"/>
  <c r="N74" i="20"/>
  <c r="M74" i="20"/>
  <c r="N73" i="20"/>
  <c r="M73" i="20"/>
  <c r="N71" i="20"/>
  <c r="M71" i="20"/>
  <c r="N70" i="20"/>
  <c r="M70" i="20"/>
  <c r="N68" i="20"/>
  <c r="M68" i="20"/>
  <c r="N35" i="20"/>
  <c r="M35" i="20"/>
  <c r="N34" i="20"/>
  <c r="M34" i="20"/>
  <c r="N33" i="20"/>
  <c r="M33" i="20"/>
  <c r="N32" i="20"/>
  <c r="M32" i="20"/>
  <c r="N31" i="20"/>
  <c r="M31" i="20"/>
  <c r="N30" i="20"/>
  <c r="M30" i="20"/>
  <c r="N29" i="20"/>
  <c r="M29" i="20"/>
  <c r="N28" i="20"/>
  <c r="M28" i="20"/>
  <c r="N27" i="20"/>
  <c r="M27" i="20"/>
  <c r="N26" i="20"/>
  <c r="M26" i="20"/>
  <c r="N25" i="20"/>
  <c r="M25" i="20"/>
  <c r="N24" i="20"/>
  <c r="M24" i="20"/>
  <c r="N23" i="20"/>
  <c r="M23" i="20"/>
  <c r="N22" i="20"/>
  <c r="M22" i="20"/>
  <c r="N21" i="20"/>
  <c r="M21" i="20"/>
  <c r="N20" i="20"/>
  <c r="M20" i="20"/>
  <c r="N19" i="20"/>
  <c r="M19" i="20"/>
  <c r="N18" i="20"/>
  <c r="M18" i="20"/>
  <c r="N17" i="20"/>
  <c r="M17" i="20"/>
  <c r="N16" i="20"/>
  <c r="M16" i="20"/>
  <c r="N15" i="20"/>
  <c r="M15" i="20"/>
  <c r="N14" i="20"/>
  <c r="M14" i="20"/>
  <c r="N13" i="20"/>
  <c r="M13" i="20"/>
  <c r="N12" i="20"/>
  <c r="M12" i="20"/>
  <c r="N11" i="20"/>
  <c r="M11" i="20"/>
  <c r="N10" i="20"/>
  <c r="M10" i="20"/>
  <c r="M6" i="17"/>
  <c r="M7" i="17"/>
  <c r="M8" i="17"/>
  <c r="M9" i="17"/>
  <c r="M12" i="17"/>
  <c r="M13" i="17"/>
  <c r="M14" i="17"/>
  <c r="M15" i="17"/>
  <c r="M16" i="17"/>
  <c r="M22" i="17"/>
  <c r="M23"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N6" i="17" l="1"/>
  <c r="N7" i="17"/>
  <c r="N8" i="17"/>
  <c r="N9" i="17"/>
  <c r="L6" i="7"/>
  <c r="L7" i="7"/>
  <c r="L8" i="7"/>
  <c r="L10" i="7"/>
  <c r="L11" i="7"/>
  <c r="L13" i="7"/>
  <c r="L14" i="7"/>
  <c r="L15" i="7"/>
  <c r="L16" i="7"/>
  <c r="M6" i="7"/>
  <c r="M7" i="7"/>
  <c r="M8" i="7"/>
  <c r="M10" i="7"/>
  <c r="M11" i="7"/>
  <c r="M12" i="7"/>
  <c r="M14" i="7"/>
  <c r="M15" i="7"/>
  <c r="M16" i="7"/>
  <c r="M370" i="11" l="1"/>
  <c r="N370" i="11"/>
  <c r="M371" i="11" l="1"/>
  <c r="N371" i="11"/>
  <c r="M10" i="6" l="1"/>
  <c r="N10" i="6"/>
  <c r="M11" i="6"/>
  <c r="N11" i="6"/>
  <c r="M12" i="6"/>
  <c r="N12" i="6"/>
  <c r="M13" i="6"/>
  <c r="N13" i="6"/>
  <c r="M14" i="6"/>
  <c r="N14" i="6"/>
  <c r="M15" i="6"/>
  <c r="N15" i="6"/>
  <c r="M16" i="6"/>
  <c r="N16" i="6"/>
  <c r="M17" i="6"/>
  <c r="N17" i="6"/>
  <c r="M18" i="6"/>
  <c r="N18" i="6"/>
  <c r="M19" i="6"/>
  <c r="N19" i="6"/>
  <c r="M20" i="6"/>
  <c r="N20" i="6"/>
  <c r="M21" i="6"/>
  <c r="N21" i="6"/>
  <c r="M22" i="6"/>
  <c r="N22" i="6"/>
  <c r="M23" i="6"/>
  <c r="N23" i="6"/>
  <c r="M24" i="6"/>
  <c r="N24" i="6"/>
  <c r="M25" i="6"/>
  <c r="N25" i="6"/>
  <c r="M26" i="6"/>
  <c r="N26" i="6"/>
  <c r="M27" i="6"/>
  <c r="N27" i="6"/>
  <c r="M28" i="6"/>
  <c r="N28" i="6"/>
  <c r="M29" i="6"/>
  <c r="N29" i="6"/>
  <c r="M90" i="6"/>
  <c r="N90" i="6"/>
  <c r="M91" i="6"/>
  <c r="N91" i="6"/>
  <c r="M6" i="6"/>
  <c r="N6" i="6"/>
  <c r="M7" i="6"/>
  <c r="N7" i="6"/>
  <c r="M8" i="6"/>
  <c r="N8" i="6"/>
  <c r="M9" i="6"/>
  <c r="N9" i="6"/>
  <c r="M5" i="6"/>
  <c r="N5" i="6"/>
  <c r="N20" i="19" l="1"/>
  <c r="N10" i="19"/>
  <c r="M10" i="19"/>
  <c r="N12" i="17" l="1"/>
  <c r="N22" i="17"/>
  <c r="N23" i="17"/>
  <c r="N24" i="17"/>
  <c r="N26" i="17"/>
  <c r="N27" i="17"/>
  <c r="M5" i="5" l="1"/>
  <c r="N5" i="5"/>
  <c r="M6" i="5"/>
  <c r="N6" i="5"/>
  <c r="M7" i="5"/>
  <c r="N7" i="5"/>
  <c r="M8" i="5"/>
  <c r="N8" i="5"/>
  <c r="M9" i="5"/>
  <c r="N9" i="5"/>
  <c r="M10" i="5"/>
  <c r="N10" i="5"/>
  <c r="M45" i="29" l="1"/>
  <c r="N45" i="29"/>
  <c r="M46" i="29"/>
  <c r="N46" i="29"/>
  <c r="M47" i="29"/>
  <c r="N47" i="29"/>
  <c r="M48" i="29"/>
  <c r="N48" i="29"/>
  <c r="M49" i="29"/>
  <c r="N49" i="29"/>
  <c r="M50" i="29"/>
  <c r="N50" i="29"/>
  <c r="M51" i="29"/>
  <c r="N51" i="29"/>
  <c r="M52" i="29"/>
  <c r="N52" i="29"/>
  <c r="M53" i="29"/>
  <c r="N53" i="29"/>
  <c r="N5" i="29"/>
  <c r="M5" i="29"/>
  <c r="N28" i="17"/>
  <c r="M5" i="17"/>
  <c r="N5" i="17"/>
  <c r="N29" i="17"/>
  <c r="M26" i="11" l="1"/>
  <c r="N26" i="11"/>
  <c r="M103" i="9"/>
  <c r="N103" i="9"/>
  <c r="M104" i="9"/>
  <c r="N104" i="9"/>
  <c r="M105" i="9"/>
  <c r="N105" i="9"/>
  <c r="M106" i="9"/>
  <c r="N106" i="9"/>
  <c r="M107" i="9"/>
  <c r="N107" i="9"/>
  <c r="M108" i="9"/>
  <c r="N108" i="9"/>
  <c r="M109" i="9"/>
  <c r="N109" i="9"/>
  <c r="M110" i="9"/>
  <c r="N110" i="9"/>
  <c r="M111" i="9"/>
  <c r="N111" i="9"/>
  <c r="M112" i="9"/>
  <c r="N112" i="9"/>
  <c r="M113" i="9"/>
  <c r="N113" i="9"/>
  <c r="M115" i="9"/>
  <c r="N115" i="9"/>
  <c r="M116" i="9"/>
  <c r="N116" i="9"/>
  <c r="M117" i="9"/>
  <c r="N117" i="9"/>
  <c r="M118" i="9"/>
  <c r="N118" i="9"/>
  <c r="M120" i="9"/>
  <c r="N120" i="9"/>
  <c r="M121" i="9"/>
  <c r="N121" i="9"/>
  <c r="M122" i="9"/>
  <c r="N122" i="9"/>
  <c r="M27" i="9"/>
  <c r="N27" i="9"/>
  <c r="M28" i="9"/>
  <c r="N28" i="9"/>
  <c r="M29" i="9"/>
  <c r="N29" i="9"/>
  <c r="M30" i="9"/>
  <c r="N30" i="9"/>
  <c r="M31" i="9"/>
  <c r="N31" i="9"/>
  <c r="M32" i="9"/>
  <c r="N32" i="9"/>
  <c r="M33" i="9"/>
  <c r="N33" i="9"/>
  <c r="M34" i="9"/>
  <c r="N34" i="9"/>
  <c r="M35" i="9"/>
  <c r="N35" i="9"/>
  <c r="M36" i="9"/>
  <c r="N36" i="9"/>
  <c r="M37" i="9"/>
  <c r="N37" i="9"/>
  <c r="M38" i="9"/>
  <c r="N38" i="9"/>
  <c r="M39" i="9"/>
  <c r="N39" i="9"/>
  <c r="M40" i="9"/>
  <c r="N40" i="9"/>
  <c r="M41" i="9"/>
  <c r="N41" i="9"/>
  <c r="M42" i="9"/>
  <c r="N42" i="9"/>
  <c r="M43" i="9"/>
  <c r="N43" i="9"/>
  <c r="M44" i="9"/>
  <c r="N44" i="9"/>
  <c r="M45" i="9"/>
  <c r="N45" i="9"/>
  <c r="M47" i="9"/>
  <c r="N47" i="9"/>
  <c r="M48" i="9"/>
  <c r="N48" i="9"/>
  <c r="M50" i="9"/>
  <c r="N50" i="9"/>
  <c r="M51" i="9"/>
  <c r="N51" i="9"/>
  <c r="M52" i="9"/>
  <c r="N52" i="9"/>
  <c r="M53" i="9"/>
  <c r="N53" i="9"/>
  <c r="M54" i="9"/>
  <c r="N54" i="9"/>
  <c r="M55" i="9"/>
  <c r="N55" i="9"/>
  <c r="M56" i="9"/>
  <c r="N56" i="9"/>
  <c r="M57" i="9"/>
  <c r="N57" i="9"/>
  <c r="M58" i="9"/>
  <c r="N58" i="9"/>
  <c r="M59" i="9"/>
  <c r="N59" i="9"/>
  <c r="M60" i="9"/>
  <c r="N60" i="9"/>
  <c r="M61" i="9"/>
  <c r="N61" i="9"/>
  <c r="M62" i="9"/>
  <c r="N62" i="9"/>
  <c r="M63" i="9"/>
  <c r="N63" i="9"/>
  <c r="M64" i="9"/>
  <c r="N64" i="9"/>
  <c r="M65" i="9"/>
  <c r="N65" i="9"/>
  <c r="M66" i="9"/>
  <c r="N66" i="9"/>
  <c r="M67" i="9"/>
  <c r="N67" i="9"/>
  <c r="M68" i="9"/>
  <c r="N68" i="9"/>
  <c r="M69" i="9"/>
  <c r="N69" i="9"/>
  <c r="M70" i="9"/>
  <c r="N70" i="9"/>
  <c r="M71" i="9"/>
  <c r="N71" i="9"/>
  <c r="M72" i="9"/>
  <c r="N72" i="9"/>
  <c r="M73" i="9"/>
  <c r="N73" i="9"/>
  <c r="M74" i="9"/>
  <c r="N74" i="9"/>
  <c r="M75" i="9"/>
  <c r="N75" i="9"/>
  <c r="M76" i="9"/>
  <c r="N76" i="9"/>
  <c r="M77" i="9"/>
  <c r="N77" i="9"/>
  <c r="M78" i="9"/>
  <c r="N78" i="9"/>
  <c r="M79" i="9"/>
  <c r="N79" i="9"/>
  <c r="M80" i="9"/>
  <c r="N80" i="9"/>
  <c r="M81" i="9"/>
  <c r="N81" i="9"/>
  <c r="M82" i="9"/>
  <c r="N82" i="9"/>
  <c r="M83" i="9"/>
  <c r="N83" i="9"/>
  <c r="M84" i="9"/>
  <c r="N84" i="9"/>
  <c r="M85" i="9"/>
  <c r="N85" i="9"/>
  <c r="M86" i="9"/>
  <c r="N86" i="9"/>
  <c r="M87" i="9"/>
  <c r="N87" i="9"/>
  <c r="M88" i="9"/>
  <c r="N88" i="9"/>
  <c r="M89" i="9"/>
  <c r="N89" i="9"/>
  <c r="M90" i="9"/>
  <c r="N90" i="9"/>
  <c r="M91" i="9"/>
  <c r="N91" i="9"/>
  <c r="M92" i="9"/>
  <c r="N92" i="9"/>
  <c r="M93" i="9"/>
  <c r="N93" i="9"/>
  <c r="M95" i="9"/>
  <c r="N95" i="9"/>
  <c r="M96" i="9"/>
  <c r="N96" i="9"/>
  <c r="M97" i="9"/>
  <c r="N97" i="9"/>
  <c r="M98" i="9"/>
  <c r="N98" i="9"/>
  <c r="M99" i="9"/>
  <c r="N99" i="9"/>
  <c r="M100" i="9"/>
  <c r="N100" i="9"/>
  <c r="M101" i="9"/>
  <c r="N101" i="9"/>
  <c r="M6" i="9"/>
  <c r="N6" i="9"/>
  <c r="M7" i="9"/>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D71" i="20" l="1"/>
  <c r="C71" i="20"/>
  <c r="E71" i="20"/>
  <c r="L9" i="35" s="1"/>
  <c r="Y9" i="20" l="1"/>
  <c r="U9" i="20"/>
  <c r="W8" i="20"/>
  <c r="Y7" i="20"/>
  <c r="U7" i="20"/>
  <c r="W6" i="20"/>
  <c r="Y5" i="20"/>
  <c r="U5" i="20"/>
  <c r="Z9" i="20"/>
  <c r="Z8" i="20"/>
  <c r="U8" i="20"/>
  <c r="V7" i="20"/>
  <c r="V6" i="20"/>
  <c r="W5" i="20"/>
  <c r="W9" i="20"/>
  <c r="X8" i="20"/>
  <c r="X7" i="20"/>
  <c r="Y6" i="20"/>
  <c r="Z5" i="20"/>
  <c r="V8" i="20"/>
  <c r="X6" i="20"/>
  <c r="Z7" i="20"/>
  <c r="X9" i="20"/>
  <c r="U6" i="20"/>
  <c r="V9" i="20"/>
  <c r="X5" i="20"/>
  <c r="Z6" i="20"/>
  <c r="Y8" i="20"/>
  <c r="V5" i="20"/>
  <c r="W7" i="20"/>
  <c r="M372" i="11"/>
  <c r="N372" i="11"/>
  <c r="M92" i="6"/>
  <c r="N92" i="6"/>
  <c r="M65" i="4"/>
  <c r="N65" i="4"/>
  <c r="M66" i="4"/>
  <c r="N66" i="4"/>
  <c r="M374" i="11"/>
  <c r="N374" i="11"/>
  <c r="M375" i="11"/>
  <c r="N375" i="11"/>
  <c r="M376" i="11"/>
  <c r="N376" i="11"/>
  <c r="AA6" i="20" l="1"/>
  <c r="AA7" i="20"/>
  <c r="AA5" i="20"/>
  <c r="AA8" i="20"/>
  <c r="AA9" i="20"/>
  <c r="M377" i="11"/>
  <c r="N377" i="11"/>
  <c r="M378" i="11"/>
  <c r="N378" i="11"/>
  <c r="M379" i="11"/>
  <c r="N379" i="11"/>
  <c r="M380" i="11"/>
  <c r="N380" i="11"/>
  <c r="M381" i="11"/>
  <c r="N381" i="11"/>
  <c r="M382" i="11"/>
  <c r="N382" i="11"/>
  <c r="M383" i="11"/>
  <c r="N383" i="11"/>
  <c r="M384" i="11"/>
  <c r="N384" i="11"/>
  <c r="B24" i="17"/>
  <c r="M24" i="17" s="1"/>
  <c r="N25" i="17" l="1"/>
  <c r="F200" i="11"/>
  <c r="E200" i="11" l="1"/>
  <c r="D9" i="31"/>
  <c r="L22" i="35" s="1"/>
  <c r="L20" i="35"/>
  <c r="I20" i="35"/>
  <c r="N274" i="29"/>
  <c r="M274" i="29"/>
  <c r="N273" i="29"/>
  <c r="M273" i="29"/>
  <c r="N272" i="29"/>
  <c r="M272" i="29"/>
  <c r="N271" i="29"/>
  <c r="M271" i="29"/>
  <c r="N270" i="29"/>
  <c r="M270" i="29"/>
  <c r="N269" i="29"/>
  <c r="M269" i="29"/>
  <c r="N268" i="29"/>
  <c r="M268" i="29"/>
  <c r="N267" i="29"/>
  <c r="M267" i="29"/>
  <c r="N266" i="29"/>
  <c r="M266" i="29"/>
  <c r="N265" i="29"/>
  <c r="M265" i="29"/>
  <c r="N264" i="29"/>
  <c r="M264" i="29"/>
  <c r="N263" i="29"/>
  <c r="M263" i="29"/>
  <c r="N262" i="29"/>
  <c r="M262" i="29"/>
  <c r="N261" i="29"/>
  <c r="M261" i="29"/>
  <c r="N260" i="29"/>
  <c r="M260" i="29"/>
  <c r="N259" i="29"/>
  <c r="M259" i="29"/>
  <c r="N258" i="29"/>
  <c r="M258" i="29"/>
  <c r="N257" i="29"/>
  <c r="M257" i="29"/>
  <c r="N256" i="29"/>
  <c r="M256" i="29"/>
  <c r="N255" i="29"/>
  <c r="M255" i="29"/>
  <c r="N254" i="29"/>
  <c r="M254" i="29"/>
  <c r="N253" i="29"/>
  <c r="M253" i="29"/>
  <c r="N252" i="29"/>
  <c r="M252" i="29"/>
  <c r="N251" i="29"/>
  <c r="M251" i="29"/>
  <c r="N250" i="29"/>
  <c r="M250" i="29"/>
  <c r="N249" i="29"/>
  <c r="M249" i="29"/>
  <c r="N248" i="29"/>
  <c r="M248" i="29"/>
  <c r="N247" i="29"/>
  <c r="M247" i="29"/>
  <c r="N246" i="29"/>
  <c r="M246" i="29"/>
  <c r="N245" i="29"/>
  <c r="M245" i="29"/>
  <c r="N244" i="29"/>
  <c r="M244" i="29"/>
  <c r="N243" i="29"/>
  <c r="M243" i="29"/>
  <c r="N242" i="29"/>
  <c r="M242" i="29"/>
  <c r="N241" i="29"/>
  <c r="M241" i="29"/>
  <c r="N240" i="29"/>
  <c r="M240" i="29"/>
  <c r="N239" i="29"/>
  <c r="M239" i="29"/>
  <c r="N238" i="29"/>
  <c r="M238" i="29"/>
  <c r="N237" i="29"/>
  <c r="M237" i="29"/>
  <c r="N236" i="29"/>
  <c r="M236" i="29"/>
  <c r="N235" i="29"/>
  <c r="M235" i="29"/>
  <c r="N234" i="29"/>
  <c r="M234" i="29"/>
  <c r="N233" i="29"/>
  <c r="M233" i="29"/>
  <c r="N232" i="29"/>
  <c r="M232" i="29"/>
  <c r="N231" i="29"/>
  <c r="M231" i="29"/>
  <c r="N230" i="29"/>
  <c r="M230" i="29"/>
  <c r="N229" i="29"/>
  <c r="M229" i="29"/>
  <c r="N228" i="29"/>
  <c r="M228" i="29"/>
  <c r="N227" i="29"/>
  <c r="M227" i="29"/>
  <c r="N226" i="29"/>
  <c r="M226" i="29"/>
  <c r="N225" i="29"/>
  <c r="M225" i="29"/>
  <c r="N224" i="29"/>
  <c r="M224" i="29"/>
  <c r="N223" i="29"/>
  <c r="M223" i="29"/>
  <c r="N222" i="29"/>
  <c r="M222" i="29"/>
  <c r="N221" i="29"/>
  <c r="M221" i="29"/>
  <c r="N220" i="29"/>
  <c r="M220" i="29"/>
  <c r="N219" i="29"/>
  <c r="M219" i="29"/>
  <c r="N218" i="29"/>
  <c r="M218" i="29"/>
  <c r="N217" i="29"/>
  <c r="M217" i="29"/>
  <c r="N216" i="29"/>
  <c r="M216" i="29"/>
  <c r="N215" i="29"/>
  <c r="M215" i="29"/>
  <c r="N214" i="29"/>
  <c r="M214" i="29"/>
  <c r="N213" i="29"/>
  <c r="M213" i="29"/>
  <c r="N212" i="29"/>
  <c r="M212" i="29"/>
  <c r="N211" i="29"/>
  <c r="M211" i="29"/>
  <c r="N210" i="29"/>
  <c r="M210" i="29"/>
  <c r="N209" i="29"/>
  <c r="M209" i="29"/>
  <c r="N208" i="29"/>
  <c r="M208" i="29"/>
  <c r="N207" i="29"/>
  <c r="M207" i="29"/>
  <c r="N206" i="29"/>
  <c r="M206" i="29"/>
  <c r="N205" i="29"/>
  <c r="M205" i="29"/>
  <c r="N204" i="29"/>
  <c r="M204" i="29"/>
  <c r="N203" i="29"/>
  <c r="M203" i="29"/>
  <c r="N202" i="29"/>
  <c r="M202" i="29"/>
  <c r="N201" i="29"/>
  <c r="M201" i="29"/>
  <c r="N200" i="29"/>
  <c r="M200" i="29"/>
  <c r="N199" i="29"/>
  <c r="M199" i="29"/>
  <c r="N198" i="29"/>
  <c r="M198" i="29"/>
  <c r="N197" i="29"/>
  <c r="M197" i="29"/>
  <c r="N196" i="29"/>
  <c r="M196" i="29"/>
  <c r="N195" i="29"/>
  <c r="M195" i="29"/>
  <c r="N194" i="29"/>
  <c r="M194" i="29"/>
  <c r="N193" i="29"/>
  <c r="M193" i="29"/>
  <c r="N192" i="29"/>
  <c r="M192" i="29"/>
  <c r="N191" i="29"/>
  <c r="M191" i="29"/>
  <c r="N190" i="29"/>
  <c r="M190" i="29"/>
  <c r="N189" i="29"/>
  <c r="M189" i="29"/>
  <c r="N188" i="29"/>
  <c r="M188" i="29"/>
  <c r="N187" i="29"/>
  <c r="M187" i="29"/>
  <c r="N186" i="29"/>
  <c r="M186" i="29"/>
  <c r="N185" i="29"/>
  <c r="M185" i="29"/>
  <c r="N184" i="29"/>
  <c r="M184" i="29"/>
  <c r="N183" i="29"/>
  <c r="M183" i="29"/>
  <c r="N182" i="29"/>
  <c r="M182" i="29"/>
  <c r="N181" i="29"/>
  <c r="M181" i="29"/>
  <c r="N180" i="29"/>
  <c r="M180" i="29"/>
  <c r="N179" i="29"/>
  <c r="M179" i="29"/>
  <c r="N178" i="29"/>
  <c r="M178" i="29"/>
  <c r="N177" i="29"/>
  <c r="M177" i="29"/>
  <c r="N176" i="29"/>
  <c r="M176" i="29"/>
  <c r="N175" i="29"/>
  <c r="M175" i="29"/>
  <c r="N174" i="29"/>
  <c r="M174" i="29"/>
  <c r="N173" i="29"/>
  <c r="M173" i="29"/>
  <c r="N172" i="29"/>
  <c r="M172" i="29"/>
  <c r="N171" i="29"/>
  <c r="M171" i="29"/>
  <c r="N170" i="29"/>
  <c r="M170" i="29"/>
  <c r="N169" i="29"/>
  <c r="M169" i="29"/>
  <c r="N168" i="29"/>
  <c r="M168" i="29"/>
  <c r="N167" i="29"/>
  <c r="M167" i="29"/>
  <c r="N166" i="29"/>
  <c r="M166" i="29"/>
  <c r="N165" i="29"/>
  <c r="M165" i="29"/>
  <c r="N164" i="29"/>
  <c r="M164" i="29"/>
  <c r="N163" i="29"/>
  <c r="M163" i="29"/>
  <c r="N162" i="29"/>
  <c r="M162" i="29"/>
  <c r="N161" i="29"/>
  <c r="M161" i="29"/>
  <c r="N160" i="29"/>
  <c r="M160" i="29"/>
  <c r="N159" i="29"/>
  <c r="M159" i="29"/>
  <c r="N158" i="29"/>
  <c r="M158" i="29"/>
  <c r="N157" i="29"/>
  <c r="M157" i="29"/>
  <c r="N156" i="29"/>
  <c r="M156" i="29"/>
  <c r="N155" i="29"/>
  <c r="M155" i="29"/>
  <c r="N154" i="29"/>
  <c r="M154" i="29"/>
  <c r="N153" i="29"/>
  <c r="M153" i="29"/>
  <c r="N152" i="29"/>
  <c r="M152" i="29"/>
  <c r="N151" i="29"/>
  <c r="M151" i="29"/>
  <c r="N150" i="29"/>
  <c r="M150" i="29"/>
  <c r="N149" i="29"/>
  <c r="M149" i="29"/>
  <c r="N148" i="29"/>
  <c r="M148" i="29"/>
  <c r="N147" i="29"/>
  <c r="M147" i="29"/>
  <c r="N146" i="29"/>
  <c r="M146" i="29"/>
  <c r="N145" i="29"/>
  <c r="M145" i="29"/>
  <c r="N144" i="29"/>
  <c r="M144" i="29"/>
  <c r="N143" i="29"/>
  <c r="M143" i="29"/>
  <c r="N142" i="29"/>
  <c r="M142" i="29"/>
  <c r="N141" i="29"/>
  <c r="M141" i="29"/>
  <c r="N140" i="29"/>
  <c r="M140" i="29"/>
  <c r="N139" i="29"/>
  <c r="M139" i="29"/>
  <c r="N138" i="29"/>
  <c r="M138" i="29"/>
  <c r="N137" i="29"/>
  <c r="M137" i="29"/>
  <c r="N136" i="29"/>
  <c r="M136" i="29"/>
  <c r="N135" i="29"/>
  <c r="M135" i="29"/>
  <c r="N134" i="29"/>
  <c r="M134" i="29"/>
  <c r="N133" i="29"/>
  <c r="M133" i="29"/>
  <c r="N132" i="29"/>
  <c r="M132" i="29"/>
  <c r="N131" i="29"/>
  <c r="M131" i="29"/>
  <c r="N130" i="29"/>
  <c r="M130" i="29"/>
  <c r="N129" i="29"/>
  <c r="M129" i="29"/>
  <c r="N128" i="29"/>
  <c r="M128" i="29"/>
  <c r="N127" i="29"/>
  <c r="M127" i="29"/>
  <c r="N126" i="29"/>
  <c r="M126" i="29"/>
  <c r="N125" i="29"/>
  <c r="M125" i="29"/>
  <c r="N124" i="29"/>
  <c r="M124" i="29"/>
  <c r="N123" i="29"/>
  <c r="M123" i="29"/>
  <c r="N122" i="29"/>
  <c r="M122" i="29"/>
  <c r="N121" i="29"/>
  <c r="M121" i="29"/>
  <c r="N120" i="29"/>
  <c r="M120" i="29"/>
  <c r="N119" i="29"/>
  <c r="M119" i="29"/>
  <c r="N118" i="29"/>
  <c r="M118" i="29"/>
  <c r="N117" i="29"/>
  <c r="M117" i="29"/>
  <c r="N116" i="29"/>
  <c r="M116" i="29"/>
  <c r="N115" i="29"/>
  <c r="M115" i="29"/>
  <c r="N114" i="29"/>
  <c r="M114" i="29"/>
  <c r="N113" i="29"/>
  <c r="M113" i="29"/>
  <c r="N112" i="29"/>
  <c r="M112" i="29"/>
  <c r="N111" i="29"/>
  <c r="M111" i="29"/>
  <c r="N110" i="29"/>
  <c r="M110" i="29"/>
  <c r="N109" i="29"/>
  <c r="M109" i="29"/>
  <c r="N108" i="29"/>
  <c r="M108" i="29"/>
  <c r="N107" i="29"/>
  <c r="M107" i="29"/>
  <c r="N106" i="29"/>
  <c r="M106" i="29"/>
  <c r="N105" i="29"/>
  <c r="M105" i="29"/>
  <c r="N104" i="29"/>
  <c r="M104" i="29"/>
  <c r="N103" i="29"/>
  <c r="M103" i="29"/>
  <c r="N102" i="29"/>
  <c r="M102" i="29"/>
  <c r="N101" i="29"/>
  <c r="M101" i="29"/>
  <c r="N100" i="29"/>
  <c r="M100" i="29"/>
  <c r="N99" i="29"/>
  <c r="M99" i="29"/>
  <c r="N98" i="29"/>
  <c r="M98" i="29"/>
  <c r="N97" i="29"/>
  <c r="M97" i="29"/>
  <c r="N96" i="29"/>
  <c r="M96" i="29"/>
  <c r="N95" i="29"/>
  <c r="M95" i="29"/>
  <c r="N94" i="29"/>
  <c r="M94" i="29"/>
  <c r="N93" i="29"/>
  <c r="M93" i="29"/>
  <c r="N92" i="29"/>
  <c r="M92" i="29"/>
  <c r="N91" i="29"/>
  <c r="M91" i="29"/>
  <c r="N90" i="29"/>
  <c r="M90" i="29"/>
  <c r="N89" i="29"/>
  <c r="M89" i="29"/>
  <c r="N88" i="29"/>
  <c r="M88" i="29"/>
  <c r="N87" i="29"/>
  <c r="M87" i="29"/>
  <c r="N86" i="29"/>
  <c r="M86" i="29"/>
  <c r="N85" i="29"/>
  <c r="M85" i="29"/>
  <c r="N84" i="29"/>
  <c r="M84" i="29"/>
  <c r="N83" i="29"/>
  <c r="M83" i="29"/>
  <c r="N82" i="29"/>
  <c r="M82" i="29"/>
  <c r="N81" i="29"/>
  <c r="M81" i="29"/>
  <c r="N80" i="29"/>
  <c r="M80" i="29"/>
  <c r="N79" i="29"/>
  <c r="M79" i="29"/>
  <c r="N78" i="29"/>
  <c r="M78" i="29"/>
  <c r="N77" i="29"/>
  <c r="M77" i="29"/>
  <c r="N76" i="29"/>
  <c r="M76" i="29"/>
  <c r="N75" i="29"/>
  <c r="M75" i="29"/>
  <c r="N74" i="29"/>
  <c r="M74" i="29"/>
  <c r="N73" i="29"/>
  <c r="M73" i="29"/>
  <c r="N72" i="29"/>
  <c r="M72" i="29"/>
  <c r="N71" i="29"/>
  <c r="M71" i="29"/>
  <c r="N70" i="29"/>
  <c r="M70" i="29"/>
  <c r="N69" i="29"/>
  <c r="M69" i="29"/>
  <c r="N68" i="29"/>
  <c r="M68" i="29"/>
  <c r="N67" i="29"/>
  <c r="M67" i="29"/>
  <c r="N66" i="29"/>
  <c r="M66" i="29"/>
  <c r="N65" i="29"/>
  <c r="M65" i="29"/>
  <c r="N64" i="29"/>
  <c r="M64" i="29"/>
  <c r="N63" i="29"/>
  <c r="M63" i="29"/>
  <c r="N62" i="29"/>
  <c r="M62" i="29"/>
  <c r="N61" i="29"/>
  <c r="M61" i="29"/>
  <c r="N60" i="29"/>
  <c r="M60" i="29"/>
  <c r="N59" i="29"/>
  <c r="M59" i="29"/>
  <c r="N58" i="29"/>
  <c r="M58" i="29"/>
  <c r="N57" i="29"/>
  <c r="M57" i="29"/>
  <c r="N56" i="29"/>
  <c r="M56" i="29"/>
  <c r="N55" i="29"/>
  <c r="M55" i="29"/>
  <c r="N54" i="29"/>
  <c r="M54" i="29"/>
  <c r="N300" i="28"/>
  <c r="M300" i="28"/>
  <c r="N299" i="28"/>
  <c r="M299" i="28"/>
  <c r="N298" i="28"/>
  <c r="M298" i="28"/>
  <c r="N297" i="28"/>
  <c r="M297" i="28"/>
  <c r="N296" i="28"/>
  <c r="M296" i="28"/>
  <c r="N295" i="28"/>
  <c r="M295" i="28"/>
  <c r="N294" i="28"/>
  <c r="M294" i="28"/>
  <c r="N293" i="28"/>
  <c r="M293" i="28"/>
  <c r="N292" i="28"/>
  <c r="M292" i="28"/>
  <c r="N291" i="28"/>
  <c r="M291" i="28"/>
  <c r="N290" i="28"/>
  <c r="M290" i="28"/>
  <c r="N289" i="28"/>
  <c r="M289" i="28"/>
  <c r="N288" i="28"/>
  <c r="M288" i="28"/>
  <c r="N287" i="28"/>
  <c r="M287" i="28"/>
  <c r="N286" i="28"/>
  <c r="M286" i="28"/>
  <c r="N285" i="28"/>
  <c r="M285" i="28"/>
  <c r="N284" i="28"/>
  <c r="M284" i="28"/>
  <c r="N283" i="28"/>
  <c r="M283" i="28"/>
  <c r="N282" i="28"/>
  <c r="M282" i="28"/>
  <c r="N281" i="28"/>
  <c r="M281" i="28"/>
  <c r="N280" i="28"/>
  <c r="M280" i="28"/>
  <c r="N279" i="28"/>
  <c r="M279" i="28"/>
  <c r="N278" i="28"/>
  <c r="M278" i="28"/>
  <c r="N277" i="28"/>
  <c r="M277" i="28"/>
  <c r="N276" i="28"/>
  <c r="M276" i="28"/>
  <c r="N275" i="28"/>
  <c r="M275" i="28"/>
  <c r="N274" i="28"/>
  <c r="M274" i="28"/>
  <c r="N273" i="28"/>
  <c r="M273" i="28"/>
  <c r="N272" i="28"/>
  <c r="M272" i="28"/>
  <c r="N271" i="28"/>
  <c r="M271" i="28"/>
  <c r="N270" i="28"/>
  <c r="M270" i="28"/>
  <c r="N269" i="28"/>
  <c r="M269" i="28"/>
  <c r="N268" i="28"/>
  <c r="M268" i="28"/>
  <c r="N267" i="28"/>
  <c r="M267" i="28"/>
  <c r="N266" i="28"/>
  <c r="M266" i="28"/>
  <c r="N265" i="28"/>
  <c r="M265" i="28"/>
  <c r="N264" i="28"/>
  <c r="M264" i="28"/>
  <c r="N263" i="28"/>
  <c r="M263" i="28"/>
  <c r="N262" i="28"/>
  <c r="M262" i="28"/>
  <c r="N261" i="28"/>
  <c r="M261" i="28"/>
  <c r="N260" i="28"/>
  <c r="M260" i="28"/>
  <c r="N259" i="28"/>
  <c r="M259" i="28"/>
  <c r="N258" i="28"/>
  <c r="M258" i="28"/>
  <c r="N257" i="28"/>
  <c r="M257" i="28"/>
  <c r="N256" i="28"/>
  <c r="M256" i="28"/>
  <c r="N255" i="28"/>
  <c r="M255" i="28"/>
  <c r="N254" i="28"/>
  <c r="M254" i="28"/>
  <c r="N253" i="28"/>
  <c r="M253" i="28"/>
  <c r="N252" i="28"/>
  <c r="M252" i="28"/>
  <c r="N251" i="28"/>
  <c r="M251" i="28"/>
  <c r="N250" i="28"/>
  <c r="M250" i="28"/>
  <c r="N249" i="28"/>
  <c r="M249" i="28"/>
  <c r="N248" i="28"/>
  <c r="M248" i="28"/>
  <c r="N247" i="28"/>
  <c r="M247" i="28"/>
  <c r="N246" i="28"/>
  <c r="M246" i="28"/>
  <c r="N245" i="28"/>
  <c r="M245" i="28"/>
  <c r="N244" i="28"/>
  <c r="M244" i="28"/>
  <c r="N243" i="28"/>
  <c r="M243" i="28"/>
  <c r="N242" i="28"/>
  <c r="M242" i="28"/>
  <c r="N241" i="28"/>
  <c r="M241" i="28"/>
  <c r="N240" i="28"/>
  <c r="M240" i="28"/>
  <c r="N239" i="28"/>
  <c r="M239" i="28"/>
  <c r="N238" i="28"/>
  <c r="M238" i="28"/>
  <c r="N237" i="28"/>
  <c r="M237" i="28"/>
  <c r="N236" i="28"/>
  <c r="M236" i="28"/>
  <c r="N235" i="28"/>
  <c r="M235" i="28"/>
  <c r="N234" i="28"/>
  <c r="M234" i="28"/>
  <c r="N233" i="28"/>
  <c r="M233" i="28"/>
  <c r="N232" i="28"/>
  <c r="M232" i="28"/>
  <c r="N231" i="28"/>
  <c r="M231" i="28"/>
  <c r="N230" i="28"/>
  <c r="M230" i="28"/>
  <c r="N229" i="28"/>
  <c r="M229" i="28"/>
  <c r="N228" i="28"/>
  <c r="M228" i="28"/>
  <c r="N227" i="28"/>
  <c r="M227" i="28"/>
  <c r="N226" i="28"/>
  <c r="M226" i="28"/>
  <c r="N225" i="28"/>
  <c r="M225" i="28"/>
  <c r="N224" i="28"/>
  <c r="M224" i="28"/>
  <c r="N223" i="28"/>
  <c r="M223" i="28"/>
  <c r="N222" i="28"/>
  <c r="M222" i="28"/>
  <c r="N221" i="28"/>
  <c r="M221" i="28"/>
  <c r="N220" i="28"/>
  <c r="M220" i="28"/>
  <c r="N219" i="28"/>
  <c r="M219" i="28"/>
  <c r="N218" i="28"/>
  <c r="M218" i="28"/>
  <c r="N217" i="28"/>
  <c r="M217" i="28"/>
  <c r="N216" i="28"/>
  <c r="M216" i="28"/>
  <c r="N215" i="28"/>
  <c r="M215" i="28"/>
  <c r="N214" i="28"/>
  <c r="M214" i="28"/>
  <c r="N213" i="28"/>
  <c r="M213" i="28"/>
  <c r="N212" i="28"/>
  <c r="M212" i="28"/>
  <c r="N211" i="28"/>
  <c r="M211" i="28"/>
  <c r="N210" i="28"/>
  <c r="M210" i="28"/>
  <c r="N209" i="28"/>
  <c r="M209" i="28"/>
  <c r="N208" i="28"/>
  <c r="M208" i="28"/>
  <c r="N207" i="28"/>
  <c r="M207" i="28"/>
  <c r="N206" i="28"/>
  <c r="M206" i="28"/>
  <c r="N205" i="28"/>
  <c r="M205" i="28"/>
  <c r="N204" i="28"/>
  <c r="M204" i="28"/>
  <c r="N203" i="28"/>
  <c r="M203" i="28"/>
  <c r="N202" i="28"/>
  <c r="M202" i="28"/>
  <c r="N201" i="28"/>
  <c r="M201" i="28"/>
  <c r="N200" i="28"/>
  <c r="M200" i="28"/>
  <c r="N199" i="28"/>
  <c r="M199" i="28"/>
  <c r="N198" i="28"/>
  <c r="M198" i="28"/>
  <c r="N197" i="28"/>
  <c r="M197" i="28"/>
  <c r="N196" i="28"/>
  <c r="M196" i="28"/>
  <c r="N195" i="28"/>
  <c r="M195" i="28"/>
  <c r="N194" i="28"/>
  <c r="M194" i="28"/>
  <c r="N193" i="28"/>
  <c r="M193" i="28"/>
  <c r="N192" i="28"/>
  <c r="M192" i="28"/>
  <c r="N191" i="28"/>
  <c r="M191" i="28"/>
  <c r="N190" i="28"/>
  <c r="M190" i="28"/>
  <c r="N189" i="28"/>
  <c r="M189" i="28"/>
  <c r="N188" i="28"/>
  <c r="M188" i="28"/>
  <c r="N187" i="28"/>
  <c r="M187" i="28"/>
  <c r="N186" i="28"/>
  <c r="M186" i="28"/>
  <c r="N185" i="28"/>
  <c r="M185" i="28"/>
  <c r="N184" i="28"/>
  <c r="M184" i="28"/>
  <c r="N183" i="28"/>
  <c r="M183" i="28"/>
  <c r="N182" i="28"/>
  <c r="M182" i="28"/>
  <c r="N181" i="28"/>
  <c r="M181" i="28"/>
  <c r="N180" i="28"/>
  <c r="M180" i="28"/>
  <c r="N179" i="28"/>
  <c r="M179" i="28"/>
  <c r="N178" i="28"/>
  <c r="M178" i="28"/>
  <c r="N177" i="28"/>
  <c r="M177" i="28"/>
  <c r="N176" i="28"/>
  <c r="M176" i="28"/>
  <c r="N175" i="28"/>
  <c r="M175" i="28"/>
  <c r="N174" i="28"/>
  <c r="M174" i="28"/>
  <c r="N173" i="28"/>
  <c r="M173" i="28"/>
  <c r="N172" i="28"/>
  <c r="M172" i="28"/>
  <c r="N171" i="28"/>
  <c r="M171" i="28"/>
  <c r="N170" i="28"/>
  <c r="M170" i="28"/>
  <c r="N169" i="28"/>
  <c r="M169" i="28"/>
  <c r="N168" i="28"/>
  <c r="M168" i="28"/>
  <c r="N167" i="28"/>
  <c r="M167" i="28"/>
  <c r="N166" i="28"/>
  <c r="M166" i="28"/>
  <c r="N165" i="28"/>
  <c r="M165" i="28"/>
  <c r="N164" i="28"/>
  <c r="M164" i="28"/>
  <c r="N163" i="28"/>
  <c r="M163" i="28"/>
  <c r="N162" i="28"/>
  <c r="M162" i="28"/>
  <c r="N161" i="28"/>
  <c r="M161" i="28"/>
  <c r="N160" i="28"/>
  <c r="M160" i="28"/>
  <c r="N159" i="28"/>
  <c r="M159" i="28"/>
  <c r="N158" i="28"/>
  <c r="M158" i="28"/>
  <c r="N157" i="28"/>
  <c r="M157" i="28"/>
  <c r="N156" i="28"/>
  <c r="M156" i="28"/>
  <c r="N155" i="28"/>
  <c r="M155" i="28"/>
  <c r="N154" i="28"/>
  <c r="M154" i="28"/>
  <c r="N153" i="28"/>
  <c r="M153" i="28"/>
  <c r="N152" i="28"/>
  <c r="M152" i="28"/>
  <c r="N151" i="28"/>
  <c r="M151" i="28"/>
  <c r="N150" i="28"/>
  <c r="M150" i="28"/>
  <c r="N149" i="28"/>
  <c r="M149" i="28"/>
  <c r="N148" i="28"/>
  <c r="M148" i="28"/>
  <c r="N147" i="28"/>
  <c r="M147" i="28"/>
  <c r="N146" i="28"/>
  <c r="M146" i="28"/>
  <c r="N145" i="28"/>
  <c r="M145" i="28"/>
  <c r="N144" i="28"/>
  <c r="M144" i="28"/>
  <c r="N143" i="28"/>
  <c r="M143" i="28"/>
  <c r="N142" i="28"/>
  <c r="M142" i="28"/>
  <c r="N141" i="28"/>
  <c r="M141" i="28"/>
  <c r="N140" i="28"/>
  <c r="M140" i="28"/>
  <c r="N139" i="28"/>
  <c r="M139" i="28"/>
  <c r="N138" i="28"/>
  <c r="M138" i="28"/>
  <c r="N137" i="28"/>
  <c r="M137" i="28"/>
  <c r="N136" i="28"/>
  <c r="M136" i="28"/>
  <c r="N135" i="28"/>
  <c r="M135" i="28"/>
  <c r="N134" i="28"/>
  <c r="M134" i="28"/>
  <c r="N133" i="28"/>
  <c r="M133" i="28"/>
  <c r="N132" i="28"/>
  <c r="M132" i="28"/>
  <c r="N131" i="28"/>
  <c r="M131" i="28"/>
  <c r="N130" i="28"/>
  <c r="M130" i="28"/>
  <c r="N129" i="28"/>
  <c r="M129" i="28"/>
  <c r="N128" i="28"/>
  <c r="M128" i="28"/>
  <c r="N127" i="28"/>
  <c r="M127" i="28"/>
  <c r="N126" i="28"/>
  <c r="M126" i="28"/>
  <c r="N125" i="28"/>
  <c r="M125" i="28"/>
  <c r="N124" i="28"/>
  <c r="M124" i="28"/>
  <c r="N123" i="28"/>
  <c r="M123" i="28"/>
  <c r="N122" i="28"/>
  <c r="M122" i="28"/>
  <c r="N121" i="28"/>
  <c r="M121" i="28"/>
  <c r="N120" i="28"/>
  <c r="M120" i="28"/>
  <c r="N119" i="28"/>
  <c r="M119" i="28"/>
  <c r="N118" i="28"/>
  <c r="M118" i="28"/>
  <c r="N117" i="28"/>
  <c r="M117" i="28"/>
  <c r="N116" i="28"/>
  <c r="M116" i="28"/>
  <c r="N115" i="28"/>
  <c r="M115" i="28"/>
  <c r="N114" i="28"/>
  <c r="M114" i="28"/>
  <c r="N113" i="28"/>
  <c r="M113" i="28"/>
  <c r="N112" i="28"/>
  <c r="M112" i="28"/>
  <c r="N111" i="28"/>
  <c r="M111" i="28"/>
  <c r="N110" i="28"/>
  <c r="M110" i="28"/>
  <c r="N109" i="28"/>
  <c r="M109" i="28"/>
  <c r="N108" i="28"/>
  <c r="M108" i="28"/>
  <c r="N107" i="28"/>
  <c r="M107" i="28"/>
  <c r="N106" i="28"/>
  <c r="M106" i="28"/>
  <c r="N105" i="28"/>
  <c r="M105" i="28"/>
  <c r="N104" i="28"/>
  <c r="M104" i="28"/>
  <c r="N103" i="28"/>
  <c r="M103" i="28"/>
  <c r="N102" i="28"/>
  <c r="M102" i="28"/>
  <c r="N101" i="28"/>
  <c r="M101" i="28"/>
  <c r="N100" i="28"/>
  <c r="M100" i="28"/>
  <c r="N99" i="28"/>
  <c r="M99" i="28"/>
  <c r="N98" i="28"/>
  <c r="M98" i="28"/>
  <c r="N97" i="28"/>
  <c r="M97" i="28"/>
  <c r="N96" i="28"/>
  <c r="M96" i="28"/>
  <c r="N95" i="28"/>
  <c r="M95" i="28"/>
  <c r="N94" i="28"/>
  <c r="M94" i="28"/>
  <c r="N93" i="28"/>
  <c r="M93" i="28"/>
  <c r="N92" i="28"/>
  <c r="M92" i="28"/>
  <c r="N91" i="28"/>
  <c r="M91" i="28"/>
  <c r="N90" i="28"/>
  <c r="M90" i="28"/>
  <c r="N89" i="28"/>
  <c r="M89" i="28"/>
  <c r="N88" i="28"/>
  <c r="M88" i="28"/>
  <c r="N87" i="28"/>
  <c r="M87" i="28"/>
  <c r="N86" i="28"/>
  <c r="M86" i="28"/>
  <c r="N85" i="28"/>
  <c r="M85" i="28"/>
  <c r="N84" i="28"/>
  <c r="M84" i="28"/>
  <c r="N83" i="28"/>
  <c r="M83" i="28"/>
  <c r="N82" i="28"/>
  <c r="M82" i="28"/>
  <c r="N81" i="28"/>
  <c r="M81" i="28"/>
  <c r="N80" i="28"/>
  <c r="M80" i="28"/>
  <c r="N79" i="28"/>
  <c r="M79" i="28"/>
  <c r="N78" i="28"/>
  <c r="M78" i="28"/>
  <c r="N77" i="28"/>
  <c r="M77" i="28"/>
  <c r="N76" i="28"/>
  <c r="M76" i="28"/>
  <c r="N75" i="28"/>
  <c r="M75" i="28"/>
  <c r="N74" i="28"/>
  <c r="M74" i="28"/>
  <c r="N73" i="28"/>
  <c r="M73" i="28"/>
  <c r="N72" i="28"/>
  <c r="M72" i="28"/>
  <c r="N71" i="28"/>
  <c r="M71" i="28"/>
  <c r="N70" i="28"/>
  <c r="M70" i="28"/>
  <c r="N69" i="28"/>
  <c r="M69" i="28"/>
  <c r="N68" i="28"/>
  <c r="M68" i="28"/>
  <c r="N67" i="28"/>
  <c r="M67" i="28"/>
  <c r="N66" i="28"/>
  <c r="M66" i="28"/>
  <c r="N65" i="28"/>
  <c r="M65" i="28"/>
  <c r="N64" i="28"/>
  <c r="M64" i="28"/>
  <c r="N63" i="28"/>
  <c r="M63" i="28"/>
  <c r="N62" i="28"/>
  <c r="M62" i="28"/>
  <c r="N61" i="28"/>
  <c r="M61" i="28"/>
  <c r="N60" i="28"/>
  <c r="M60" i="28"/>
  <c r="N59" i="28"/>
  <c r="M59" i="28"/>
  <c r="N58" i="28"/>
  <c r="M58" i="28"/>
  <c r="N57" i="28"/>
  <c r="M57" i="28"/>
  <c r="N56" i="28"/>
  <c r="M56" i="28"/>
  <c r="N55" i="28"/>
  <c r="M55" i="28"/>
  <c r="N54" i="28"/>
  <c r="M54" i="28"/>
  <c r="N53" i="28"/>
  <c r="M53" i="28"/>
  <c r="N52" i="28"/>
  <c r="M52" i="28"/>
  <c r="N51" i="28"/>
  <c r="M51" i="28"/>
  <c r="N50" i="28"/>
  <c r="M50" i="28"/>
  <c r="N49" i="28"/>
  <c r="M49" i="28"/>
  <c r="N48" i="28"/>
  <c r="M48" i="28"/>
  <c r="N47" i="28"/>
  <c r="M47" i="28"/>
  <c r="N46" i="28"/>
  <c r="M46" i="28"/>
  <c r="N45" i="28"/>
  <c r="M45" i="28"/>
  <c r="N44" i="28"/>
  <c r="M44" i="28"/>
  <c r="N43" i="28"/>
  <c r="M43" i="28"/>
  <c r="N42" i="28"/>
  <c r="M42" i="28"/>
  <c r="N41" i="28"/>
  <c r="M41" i="28"/>
  <c r="N40" i="28"/>
  <c r="M40" i="28"/>
  <c r="N39" i="28"/>
  <c r="M39" i="28"/>
  <c r="N38" i="28"/>
  <c r="M38" i="28"/>
  <c r="N37" i="28"/>
  <c r="M37" i="28"/>
  <c r="N36" i="28"/>
  <c r="M36" i="28"/>
  <c r="N35" i="28"/>
  <c r="M35" i="28"/>
  <c r="N34" i="28"/>
  <c r="M34" i="28"/>
  <c r="N33" i="28"/>
  <c r="M33" i="28"/>
  <c r="N32" i="28"/>
  <c r="M32" i="28"/>
  <c r="N31" i="28"/>
  <c r="M31" i="28"/>
  <c r="N30" i="28"/>
  <c r="M30" i="28"/>
  <c r="N29" i="28"/>
  <c r="M29" i="28"/>
  <c r="N28" i="28"/>
  <c r="M28" i="28"/>
  <c r="N27" i="28"/>
  <c r="M27" i="28"/>
  <c r="N26" i="28"/>
  <c r="M26" i="28"/>
  <c r="N25" i="28"/>
  <c r="M25" i="28"/>
  <c r="N24" i="28"/>
  <c r="M24" i="28"/>
  <c r="N23" i="28"/>
  <c r="M23" i="28"/>
  <c r="N22" i="28"/>
  <c r="M22" i="28"/>
  <c r="N21" i="28"/>
  <c r="M21" i="28"/>
  <c r="N20" i="28"/>
  <c r="M20" i="28"/>
  <c r="N19" i="28"/>
  <c r="M19" i="28"/>
  <c r="N18" i="28"/>
  <c r="M18" i="28"/>
  <c r="N17" i="28"/>
  <c r="M17" i="28"/>
  <c r="N16" i="28"/>
  <c r="M16" i="28"/>
  <c r="N15" i="28"/>
  <c r="M15" i="28"/>
  <c r="N14" i="28"/>
  <c r="M14" i="28"/>
  <c r="N13" i="28"/>
  <c r="M13" i="28"/>
  <c r="N12" i="28"/>
  <c r="M12" i="28"/>
  <c r="N10" i="28"/>
  <c r="M10" i="28"/>
  <c r="N9" i="28"/>
  <c r="M9" i="28"/>
  <c r="N8" i="28"/>
  <c r="M8" i="28"/>
  <c r="N7" i="28"/>
  <c r="M7" i="28"/>
  <c r="N6" i="28"/>
  <c r="M6" i="28"/>
  <c r="N5" i="28"/>
  <c r="M5" i="28"/>
  <c r="C9" i="31"/>
  <c r="B9" i="31"/>
  <c r="A9" i="31"/>
  <c r="I22" i="35" s="1"/>
  <c r="D12" i="28"/>
  <c r="L19" i="35" s="1"/>
  <c r="C12" i="28"/>
  <c r="B12" i="28"/>
  <c r="J19" i="35" s="1"/>
  <c r="A12" i="28"/>
  <c r="I19" i="35" s="1"/>
  <c r="A51" i="26"/>
  <c r="I18" i="35" s="1"/>
  <c r="D51" i="26"/>
  <c r="L18" i="35" s="1"/>
  <c r="C51" i="26"/>
  <c r="B51" i="26"/>
  <c r="M64" i="26" s="1"/>
  <c r="N334" i="26"/>
  <c r="M334" i="26"/>
  <c r="N333" i="26"/>
  <c r="M333" i="26"/>
  <c r="N332" i="26"/>
  <c r="M332" i="26"/>
  <c r="N331" i="26"/>
  <c r="M331" i="26"/>
  <c r="N330" i="26"/>
  <c r="M330" i="26"/>
  <c r="N329" i="26"/>
  <c r="M329" i="26"/>
  <c r="N328" i="26"/>
  <c r="M328" i="26"/>
  <c r="N327" i="26"/>
  <c r="M327" i="26"/>
  <c r="N326" i="26"/>
  <c r="M326" i="26"/>
  <c r="N325" i="26"/>
  <c r="M325" i="26"/>
  <c r="N324" i="26"/>
  <c r="M324" i="26"/>
  <c r="N323" i="26"/>
  <c r="M323" i="26"/>
  <c r="N322" i="26"/>
  <c r="M322" i="26"/>
  <c r="N321" i="26"/>
  <c r="M321" i="26"/>
  <c r="N320" i="26"/>
  <c r="M320" i="26"/>
  <c r="N319" i="26"/>
  <c r="M319" i="26"/>
  <c r="N318" i="26"/>
  <c r="M318" i="26"/>
  <c r="N317" i="26"/>
  <c r="M317" i="26"/>
  <c r="N316" i="26"/>
  <c r="M316" i="26"/>
  <c r="N315" i="26"/>
  <c r="M315" i="26"/>
  <c r="N314" i="26"/>
  <c r="M314" i="26"/>
  <c r="N313" i="26"/>
  <c r="M313" i="26"/>
  <c r="N312" i="26"/>
  <c r="M312" i="26"/>
  <c r="N311" i="26"/>
  <c r="M311" i="26"/>
  <c r="N310" i="26"/>
  <c r="M310" i="26"/>
  <c r="N309" i="26"/>
  <c r="M309" i="26"/>
  <c r="N308" i="26"/>
  <c r="M308" i="26"/>
  <c r="N307" i="26"/>
  <c r="M307" i="26"/>
  <c r="N306" i="26"/>
  <c r="M306" i="26"/>
  <c r="N305" i="26"/>
  <c r="M305" i="26"/>
  <c r="N304" i="26"/>
  <c r="M304" i="26"/>
  <c r="N303" i="26"/>
  <c r="M303" i="26"/>
  <c r="N302" i="26"/>
  <c r="M302" i="26"/>
  <c r="N301" i="26"/>
  <c r="M301" i="26"/>
  <c r="N300" i="26"/>
  <c r="M300" i="26"/>
  <c r="N299" i="26"/>
  <c r="M299" i="26"/>
  <c r="N298" i="26"/>
  <c r="M298" i="26"/>
  <c r="N297" i="26"/>
  <c r="M297" i="26"/>
  <c r="N296" i="26"/>
  <c r="M296" i="26"/>
  <c r="N295" i="26"/>
  <c r="M295" i="26"/>
  <c r="N294" i="26"/>
  <c r="M294" i="26"/>
  <c r="N293" i="26"/>
  <c r="M293" i="26"/>
  <c r="N292" i="26"/>
  <c r="M292" i="26"/>
  <c r="N291" i="26"/>
  <c r="M291" i="26"/>
  <c r="N290" i="26"/>
  <c r="M290" i="26"/>
  <c r="N289" i="26"/>
  <c r="M289" i="26"/>
  <c r="N288" i="26"/>
  <c r="M288" i="26"/>
  <c r="N287" i="26"/>
  <c r="M287" i="26"/>
  <c r="N286" i="26"/>
  <c r="M286" i="26"/>
  <c r="N285" i="26"/>
  <c r="M285" i="26"/>
  <c r="N284" i="26"/>
  <c r="M284" i="26"/>
  <c r="N283" i="26"/>
  <c r="M283" i="26"/>
  <c r="N282" i="26"/>
  <c r="M282" i="26"/>
  <c r="N281" i="26"/>
  <c r="M281" i="26"/>
  <c r="N280" i="26"/>
  <c r="M280" i="26"/>
  <c r="N279" i="26"/>
  <c r="M279" i="26"/>
  <c r="N278" i="26"/>
  <c r="M278" i="26"/>
  <c r="N277" i="26"/>
  <c r="M277" i="26"/>
  <c r="N276" i="26"/>
  <c r="M276" i="26"/>
  <c r="N275" i="26"/>
  <c r="M275" i="26"/>
  <c r="N274" i="26"/>
  <c r="M274" i="26"/>
  <c r="N273" i="26"/>
  <c r="M273" i="26"/>
  <c r="N272" i="26"/>
  <c r="M272" i="26"/>
  <c r="N271" i="26"/>
  <c r="M271" i="26"/>
  <c r="N270" i="26"/>
  <c r="M270" i="26"/>
  <c r="N269" i="26"/>
  <c r="M269" i="26"/>
  <c r="N268" i="26"/>
  <c r="M268" i="26"/>
  <c r="N267" i="26"/>
  <c r="M267" i="26"/>
  <c r="N266" i="26"/>
  <c r="M266" i="26"/>
  <c r="N265" i="26"/>
  <c r="M265" i="26"/>
  <c r="N264" i="26"/>
  <c r="M264" i="26"/>
  <c r="N263" i="26"/>
  <c r="M263" i="26"/>
  <c r="N262" i="26"/>
  <c r="M262" i="26"/>
  <c r="N261" i="26"/>
  <c r="M261" i="26"/>
  <c r="N260" i="26"/>
  <c r="M260" i="26"/>
  <c r="N259" i="26"/>
  <c r="M259" i="26"/>
  <c r="N258" i="26"/>
  <c r="M258" i="26"/>
  <c r="N257" i="26"/>
  <c r="M257" i="26"/>
  <c r="N256" i="26"/>
  <c r="M256" i="26"/>
  <c r="N255" i="26"/>
  <c r="M255" i="26"/>
  <c r="N254" i="26"/>
  <c r="M254" i="26"/>
  <c r="N253" i="26"/>
  <c r="M253" i="26"/>
  <c r="N252" i="26"/>
  <c r="M252" i="26"/>
  <c r="N251" i="26"/>
  <c r="M251" i="26"/>
  <c r="N250" i="26"/>
  <c r="M250" i="26"/>
  <c r="N249" i="26"/>
  <c r="M249" i="26"/>
  <c r="N248" i="26"/>
  <c r="M248" i="26"/>
  <c r="N247" i="26"/>
  <c r="M247" i="26"/>
  <c r="N246" i="26"/>
  <c r="M246" i="26"/>
  <c r="N245" i="26"/>
  <c r="M245" i="26"/>
  <c r="N244" i="26"/>
  <c r="M244" i="26"/>
  <c r="N243" i="26"/>
  <c r="M243" i="26"/>
  <c r="N242" i="26"/>
  <c r="M242" i="26"/>
  <c r="N241" i="26"/>
  <c r="M241" i="26"/>
  <c r="N240" i="26"/>
  <c r="M240" i="26"/>
  <c r="N239" i="26"/>
  <c r="M239" i="26"/>
  <c r="N238" i="26"/>
  <c r="M238" i="26"/>
  <c r="N237" i="26"/>
  <c r="M237" i="26"/>
  <c r="N236" i="26"/>
  <c r="M236" i="26"/>
  <c r="N235" i="26"/>
  <c r="M235" i="26"/>
  <c r="N234" i="26"/>
  <c r="M234" i="26"/>
  <c r="N233" i="26"/>
  <c r="M233" i="26"/>
  <c r="N232" i="26"/>
  <c r="M232" i="26"/>
  <c r="N231" i="26"/>
  <c r="M231" i="26"/>
  <c r="N230" i="26"/>
  <c r="M230" i="26"/>
  <c r="N229" i="26"/>
  <c r="M229" i="26"/>
  <c r="N228" i="26"/>
  <c r="M228" i="26"/>
  <c r="N227" i="26"/>
  <c r="M227" i="26"/>
  <c r="N226" i="26"/>
  <c r="M226" i="26"/>
  <c r="N225" i="26"/>
  <c r="M225" i="26"/>
  <c r="N224" i="26"/>
  <c r="M224" i="26"/>
  <c r="N223" i="26"/>
  <c r="M223" i="26"/>
  <c r="N222" i="26"/>
  <c r="M222" i="26"/>
  <c r="N221" i="26"/>
  <c r="M221" i="26"/>
  <c r="N220" i="26"/>
  <c r="M220" i="26"/>
  <c r="N219" i="26"/>
  <c r="M219" i="26"/>
  <c r="N218" i="26"/>
  <c r="M218" i="26"/>
  <c r="N217" i="26"/>
  <c r="M217" i="26"/>
  <c r="N216" i="26"/>
  <c r="M216" i="26"/>
  <c r="N215" i="26"/>
  <c r="M215" i="26"/>
  <c r="N214" i="26"/>
  <c r="M214" i="26"/>
  <c r="N213" i="26"/>
  <c r="M213" i="26"/>
  <c r="N212" i="26"/>
  <c r="M212" i="26"/>
  <c r="N211" i="26"/>
  <c r="M211" i="26"/>
  <c r="N210" i="26"/>
  <c r="M210" i="26"/>
  <c r="N209" i="26"/>
  <c r="M209" i="26"/>
  <c r="N208" i="26"/>
  <c r="M208" i="26"/>
  <c r="N207" i="26"/>
  <c r="M207" i="26"/>
  <c r="N206" i="26"/>
  <c r="M206" i="26"/>
  <c r="N205" i="26"/>
  <c r="M205" i="26"/>
  <c r="N204" i="26"/>
  <c r="M204" i="26"/>
  <c r="N203" i="26"/>
  <c r="M203" i="26"/>
  <c r="N202" i="26"/>
  <c r="M202" i="26"/>
  <c r="N201" i="26"/>
  <c r="M201" i="26"/>
  <c r="N200" i="26"/>
  <c r="M200" i="26"/>
  <c r="N199" i="26"/>
  <c r="M199" i="26"/>
  <c r="N198" i="26"/>
  <c r="M198" i="26"/>
  <c r="N197" i="26"/>
  <c r="M197" i="26"/>
  <c r="N196" i="26"/>
  <c r="M196" i="26"/>
  <c r="N195" i="26"/>
  <c r="M195" i="26"/>
  <c r="N194" i="26"/>
  <c r="M194" i="26"/>
  <c r="N193" i="26"/>
  <c r="M193" i="26"/>
  <c r="N192" i="26"/>
  <c r="M192" i="26"/>
  <c r="N191" i="26"/>
  <c r="M191" i="26"/>
  <c r="N190" i="26"/>
  <c r="M190" i="26"/>
  <c r="N189" i="26"/>
  <c r="M189" i="26"/>
  <c r="N188" i="26"/>
  <c r="M188" i="26"/>
  <c r="N187" i="26"/>
  <c r="M187" i="26"/>
  <c r="N186" i="26"/>
  <c r="M186" i="26"/>
  <c r="N185" i="26"/>
  <c r="M185" i="26"/>
  <c r="N184" i="26"/>
  <c r="M184" i="26"/>
  <c r="N183" i="26"/>
  <c r="M183" i="26"/>
  <c r="N182" i="26"/>
  <c r="M182" i="26"/>
  <c r="N181" i="26"/>
  <c r="M181" i="26"/>
  <c r="N180" i="26"/>
  <c r="M180" i="26"/>
  <c r="N179" i="26"/>
  <c r="M179" i="26"/>
  <c r="N178" i="26"/>
  <c r="M178" i="26"/>
  <c r="N177" i="26"/>
  <c r="M177" i="26"/>
  <c r="N176" i="26"/>
  <c r="M176" i="26"/>
  <c r="N175" i="26"/>
  <c r="M175" i="26"/>
  <c r="N174" i="26"/>
  <c r="M174" i="26"/>
  <c r="N173" i="26"/>
  <c r="M173" i="26"/>
  <c r="N172" i="26"/>
  <c r="M172" i="26"/>
  <c r="N171" i="26"/>
  <c r="M171" i="26"/>
  <c r="N170" i="26"/>
  <c r="M170" i="26"/>
  <c r="N169" i="26"/>
  <c r="M169" i="26"/>
  <c r="N168" i="26"/>
  <c r="M168" i="26"/>
  <c r="N167" i="26"/>
  <c r="M167" i="26"/>
  <c r="N166" i="26"/>
  <c r="M166" i="26"/>
  <c r="N165" i="26"/>
  <c r="M165" i="26"/>
  <c r="N164" i="26"/>
  <c r="M164" i="26"/>
  <c r="N163" i="26"/>
  <c r="M163" i="26"/>
  <c r="N162" i="26"/>
  <c r="M162" i="26"/>
  <c r="N161" i="26"/>
  <c r="M161" i="26"/>
  <c r="N160" i="26"/>
  <c r="M160" i="26"/>
  <c r="N159" i="26"/>
  <c r="M159" i="26"/>
  <c r="N158" i="26"/>
  <c r="M158" i="26"/>
  <c r="N157" i="26"/>
  <c r="M157" i="26"/>
  <c r="N156" i="26"/>
  <c r="M156" i="26"/>
  <c r="N155" i="26"/>
  <c r="M155" i="26"/>
  <c r="N154" i="26"/>
  <c r="M154" i="26"/>
  <c r="N153" i="26"/>
  <c r="M153" i="26"/>
  <c r="N152" i="26"/>
  <c r="M152" i="26"/>
  <c r="N151" i="26"/>
  <c r="M151" i="26"/>
  <c r="N150" i="26"/>
  <c r="M150" i="26"/>
  <c r="N149" i="26"/>
  <c r="M149" i="26"/>
  <c r="N148" i="26"/>
  <c r="M148" i="26"/>
  <c r="N147" i="26"/>
  <c r="M147" i="26"/>
  <c r="N146" i="26"/>
  <c r="M146" i="26"/>
  <c r="N145" i="26"/>
  <c r="M145" i="26"/>
  <c r="N144" i="26"/>
  <c r="M144" i="26"/>
  <c r="N143" i="26"/>
  <c r="M143" i="26"/>
  <c r="N142" i="26"/>
  <c r="M142" i="26"/>
  <c r="N141" i="26"/>
  <c r="M141" i="26"/>
  <c r="N140" i="26"/>
  <c r="M140" i="26"/>
  <c r="N139" i="26"/>
  <c r="M139" i="26"/>
  <c r="N138" i="26"/>
  <c r="M138" i="26"/>
  <c r="N137" i="26"/>
  <c r="M137" i="26"/>
  <c r="N136" i="26"/>
  <c r="M136" i="26"/>
  <c r="N135" i="26"/>
  <c r="M135" i="26"/>
  <c r="N134" i="26"/>
  <c r="M134" i="26"/>
  <c r="N133" i="26"/>
  <c r="M133" i="26"/>
  <c r="N132" i="26"/>
  <c r="M132" i="26"/>
  <c r="N131" i="26"/>
  <c r="M131" i="26"/>
  <c r="N130" i="26"/>
  <c r="M130" i="26"/>
  <c r="N129" i="26"/>
  <c r="M129" i="26"/>
  <c r="N128" i="26"/>
  <c r="M128" i="26"/>
  <c r="N127" i="26"/>
  <c r="M127" i="26"/>
  <c r="N126" i="26"/>
  <c r="M126" i="26"/>
  <c r="N125" i="26"/>
  <c r="M125" i="26"/>
  <c r="N124" i="26"/>
  <c r="M124" i="26"/>
  <c r="N123" i="26"/>
  <c r="M123" i="26"/>
  <c r="N122" i="26"/>
  <c r="M122" i="26"/>
  <c r="N121" i="26"/>
  <c r="M121" i="26"/>
  <c r="N120" i="26"/>
  <c r="M120" i="26"/>
  <c r="N119" i="26"/>
  <c r="M119" i="26"/>
  <c r="N118" i="26"/>
  <c r="M118" i="26"/>
  <c r="N117" i="26"/>
  <c r="M117" i="26"/>
  <c r="N116" i="26"/>
  <c r="M116" i="26"/>
  <c r="N115" i="26"/>
  <c r="M115" i="26"/>
  <c r="N114" i="26"/>
  <c r="M114" i="26"/>
  <c r="N113" i="26"/>
  <c r="M113" i="26"/>
  <c r="N112" i="26"/>
  <c r="M112" i="26"/>
  <c r="N111" i="26"/>
  <c r="M111" i="26"/>
  <c r="N110" i="26"/>
  <c r="M110" i="26"/>
  <c r="N109" i="26"/>
  <c r="M109" i="26"/>
  <c r="N108" i="26"/>
  <c r="M108" i="26"/>
  <c r="N107" i="26"/>
  <c r="M107" i="26"/>
  <c r="N106" i="26"/>
  <c r="M106" i="26"/>
  <c r="N105" i="26"/>
  <c r="M105" i="26"/>
  <c r="N104" i="26"/>
  <c r="M104" i="26"/>
  <c r="N103" i="26"/>
  <c r="M103" i="26"/>
  <c r="N102" i="26"/>
  <c r="M102" i="26"/>
  <c r="N101" i="26"/>
  <c r="M101" i="26"/>
  <c r="N100" i="26"/>
  <c r="M100" i="26"/>
  <c r="N99" i="26"/>
  <c r="M99" i="26"/>
  <c r="N98" i="26"/>
  <c r="M98" i="26"/>
  <c r="N97" i="26"/>
  <c r="M97" i="26"/>
  <c r="N96" i="26"/>
  <c r="M96" i="26"/>
  <c r="N95" i="26"/>
  <c r="M95" i="26"/>
  <c r="N94" i="26"/>
  <c r="M94" i="26"/>
  <c r="N93" i="26"/>
  <c r="M93" i="26"/>
  <c r="N92" i="26"/>
  <c r="M92" i="26"/>
  <c r="N91" i="26"/>
  <c r="M91" i="26"/>
  <c r="N90" i="26"/>
  <c r="M90" i="26"/>
  <c r="N89" i="26"/>
  <c r="M89" i="26"/>
  <c r="N88" i="26"/>
  <c r="M88" i="26"/>
  <c r="N87" i="26"/>
  <c r="M87" i="26"/>
  <c r="N86" i="26"/>
  <c r="M86" i="26"/>
  <c r="N85" i="26"/>
  <c r="M85" i="26"/>
  <c r="N84" i="26"/>
  <c r="M84" i="26"/>
  <c r="N83" i="26"/>
  <c r="M83" i="26"/>
  <c r="N82" i="26"/>
  <c r="M82" i="26"/>
  <c r="N81" i="26"/>
  <c r="M81" i="26"/>
  <c r="N80" i="26"/>
  <c r="M80" i="26"/>
  <c r="N79" i="26"/>
  <c r="M79" i="26"/>
  <c r="N78" i="26"/>
  <c r="M78" i="26"/>
  <c r="N77" i="26"/>
  <c r="M77" i="26"/>
  <c r="N76" i="26"/>
  <c r="M76" i="26"/>
  <c r="N75" i="26"/>
  <c r="M75" i="26"/>
  <c r="N74" i="26"/>
  <c r="M74" i="26"/>
  <c r="N73" i="26"/>
  <c r="M73" i="26"/>
  <c r="N72" i="26"/>
  <c r="M72" i="26"/>
  <c r="N71" i="26"/>
  <c r="M71" i="26"/>
  <c r="N70" i="26"/>
  <c r="M70" i="26"/>
  <c r="N69" i="26"/>
  <c r="M69" i="26"/>
  <c r="N68" i="26"/>
  <c r="M68" i="26"/>
  <c r="N67" i="26"/>
  <c r="M67" i="26"/>
  <c r="N66" i="26"/>
  <c r="M66" i="26"/>
  <c r="N65" i="26"/>
  <c r="M65" i="26"/>
  <c r="N5" i="26"/>
  <c r="M5" i="26"/>
  <c r="N5" i="25"/>
  <c r="M5" i="25"/>
  <c r="D23" i="38"/>
  <c r="L15" i="35" s="1"/>
  <c r="C23" i="38"/>
  <c r="B23" i="38"/>
  <c r="A23" i="38"/>
  <c r="I15" i="35" s="1"/>
  <c r="I14" i="35"/>
  <c r="N304" i="38"/>
  <c r="M304" i="38"/>
  <c r="N303" i="38"/>
  <c r="M303" i="38"/>
  <c r="N302" i="38"/>
  <c r="M302" i="38"/>
  <c r="N301" i="38"/>
  <c r="M301" i="38"/>
  <c r="N300" i="38"/>
  <c r="M300" i="38"/>
  <c r="N299" i="38"/>
  <c r="M299" i="38"/>
  <c r="N298" i="38"/>
  <c r="M298" i="38"/>
  <c r="N297" i="38"/>
  <c r="M297" i="38"/>
  <c r="N296" i="38"/>
  <c r="M296" i="38"/>
  <c r="N295" i="38"/>
  <c r="M295" i="38"/>
  <c r="N294" i="38"/>
  <c r="M294" i="38"/>
  <c r="N293" i="38"/>
  <c r="M293" i="38"/>
  <c r="N292" i="38"/>
  <c r="M292" i="38"/>
  <c r="N291" i="38"/>
  <c r="M291" i="38"/>
  <c r="N290" i="38"/>
  <c r="M290" i="38"/>
  <c r="N289" i="38"/>
  <c r="M289" i="38"/>
  <c r="N288" i="38"/>
  <c r="M288" i="38"/>
  <c r="N287" i="38"/>
  <c r="M287" i="38"/>
  <c r="N286" i="38"/>
  <c r="M286" i="38"/>
  <c r="N285" i="38"/>
  <c r="M285" i="38"/>
  <c r="N284" i="38"/>
  <c r="M284" i="38"/>
  <c r="N283" i="38"/>
  <c r="M283" i="38"/>
  <c r="N282" i="38"/>
  <c r="M282" i="38"/>
  <c r="N281" i="38"/>
  <c r="M281" i="38"/>
  <c r="N280" i="38"/>
  <c r="M280" i="38"/>
  <c r="N279" i="38"/>
  <c r="M279" i="38"/>
  <c r="N278" i="38"/>
  <c r="M278" i="38"/>
  <c r="N277" i="38"/>
  <c r="M277" i="38"/>
  <c r="N276" i="38"/>
  <c r="M276" i="38"/>
  <c r="N275" i="38"/>
  <c r="M275" i="38"/>
  <c r="N274" i="38"/>
  <c r="M274" i="38"/>
  <c r="N273" i="38"/>
  <c r="M273" i="38"/>
  <c r="N272" i="38"/>
  <c r="M272" i="38"/>
  <c r="N271" i="38"/>
  <c r="M271" i="38"/>
  <c r="N270" i="38"/>
  <c r="M270" i="38"/>
  <c r="N269" i="38"/>
  <c r="M269" i="38"/>
  <c r="N268" i="38"/>
  <c r="M268" i="38"/>
  <c r="N267" i="38"/>
  <c r="M267" i="38"/>
  <c r="N266" i="38"/>
  <c r="M266" i="38"/>
  <c r="N265" i="38"/>
  <c r="M265" i="38"/>
  <c r="N264" i="38"/>
  <c r="M264" i="38"/>
  <c r="N263" i="38"/>
  <c r="M263" i="38"/>
  <c r="N262" i="38"/>
  <c r="M262" i="38"/>
  <c r="N261" i="38"/>
  <c r="M261" i="38"/>
  <c r="N260" i="38"/>
  <c r="M260" i="38"/>
  <c r="N259" i="38"/>
  <c r="M259" i="38"/>
  <c r="N258" i="38"/>
  <c r="M258" i="38"/>
  <c r="N257" i="38"/>
  <c r="M257" i="38"/>
  <c r="N256" i="38"/>
  <c r="M256" i="38"/>
  <c r="N255" i="38"/>
  <c r="M255" i="38"/>
  <c r="N254" i="38"/>
  <c r="M254" i="38"/>
  <c r="N253" i="38"/>
  <c r="M253" i="38"/>
  <c r="N252" i="38"/>
  <c r="M252" i="38"/>
  <c r="N251" i="38"/>
  <c r="M251" i="38"/>
  <c r="N250" i="38"/>
  <c r="M250" i="38"/>
  <c r="N249" i="38"/>
  <c r="M249" i="38"/>
  <c r="N248" i="38"/>
  <c r="M248" i="38"/>
  <c r="N247" i="38"/>
  <c r="M247" i="38"/>
  <c r="N246" i="38"/>
  <c r="M246" i="38"/>
  <c r="N245" i="38"/>
  <c r="M245" i="38"/>
  <c r="N244" i="38"/>
  <c r="M244" i="38"/>
  <c r="N243" i="38"/>
  <c r="M243" i="38"/>
  <c r="N242" i="38"/>
  <c r="M242" i="38"/>
  <c r="N241" i="38"/>
  <c r="M241" i="38"/>
  <c r="N240" i="38"/>
  <c r="M240" i="38"/>
  <c r="N239" i="38"/>
  <c r="M239" i="38"/>
  <c r="N238" i="38"/>
  <c r="M238" i="38"/>
  <c r="N237" i="38"/>
  <c r="M237" i="38"/>
  <c r="N236" i="38"/>
  <c r="M236" i="38"/>
  <c r="N235" i="38"/>
  <c r="M235" i="38"/>
  <c r="N234" i="38"/>
  <c r="M234" i="38"/>
  <c r="N233" i="38"/>
  <c r="M233" i="38"/>
  <c r="N232" i="38"/>
  <c r="M232" i="38"/>
  <c r="N231" i="38"/>
  <c r="M231" i="38"/>
  <c r="N230" i="38"/>
  <c r="M230" i="38"/>
  <c r="N229" i="38"/>
  <c r="M229" i="38"/>
  <c r="N228" i="38"/>
  <c r="M228" i="38"/>
  <c r="N227" i="38"/>
  <c r="M227" i="38"/>
  <c r="N226" i="38"/>
  <c r="M226" i="38"/>
  <c r="N225" i="38"/>
  <c r="M225" i="38"/>
  <c r="N224" i="38"/>
  <c r="M224" i="38"/>
  <c r="N223" i="38"/>
  <c r="M223" i="38"/>
  <c r="N222" i="38"/>
  <c r="M222" i="38"/>
  <c r="N221" i="38"/>
  <c r="M221" i="38"/>
  <c r="N220" i="38"/>
  <c r="M220" i="38"/>
  <c r="N219" i="38"/>
  <c r="M219" i="38"/>
  <c r="N218" i="38"/>
  <c r="M218" i="38"/>
  <c r="N217" i="38"/>
  <c r="M217" i="38"/>
  <c r="N216" i="38"/>
  <c r="M216" i="38"/>
  <c r="N215" i="38"/>
  <c r="M215" i="38"/>
  <c r="N214" i="38"/>
  <c r="M214" i="38"/>
  <c r="N213" i="38"/>
  <c r="M213" i="38"/>
  <c r="N212" i="38"/>
  <c r="M212" i="38"/>
  <c r="N211" i="38"/>
  <c r="M211" i="38"/>
  <c r="N210" i="38"/>
  <c r="M210" i="38"/>
  <c r="N209" i="38"/>
  <c r="M209" i="38"/>
  <c r="N208" i="38"/>
  <c r="M208" i="38"/>
  <c r="N207" i="38"/>
  <c r="M207" i="38"/>
  <c r="N206" i="38"/>
  <c r="M206" i="38"/>
  <c r="N205" i="38"/>
  <c r="M205" i="38"/>
  <c r="N204" i="38"/>
  <c r="M204" i="38"/>
  <c r="N203" i="38"/>
  <c r="M203" i="38"/>
  <c r="N202" i="38"/>
  <c r="M202" i="38"/>
  <c r="N201" i="38"/>
  <c r="M201" i="38"/>
  <c r="N200" i="38"/>
  <c r="M200" i="38"/>
  <c r="N199" i="38"/>
  <c r="M199" i="38"/>
  <c r="N198" i="38"/>
  <c r="M198" i="38"/>
  <c r="N197" i="38"/>
  <c r="M197" i="38"/>
  <c r="N196" i="38"/>
  <c r="M196" i="38"/>
  <c r="N195" i="38"/>
  <c r="M195" i="38"/>
  <c r="N194" i="38"/>
  <c r="M194" i="38"/>
  <c r="N193" i="38"/>
  <c r="M193" i="38"/>
  <c r="N192" i="38"/>
  <c r="M192" i="38"/>
  <c r="N191" i="38"/>
  <c r="M191" i="38"/>
  <c r="N190" i="38"/>
  <c r="M190" i="38"/>
  <c r="N189" i="38"/>
  <c r="M189" i="38"/>
  <c r="N188" i="38"/>
  <c r="M188" i="38"/>
  <c r="N187" i="38"/>
  <c r="M187" i="38"/>
  <c r="N186" i="38"/>
  <c r="M186" i="38"/>
  <c r="N185" i="38"/>
  <c r="M185" i="38"/>
  <c r="N184" i="38"/>
  <c r="M184" i="38"/>
  <c r="N183" i="38"/>
  <c r="M183" i="38"/>
  <c r="N182" i="38"/>
  <c r="M182" i="38"/>
  <c r="N181" i="38"/>
  <c r="M181" i="38"/>
  <c r="N180" i="38"/>
  <c r="M180" i="38"/>
  <c r="N179" i="38"/>
  <c r="M179" i="38"/>
  <c r="N178" i="38"/>
  <c r="M178" i="38"/>
  <c r="N177" i="38"/>
  <c r="M177" i="38"/>
  <c r="N176" i="38"/>
  <c r="M176" i="38"/>
  <c r="N175" i="38"/>
  <c r="M175" i="38"/>
  <c r="N174" i="38"/>
  <c r="M174" i="38"/>
  <c r="N173" i="38"/>
  <c r="M173" i="38"/>
  <c r="N172" i="38"/>
  <c r="M172" i="38"/>
  <c r="N171" i="38"/>
  <c r="M171" i="38"/>
  <c r="N170" i="38"/>
  <c r="M170" i="38"/>
  <c r="N169" i="38"/>
  <c r="M169" i="38"/>
  <c r="N168" i="38"/>
  <c r="M168" i="38"/>
  <c r="N167" i="38"/>
  <c r="M167" i="38"/>
  <c r="N166" i="38"/>
  <c r="M166" i="38"/>
  <c r="N165" i="38"/>
  <c r="M165" i="38"/>
  <c r="N164" i="38"/>
  <c r="M164" i="38"/>
  <c r="N163" i="38"/>
  <c r="M163" i="38"/>
  <c r="N162" i="38"/>
  <c r="M162" i="38"/>
  <c r="N161" i="38"/>
  <c r="M161" i="38"/>
  <c r="N160" i="38"/>
  <c r="M160" i="38"/>
  <c r="N159" i="38"/>
  <c r="M159" i="38"/>
  <c r="N158" i="38"/>
  <c r="M158" i="38"/>
  <c r="N157" i="38"/>
  <c r="M157" i="38"/>
  <c r="N156" i="38"/>
  <c r="M156" i="38"/>
  <c r="N155" i="38"/>
  <c r="M155" i="38"/>
  <c r="N154" i="38"/>
  <c r="M154" i="38"/>
  <c r="N153" i="38"/>
  <c r="M153" i="38"/>
  <c r="N152" i="38"/>
  <c r="M152" i="38"/>
  <c r="N151" i="38"/>
  <c r="M151" i="38"/>
  <c r="N150" i="38"/>
  <c r="M150" i="38"/>
  <c r="N149" i="38"/>
  <c r="M149" i="38"/>
  <c r="N148" i="38"/>
  <c r="M148" i="38"/>
  <c r="N147" i="38"/>
  <c r="M147" i="38"/>
  <c r="N146" i="38"/>
  <c r="M146" i="38"/>
  <c r="N145" i="38"/>
  <c r="M145" i="38"/>
  <c r="N144" i="38"/>
  <c r="M144" i="38"/>
  <c r="N143" i="38"/>
  <c r="M143" i="38"/>
  <c r="N142" i="38"/>
  <c r="M142" i="38"/>
  <c r="N141" i="38"/>
  <c r="M141" i="38"/>
  <c r="N140" i="38"/>
  <c r="M140" i="38"/>
  <c r="N139" i="38"/>
  <c r="M139" i="38"/>
  <c r="N138" i="38"/>
  <c r="M138" i="38"/>
  <c r="N137" i="38"/>
  <c r="M137" i="38"/>
  <c r="N136" i="38"/>
  <c r="M136" i="38"/>
  <c r="N135" i="38"/>
  <c r="M135" i="38"/>
  <c r="N134" i="38"/>
  <c r="M134" i="38"/>
  <c r="N133" i="38"/>
  <c r="M133" i="38"/>
  <c r="N132" i="38"/>
  <c r="M132" i="38"/>
  <c r="N131" i="38"/>
  <c r="M131" i="38"/>
  <c r="N130" i="38"/>
  <c r="M130" i="38"/>
  <c r="N129" i="38"/>
  <c r="M129" i="38"/>
  <c r="N128" i="38"/>
  <c r="M128" i="38"/>
  <c r="N127" i="38"/>
  <c r="M127" i="38"/>
  <c r="N126" i="38"/>
  <c r="M126" i="38"/>
  <c r="N125" i="38"/>
  <c r="M125" i="38"/>
  <c r="N124" i="38"/>
  <c r="M124" i="38"/>
  <c r="N123" i="38"/>
  <c r="M123" i="38"/>
  <c r="N122" i="38"/>
  <c r="M122" i="38"/>
  <c r="N121" i="38"/>
  <c r="M121" i="38"/>
  <c r="N120" i="38"/>
  <c r="M120" i="38"/>
  <c r="N119" i="38"/>
  <c r="M119" i="38"/>
  <c r="N118" i="38"/>
  <c r="M118" i="38"/>
  <c r="N117" i="38"/>
  <c r="M117" i="38"/>
  <c r="N116" i="38"/>
  <c r="M116" i="38"/>
  <c r="N115" i="38"/>
  <c r="M115" i="38"/>
  <c r="N114" i="38"/>
  <c r="M114" i="38"/>
  <c r="N113" i="38"/>
  <c r="M113" i="38"/>
  <c r="N112" i="38"/>
  <c r="M112" i="38"/>
  <c r="N111" i="38"/>
  <c r="M111" i="38"/>
  <c r="N110" i="38"/>
  <c r="M110" i="38"/>
  <c r="N109" i="38"/>
  <c r="M109" i="38"/>
  <c r="N108" i="38"/>
  <c r="M108" i="38"/>
  <c r="N107" i="38"/>
  <c r="M107" i="38"/>
  <c r="N106" i="38"/>
  <c r="M106" i="38"/>
  <c r="N105" i="38"/>
  <c r="M105" i="38"/>
  <c r="N104" i="38"/>
  <c r="M104" i="38"/>
  <c r="N103" i="38"/>
  <c r="M103" i="38"/>
  <c r="N102" i="38"/>
  <c r="M102" i="38"/>
  <c r="N101" i="38"/>
  <c r="M101" i="38"/>
  <c r="N100" i="38"/>
  <c r="M100" i="38"/>
  <c r="N99" i="38"/>
  <c r="M99" i="38"/>
  <c r="N98" i="38"/>
  <c r="M98" i="38"/>
  <c r="N97" i="38"/>
  <c r="M97" i="38"/>
  <c r="N96" i="38"/>
  <c r="M96" i="38"/>
  <c r="N95" i="38"/>
  <c r="M95" i="38"/>
  <c r="N94" i="38"/>
  <c r="M94" i="38"/>
  <c r="N93" i="38"/>
  <c r="M93" i="38"/>
  <c r="N92" i="38"/>
  <c r="M92" i="38"/>
  <c r="N91" i="38"/>
  <c r="M91" i="38"/>
  <c r="N90" i="38"/>
  <c r="M90" i="38"/>
  <c r="N89" i="38"/>
  <c r="M89" i="38"/>
  <c r="N88" i="38"/>
  <c r="M88" i="38"/>
  <c r="N87" i="38"/>
  <c r="M87" i="38"/>
  <c r="N86" i="38"/>
  <c r="M86" i="38"/>
  <c r="N85" i="38"/>
  <c r="M85" i="38"/>
  <c r="N84" i="38"/>
  <c r="M84" i="38"/>
  <c r="N83" i="38"/>
  <c r="M83" i="38"/>
  <c r="N82" i="38"/>
  <c r="M82" i="38"/>
  <c r="N81" i="38"/>
  <c r="M81" i="38"/>
  <c r="N80" i="38"/>
  <c r="M80" i="38"/>
  <c r="N79" i="38"/>
  <c r="M79" i="38"/>
  <c r="N78" i="38"/>
  <c r="M78" i="38"/>
  <c r="N77" i="38"/>
  <c r="M77" i="38"/>
  <c r="N76" i="38"/>
  <c r="M76" i="38"/>
  <c r="N75" i="38"/>
  <c r="M75" i="38"/>
  <c r="N74" i="38"/>
  <c r="M74" i="38"/>
  <c r="N73" i="38"/>
  <c r="M73" i="38"/>
  <c r="N72" i="38"/>
  <c r="M72" i="38"/>
  <c r="N71" i="38"/>
  <c r="M71" i="38"/>
  <c r="N70" i="38"/>
  <c r="M70" i="38"/>
  <c r="N69" i="38"/>
  <c r="M69" i="38"/>
  <c r="N68" i="38"/>
  <c r="M68" i="38"/>
  <c r="N67" i="38"/>
  <c r="M67" i="38"/>
  <c r="N66" i="38"/>
  <c r="M66" i="38"/>
  <c r="N65" i="38"/>
  <c r="M65" i="38"/>
  <c r="N64" i="38"/>
  <c r="M64" i="38"/>
  <c r="N63" i="38"/>
  <c r="M63" i="38"/>
  <c r="N62" i="38"/>
  <c r="M62" i="38"/>
  <c r="N61" i="38"/>
  <c r="M61" i="38"/>
  <c r="N60" i="38"/>
  <c r="M60" i="38"/>
  <c r="N59" i="38"/>
  <c r="M59" i="38"/>
  <c r="N58" i="38"/>
  <c r="M58" i="38"/>
  <c r="N57" i="38"/>
  <c r="M57" i="38"/>
  <c r="N56" i="38"/>
  <c r="M56" i="38"/>
  <c r="N55" i="38"/>
  <c r="M55" i="38"/>
  <c r="N54" i="38"/>
  <c r="M54" i="38"/>
  <c r="N53" i="38"/>
  <c r="M53" i="38"/>
  <c r="N52" i="38"/>
  <c r="M52" i="38"/>
  <c r="N51" i="38"/>
  <c r="M51" i="38"/>
  <c r="N50" i="38"/>
  <c r="M50" i="38"/>
  <c r="N49" i="38"/>
  <c r="M49" i="38"/>
  <c r="N48" i="38"/>
  <c r="M48" i="38"/>
  <c r="N47" i="38"/>
  <c r="M47" i="38"/>
  <c r="N46" i="38"/>
  <c r="M46" i="38"/>
  <c r="N45" i="38"/>
  <c r="M45" i="38"/>
  <c r="N44" i="38"/>
  <c r="M44" i="38"/>
  <c r="N43" i="38"/>
  <c r="M43" i="38"/>
  <c r="N42" i="38"/>
  <c r="M42" i="38"/>
  <c r="N41" i="38"/>
  <c r="M41" i="38"/>
  <c r="N40" i="38"/>
  <c r="M40" i="38"/>
  <c r="N39" i="38"/>
  <c r="M39" i="38"/>
  <c r="N38" i="38"/>
  <c r="M38" i="38"/>
  <c r="N37" i="38"/>
  <c r="M37" i="38"/>
  <c r="N36" i="38"/>
  <c r="M36" i="38"/>
  <c r="N35" i="38"/>
  <c r="M35" i="38"/>
  <c r="N34" i="38"/>
  <c r="M34" i="38"/>
  <c r="N33" i="38"/>
  <c r="M33" i="38"/>
  <c r="N32" i="38"/>
  <c r="M32" i="38"/>
  <c r="N31" i="38"/>
  <c r="M31" i="38"/>
  <c r="N30" i="38"/>
  <c r="M30" i="38"/>
  <c r="N29" i="38"/>
  <c r="M29" i="38"/>
  <c r="N28" i="38"/>
  <c r="M28" i="38"/>
  <c r="N27" i="38"/>
  <c r="M27" i="38"/>
  <c r="N26" i="38"/>
  <c r="M26" i="38"/>
  <c r="N25" i="38"/>
  <c r="M25" i="38"/>
  <c r="N24" i="38"/>
  <c r="M24" i="38"/>
  <c r="N23" i="38"/>
  <c r="M23" i="38"/>
  <c r="N5" i="38"/>
  <c r="M5" i="38"/>
  <c r="L14" i="35"/>
  <c r="K14" i="35"/>
  <c r="J14" i="35"/>
  <c r="A15" i="23"/>
  <c r="I12" i="35" s="1"/>
  <c r="N365" i="24"/>
  <c r="M365" i="24"/>
  <c r="N364" i="24"/>
  <c r="M364" i="24"/>
  <c r="N363" i="24"/>
  <c r="M363" i="24"/>
  <c r="N362" i="24"/>
  <c r="M362" i="24"/>
  <c r="N361" i="24"/>
  <c r="M361" i="24"/>
  <c r="N360" i="24"/>
  <c r="M360" i="24"/>
  <c r="N359" i="24"/>
  <c r="M359" i="24"/>
  <c r="N358" i="24"/>
  <c r="M358" i="24"/>
  <c r="N357" i="24"/>
  <c r="M357" i="24"/>
  <c r="N356" i="24"/>
  <c r="M356" i="24"/>
  <c r="N355" i="24"/>
  <c r="M355" i="24"/>
  <c r="N354" i="24"/>
  <c r="M354" i="24"/>
  <c r="N353" i="24"/>
  <c r="M353" i="24"/>
  <c r="N352" i="24"/>
  <c r="M352" i="24"/>
  <c r="N351" i="24"/>
  <c r="M351" i="24"/>
  <c r="N350" i="24"/>
  <c r="M350" i="24"/>
  <c r="N349" i="24"/>
  <c r="M349" i="24"/>
  <c r="N348" i="24"/>
  <c r="M348" i="24"/>
  <c r="N347" i="24"/>
  <c r="M347" i="24"/>
  <c r="N346" i="24"/>
  <c r="M346" i="24"/>
  <c r="N345" i="24"/>
  <c r="M345" i="24"/>
  <c r="N344" i="24"/>
  <c r="M344" i="24"/>
  <c r="N343" i="24"/>
  <c r="M343" i="24"/>
  <c r="N342" i="24"/>
  <c r="M342" i="24"/>
  <c r="N341" i="24"/>
  <c r="M341" i="24"/>
  <c r="N340" i="24"/>
  <c r="M340" i="24"/>
  <c r="N339" i="24"/>
  <c r="M339" i="24"/>
  <c r="N338" i="24"/>
  <c r="M338" i="24"/>
  <c r="N337" i="24"/>
  <c r="M337" i="24"/>
  <c r="N336" i="24"/>
  <c r="M336" i="24"/>
  <c r="N335" i="24"/>
  <c r="M335" i="24"/>
  <c r="N334" i="24"/>
  <c r="M334" i="24"/>
  <c r="N333" i="24"/>
  <c r="M333" i="24"/>
  <c r="N332" i="24"/>
  <c r="M332" i="24"/>
  <c r="N331" i="24"/>
  <c r="M331" i="24"/>
  <c r="N330" i="24"/>
  <c r="M330" i="24"/>
  <c r="N329" i="24"/>
  <c r="M329" i="24"/>
  <c r="N328" i="24"/>
  <c r="M328" i="24"/>
  <c r="N327" i="24"/>
  <c r="M327" i="24"/>
  <c r="N326" i="24"/>
  <c r="M326" i="24"/>
  <c r="N325" i="24"/>
  <c r="M325" i="24"/>
  <c r="N324" i="24"/>
  <c r="M324" i="24"/>
  <c r="N323" i="24"/>
  <c r="M323" i="24"/>
  <c r="N322" i="24"/>
  <c r="M322" i="24"/>
  <c r="N321" i="24"/>
  <c r="M321" i="24"/>
  <c r="N320" i="24"/>
  <c r="M320" i="24"/>
  <c r="N319" i="24"/>
  <c r="M319" i="24"/>
  <c r="N318" i="24"/>
  <c r="M318" i="24"/>
  <c r="N317" i="24"/>
  <c r="M317" i="24"/>
  <c r="N316" i="24"/>
  <c r="M316" i="24"/>
  <c r="N315" i="24"/>
  <c r="M315" i="24"/>
  <c r="N314" i="24"/>
  <c r="M314" i="24"/>
  <c r="N313" i="24"/>
  <c r="M313" i="24"/>
  <c r="N312" i="24"/>
  <c r="M312" i="24"/>
  <c r="N311" i="24"/>
  <c r="M311" i="24"/>
  <c r="N310" i="24"/>
  <c r="M310" i="24"/>
  <c r="N309" i="24"/>
  <c r="M309" i="24"/>
  <c r="N308" i="24"/>
  <c r="M308" i="24"/>
  <c r="N307" i="24"/>
  <c r="M307" i="24"/>
  <c r="N306" i="24"/>
  <c r="M306" i="24"/>
  <c r="N305" i="24"/>
  <c r="M305" i="24"/>
  <c r="N304" i="24"/>
  <c r="M304" i="24"/>
  <c r="N303" i="24"/>
  <c r="M303" i="24"/>
  <c r="N302" i="24"/>
  <c r="M302" i="24"/>
  <c r="N301" i="24"/>
  <c r="M301" i="24"/>
  <c r="N300" i="24"/>
  <c r="M300" i="24"/>
  <c r="N299" i="24"/>
  <c r="M299" i="24"/>
  <c r="N298" i="24"/>
  <c r="M298" i="24"/>
  <c r="N297" i="24"/>
  <c r="M297" i="24"/>
  <c r="N296" i="24"/>
  <c r="M296" i="24"/>
  <c r="N295" i="24"/>
  <c r="M295" i="24"/>
  <c r="N294" i="24"/>
  <c r="M294" i="24"/>
  <c r="N293" i="24"/>
  <c r="M293" i="24"/>
  <c r="N292" i="24"/>
  <c r="M292" i="24"/>
  <c r="N291" i="24"/>
  <c r="M291" i="24"/>
  <c r="N290" i="24"/>
  <c r="M290" i="24"/>
  <c r="N289" i="24"/>
  <c r="M289" i="24"/>
  <c r="N288" i="24"/>
  <c r="M288" i="24"/>
  <c r="N287" i="24"/>
  <c r="M287" i="24"/>
  <c r="N286" i="24"/>
  <c r="M286" i="24"/>
  <c r="N285" i="24"/>
  <c r="M285" i="24"/>
  <c r="N284" i="24"/>
  <c r="M284" i="24"/>
  <c r="N283" i="24"/>
  <c r="M283" i="24"/>
  <c r="N282" i="24"/>
  <c r="M282" i="24"/>
  <c r="N281" i="24"/>
  <c r="M281" i="24"/>
  <c r="N280" i="24"/>
  <c r="M280" i="24"/>
  <c r="N279" i="24"/>
  <c r="M279" i="24"/>
  <c r="N278" i="24"/>
  <c r="M278" i="24"/>
  <c r="N277" i="24"/>
  <c r="M277" i="24"/>
  <c r="N276" i="24"/>
  <c r="M276" i="24"/>
  <c r="N275" i="24"/>
  <c r="M275" i="24"/>
  <c r="N274" i="24"/>
  <c r="M274" i="24"/>
  <c r="N273" i="24"/>
  <c r="M273" i="24"/>
  <c r="N272" i="24"/>
  <c r="M272" i="24"/>
  <c r="N271" i="24"/>
  <c r="M271" i="24"/>
  <c r="N270" i="24"/>
  <c r="M270" i="24"/>
  <c r="N269" i="24"/>
  <c r="M269" i="24"/>
  <c r="N268" i="24"/>
  <c r="M268" i="24"/>
  <c r="N267" i="24"/>
  <c r="M267" i="24"/>
  <c r="N266" i="24"/>
  <c r="M266" i="24"/>
  <c r="N265" i="24"/>
  <c r="M265" i="24"/>
  <c r="N264" i="24"/>
  <c r="M264" i="24"/>
  <c r="N263" i="24"/>
  <c r="M263" i="24"/>
  <c r="N262" i="24"/>
  <c r="M262" i="24"/>
  <c r="N261" i="24"/>
  <c r="M261" i="24"/>
  <c r="N260" i="24"/>
  <c r="M260" i="24"/>
  <c r="N259" i="24"/>
  <c r="M259" i="24"/>
  <c r="N258" i="24"/>
  <c r="M258" i="24"/>
  <c r="N257" i="24"/>
  <c r="M257" i="24"/>
  <c r="N256" i="24"/>
  <c r="M256" i="24"/>
  <c r="N255" i="24"/>
  <c r="M255" i="24"/>
  <c r="N254" i="24"/>
  <c r="M254" i="24"/>
  <c r="N253" i="24"/>
  <c r="M253" i="24"/>
  <c r="N252" i="24"/>
  <c r="M252" i="24"/>
  <c r="N251" i="24"/>
  <c r="M251" i="24"/>
  <c r="N250" i="24"/>
  <c r="M250" i="24"/>
  <c r="N249" i="24"/>
  <c r="M249" i="24"/>
  <c r="N248" i="24"/>
  <c r="M248" i="24"/>
  <c r="N247" i="24"/>
  <c r="M247" i="24"/>
  <c r="N246" i="24"/>
  <c r="M246" i="24"/>
  <c r="N245" i="24"/>
  <c r="M245" i="24"/>
  <c r="N244" i="24"/>
  <c r="M244" i="24"/>
  <c r="N243" i="24"/>
  <c r="M243" i="24"/>
  <c r="N242" i="24"/>
  <c r="M242" i="24"/>
  <c r="N241" i="24"/>
  <c r="M241" i="24"/>
  <c r="N240" i="24"/>
  <c r="M240" i="24"/>
  <c r="N239" i="24"/>
  <c r="M239" i="24"/>
  <c r="N238" i="24"/>
  <c r="M238" i="24"/>
  <c r="N237" i="24"/>
  <c r="M237" i="24"/>
  <c r="N236" i="24"/>
  <c r="M236" i="24"/>
  <c r="N235" i="24"/>
  <c r="M235" i="24"/>
  <c r="N234" i="24"/>
  <c r="M234" i="24"/>
  <c r="N233" i="24"/>
  <c r="M233" i="24"/>
  <c r="N232" i="24"/>
  <c r="M232" i="24"/>
  <c r="N231" i="24"/>
  <c r="M231" i="24"/>
  <c r="N230" i="24"/>
  <c r="M230" i="24"/>
  <c r="N229" i="24"/>
  <c r="M229" i="24"/>
  <c r="N228" i="24"/>
  <c r="M228" i="24"/>
  <c r="N227" i="24"/>
  <c r="M227" i="24"/>
  <c r="N226" i="24"/>
  <c r="M226" i="24"/>
  <c r="N225" i="24"/>
  <c r="M225" i="24"/>
  <c r="N224" i="24"/>
  <c r="M224" i="24"/>
  <c r="N223" i="24"/>
  <c r="M223" i="24"/>
  <c r="N222" i="24"/>
  <c r="M222" i="24"/>
  <c r="N221" i="24"/>
  <c r="M221" i="24"/>
  <c r="N220" i="24"/>
  <c r="M220" i="24"/>
  <c r="N219" i="24"/>
  <c r="M219" i="24"/>
  <c r="N218" i="24"/>
  <c r="M218" i="24"/>
  <c r="N217" i="24"/>
  <c r="M217" i="24"/>
  <c r="N216" i="24"/>
  <c r="M216" i="24"/>
  <c r="N215" i="24"/>
  <c r="M215" i="24"/>
  <c r="N214" i="24"/>
  <c r="M214" i="24"/>
  <c r="N213" i="24"/>
  <c r="M213" i="24"/>
  <c r="N212" i="24"/>
  <c r="M212" i="24"/>
  <c r="N211" i="24"/>
  <c r="M211" i="24"/>
  <c r="N210" i="24"/>
  <c r="M210" i="24"/>
  <c r="N209" i="24"/>
  <c r="M209" i="24"/>
  <c r="N208" i="24"/>
  <c r="M208" i="24"/>
  <c r="N207" i="24"/>
  <c r="M207" i="24"/>
  <c r="N206" i="24"/>
  <c r="M206" i="24"/>
  <c r="N205" i="24"/>
  <c r="M205" i="24"/>
  <c r="N204" i="24"/>
  <c r="M204" i="24"/>
  <c r="N203" i="24"/>
  <c r="M203" i="24"/>
  <c r="N202" i="24"/>
  <c r="M202" i="24"/>
  <c r="N201" i="24"/>
  <c r="M201" i="24"/>
  <c r="N200" i="24"/>
  <c r="M200" i="24"/>
  <c r="N199" i="24"/>
  <c r="M199" i="24"/>
  <c r="N198" i="24"/>
  <c r="M198" i="24"/>
  <c r="N197" i="24"/>
  <c r="M197" i="24"/>
  <c r="N196" i="24"/>
  <c r="M196" i="24"/>
  <c r="N195" i="24"/>
  <c r="M195" i="24"/>
  <c r="N194" i="24"/>
  <c r="M194" i="24"/>
  <c r="N193" i="24"/>
  <c r="M193" i="24"/>
  <c r="N192" i="24"/>
  <c r="M192" i="24"/>
  <c r="N191" i="24"/>
  <c r="M191" i="24"/>
  <c r="N190" i="24"/>
  <c r="M190" i="24"/>
  <c r="N189" i="24"/>
  <c r="M189" i="24"/>
  <c r="N188" i="24"/>
  <c r="M188" i="24"/>
  <c r="N187" i="24"/>
  <c r="M187" i="24"/>
  <c r="N186" i="24"/>
  <c r="M186" i="24"/>
  <c r="N185" i="24"/>
  <c r="M185" i="24"/>
  <c r="N184" i="24"/>
  <c r="M184" i="24"/>
  <c r="N183" i="24"/>
  <c r="M183" i="24"/>
  <c r="N182" i="24"/>
  <c r="M182" i="24"/>
  <c r="N181" i="24"/>
  <c r="M181" i="24"/>
  <c r="N180" i="24"/>
  <c r="M180" i="24"/>
  <c r="N179" i="24"/>
  <c r="M179" i="24"/>
  <c r="N178" i="24"/>
  <c r="M178" i="24"/>
  <c r="N177" i="24"/>
  <c r="M177" i="24"/>
  <c r="N176" i="24"/>
  <c r="M176" i="24"/>
  <c r="N175" i="24"/>
  <c r="M175" i="24"/>
  <c r="N174" i="24"/>
  <c r="M174" i="24"/>
  <c r="N173" i="24"/>
  <c r="M173" i="24"/>
  <c r="N172" i="24"/>
  <c r="M172" i="24"/>
  <c r="N171" i="24"/>
  <c r="M171" i="24"/>
  <c r="N170" i="24"/>
  <c r="M170" i="24"/>
  <c r="N169" i="24"/>
  <c r="M169" i="24"/>
  <c r="N168" i="24"/>
  <c r="M168" i="24"/>
  <c r="N167" i="24"/>
  <c r="M167" i="24"/>
  <c r="N166" i="24"/>
  <c r="M166" i="24"/>
  <c r="N165" i="24"/>
  <c r="M165" i="24"/>
  <c r="N164" i="24"/>
  <c r="M164" i="24"/>
  <c r="N163" i="24"/>
  <c r="M163" i="24"/>
  <c r="N162" i="24"/>
  <c r="M162" i="24"/>
  <c r="N161" i="24"/>
  <c r="M161" i="24"/>
  <c r="N160" i="24"/>
  <c r="M160" i="24"/>
  <c r="N159" i="24"/>
  <c r="M159" i="24"/>
  <c r="N158" i="24"/>
  <c r="M158" i="24"/>
  <c r="N157" i="24"/>
  <c r="M157" i="24"/>
  <c r="N156" i="24"/>
  <c r="M156" i="24"/>
  <c r="N155" i="24"/>
  <c r="M155" i="24"/>
  <c r="N154" i="24"/>
  <c r="M154" i="24"/>
  <c r="N153" i="24"/>
  <c r="M153" i="24"/>
  <c r="N152" i="24"/>
  <c r="M152" i="24"/>
  <c r="N151" i="24"/>
  <c r="M151" i="24"/>
  <c r="N150" i="24"/>
  <c r="M150" i="24"/>
  <c r="N149" i="24"/>
  <c r="M149" i="24"/>
  <c r="N148" i="24"/>
  <c r="M148" i="24"/>
  <c r="N147" i="24"/>
  <c r="M147" i="24"/>
  <c r="N146" i="24"/>
  <c r="M146" i="24"/>
  <c r="N145" i="24"/>
  <c r="M145" i="24"/>
  <c r="N144" i="24"/>
  <c r="M144" i="24"/>
  <c r="N143" i="24"/>
  <c r="M143" i="24"/>
  <c r="N142" i="24"/>
  <c r="M142" i="24"/>
  <c r="N141" i="24"/>
  <c r="M141" i="24"/>
  <c r="N140" i="24"/>
  <c r="M140" i="24"/>
  <c r="N139" i="24"/>
  <c r="M139" i="24"/>
  <c r="N138" i="24"/>
  <c r="M138" i="24"/>
  <c r="N137" i="24"/>
  <c r="M137" i="24"/>
  <c r="N136" i="24"/>
  <c r="M136" i="24"/>
  <c r="N135" i="24"/>
  <c r="M135" i="24"/>
  <c r="N134" i="24"/>
  <c r="M134" i="24"/>
  <c r="N133" i="24"/>
  <c r="M133" i="24"/>
  <c r="N132" i="24"/>
  <c r="M132" i="24"/>
  <c r="N131" i="24"/>
  <c r="M131" i="24"/>
  <c r="N130" i="24"/>
  <c r="M130" i="24"/>
  <c r="N48" i="24"/>
  <c r="M48" i="24"/>
  <c r="N47" i="24"/>
  <c r="M47" i="24"/>
  <c r="N46" i="24"/>
  <c r="M46" i="24"/>
  <c r="N45" i="24"/>
  <c r="M45" i="24"/>
  <c r="N44" i="24"/>
  <c r="M44" i="24"/>
  <c r="N43" i="24"/>
  <c r="M43" i="24"/>
  <c r="N42" i="24"/>
  <c r="M42" i="24"/>
  <c r="N41" i="24"/>
  <c r="M41" i="24"/>
  <c r="N40" i="24"/>
  <c r="M40" i="24"/>
  <c r="N39" i="24"/>
  <c r="M39" i="24"/>
  <c r="N38" i="24"/>
  <c r="M38" i="24"/>
  <c r="N37" i="24"/>
  <c r="M37" i="24"/>
  <c r="N36" i="24"/>
  <c r="M36" i="24"/>
  <c r="N35" i="24"/>
  <c r="M35" i="24"/>
  <c r="N34" i="24"/>
  <c r="M34" i="24"/>
  <c r="N33" i="24"/>
  <c r="M33" i="24"/>
  <c r="N32" i="24"/>
  <c r="M32" i="24"/>
  <c r="N31" i="24"/>
  <c r="M31" i="24"/>
  <c r="N30" i="24"/>
  <c r="M30" i="24"/>
  <c r="N29" i="24"/>
  <c r="M29" i="24"/>
  <c r="N28" i="24"/>
  <c r="M28" i="24"/>
  <c r="N27" i="24"/>
  <c r="M27" i="24"/>
  <c r="N26" i="24"/>
  <c r="M26" i="24"/>
  <c r="N20" i="24"/>
  <c r="M20" i="24"/>
  <c r="N19" i="24"/>
  <c r="M19" i="24"/>
  <c r="N18" i="24"/>
  <c r="M18" i="24"/>
  <c r="N17" i="24"/>
  <c r="M17" i="24"/>
  <c r="N16" i="24"/>
  <c r="M16" i="24"/>
  <c r="N15" i="24"/>
  <c r="M15" i="24"/>
  <c r="N14" i="24"/>
  <c r="M14" i="24"/>
  <c r="N13" i="24"/>
  <c r="M13" i="24"/>
  <c r="N12" i="24"/>
  <c r="M12" i="24"/>
  <c r="N11" i="24"/>
  <c r="M11" i="24"/>
  <c r="N10" i="24"/>
  <c r="M10" i="24"/>
  <c r="N9" i="24"/>
  <c r="M9" i="24"/>
  <c r="N8" i="24"/>
  <c r="M8" i="24"/>
  <c r="N7" i="24"/>
  <c r="M7" i="24"/>
  <c r="N6" i="24"/>
  <c r="M6" i="24"/>
  <c r="N5" i="24"/>
  <c r="M5" i="24"/>
  <c r="D15" i="23"/>
  <c r="L12" i="35" s="1"/>
  <c r="B15" i="23"/>
  <c r="C15" i="23"/>
  <c r="N300" i="23"/>
  <c r="M300" i="23"/>
  <c r="N299" i="23"/>
  <c r="M299" i="23"/>
  <c r="N298" i="23"/>
  <c r="M298" i="23"/>
  <c r="N297" i="23"/>
  <c r="M297" i="23"/>
  <c r="N296" i="23"/>
  <c r="M296" i="23"/>
  <c r="N295" i="23"/>
  <c r="M295" i="23"/>
  <c r="N294" i="23"/>
  <c r="M294" i="23"/>
  <c r="N293" i="23"/>
  <c r="M293" i="23"/>
  <c r="N292" i="23"/>
  <c r="M292" i="23"/>
  <c r="N291" i="23"/>
  <c r="M291" i="23"/>
  <c r="N290" i="23"/>
  <c r="M290" i="23"/>
  <c r="N289" i="23"/>
  <c r="M289" i="23"/>
  <c r="N288" i="23"/>
  <c r="M288" i="23"/>
  <c r="N287" i="23"/>
  <c r="M287" i="23"/>
  <c r="N286" i="23"/>
  <c r="M286" i="23"/>
  <c r="N285" i="23"/>
  <c r="M285" i="23"/>
  <c r="N284" i="23"/>
  <c r="M284" i="23"/>
  <c r="N283" i="23"/>
  <c r="M283" i="23"/>
  <c r="N282" i="23"/>
  <c r="M282" i="23"/>
  <c r="N281" i="23"/>
  <c r="M281" i="23"/>
  <c r="N280" i="23"/>
  <c r="M280" i="23"/>
  <c r="N279" i="23"/>
  <c r="M279" i="23"/>
  <c r="N278" i="23"/>
  <c r="M278" i="23"/>
  <c r="N277" i="23"/>
  <c r="M277" i="23"/>
  <c r="N276" i="23"/>
  <c r="M276" i="23"/>
  <c r="N275" i="23"/>
  <c r="M275" i="23"/>
  <c r="N274" i="23"/>
  <c r="M274" i="23"/>
  <c r="N273" i="23"/>
  <c r="M273" i="23"/>
  <c r="N272" i="23"/>
  <c r="M272" i="23"/>
  <c r="N271" i="23"/>
  <c r="M271" i="23"/>
  <c r="N270" i="23"/>
  <c r="M270" i="23"/>
  <c r="N269" i="23"/>
  <c r="M269" i="23"/>
  <c r="N268" i="23"/>
  <c r="M268" i="23"/>
  <c r="N267" i="23"/>
  <c r="M267" i="23"/>
  <c r="N266" i="23"/>
  <c r="M266" i="23"/>
  <c r="N265" i="23"/>
  <c r="M265" i="23"/>
  <c r="N264" i="23"/>
  <c r="M264" i="23"/>
  <c r="N263" i="23"/>
  <c r="M263" i="23"/>
  <c r="N262" i="23"/>
  <c r="M262" i="23"/>
  <c r="N261" i="23"/>
  <c r="M261" i="23"/>
  <c r="N260" i="23"/>
  <c r="M260" i="23"/>
  <c r="N259" i="23"/>
  <c r="M259" i="23"/>
  <c r="N258" i="23"/>
  <c r="M258" i="23"/>
  <c r="N257" i="23"/>
  <c r="M257" i="23"/>
  <c r="N256" i="23"/>
  <c r="M256" i="23"/>
  <c r="N255" i="23"/>
  <c r="M255" i="23"/>
  <c r="N254" i="23"/>
  <c r="M254" i="23"/>
  <c r="N253" i="23"/>
  <c r="M253" i="23"/>
  <c r="N252" i="23"/>
  <c r="M252" i="23"/>
  <c r="N251" i="23"/>
  <c r="M251" i="23"/>
  <c r="N250" i="23"/>
  <c r="M250" i="23"/>
  <c r="N249" i="23"/>
  <c r="M249" i="23"/>
  <c r="N248" i="23"/>
  <c r="M248" i="23"/>
  <c r="N247" i="23"/>
  <c r="M247" i="23"/>
  <c r="N246" i="23"/>
  <c r="M246" i="23"/>
  <c r="N245" i="23"/>
  <c r="M245" i="23"/>
  <c r="N244" i="23"/>
  <c r="M244" i="23"/>
  <c r="N243" i="23"/>
  <c r="M243" i="23"/>
  <c r="N242" i="23"/>
  <c r="M242" i="23"/>
  <c r="N241" i="23"/>
  <c r="M241" i="23"/>
  <c r="N240" i="23"/>
  <c r="M240" i="23"/>
  <c r="N239" i="23"/>
  <c r="M239" i="23"/>
  <c r="N238" i="23"/>
  <c r="M238" i="23"/>
  <c r="N237" i="23"/>
  <c r="M237" i="23"/>
  <c r="N236" i="23"/>
  <c r="M236" i="23"/>
  <c r="N235" i="23"/>
  <c r="M235" i="23"/>
  <c r="N234" i="23"/>
  <c r="M234" i="23"/>
  <c r="N233" i="23"/>
  <c r="M233" i="23"/>
  <c r="N232" i="23"/>
  <c r="M232" i="23"/>
  <c r="N231" i="23"/>
  <c r="M231" i="23"/>
  <c r="N230" i="23"/>
  <c r="M230" i="23"/>
  <c r="N229" i="23"/>
  <c r="M229" i="23"/>
  <c r="N228" i="23"/>
  <c r="M228" i="23"/>
  <c r="N227" i="23"/>
  <c r="M227" i="23"/>
  <c r="N226" i="23"/>
  <c r="M226" i="23"/>
  <c r="N225" i="23"/>
  <c r="M225" i="23"/>
  <c r="N224" i="23"/>
  <c r="M224" i="23"/>
  <c r="N223" i="23"/>
  <c r="M223" i="23"/>
  <c r="N222" i="23"/>
  <c r="M222" i="23"/>
  <c r="N221" i="23"/>
  <c r="M221" i="23"/>
  <c r="N220" i="23"/>
  <c r="M220" i="23"/>
  <c r="N219" i="23"/>
  <c r="M219" i="23"/>
  <c r="N218" i="23"/>
  <c r="M218" i="23"/>
  <c r="N217" i="23"/>
  <c r="M217" i="23"/>
  <c r="N216" i="23"/>
  <c r="M216" i="23"/>
  <c r="N215" i="23"/>
  <c r="M215" i="23"/>
  <c r="N214" i="23"/>
  <c r="M214" i="23"/>
  <c r="N213" i="23"/>
  <c r="M213" i="23"/>
  <c r="N212" i="23"/>
  <c r="M212" i="23"/>
  <c r="N211" i="23"/>
  <c r="M211" i="23"/>
  <c r="N210" i="23"/>
  <c r="M210" i="23"/>
  <c r="N209" i="23"/>
  <c r="M209" i="23"/>
  <c r="N208" i="23"/>
  <c r="M208" i="23"/>
  <c r="N207" i="23"/>
  <c r="M207" i="23"/>
  <c r="N206" i="23"/>
  <c r="M206" i="23"/>
  <c r="N205" i="23"/>
  <c r="M205" i="23"/>
  <c r="N204" i="23"/>
  <c r="M204" i="23"/>
  <c r="N203" i="23"/>
  <c r="M203" i="23"/>
  <c r="N202" i="23"/>
  <c r="M202" i="23"/>
  <c r="N201" i="23"/>
  <c r="M201" i="23"/>
  <c r="N200" i="23"/>
  <c r="M200" i="23"/>
  <c r="N199" i="23"/>
  <c r="M199" i="23"/>
  <c r="N198" i="23"/>
  <c r="M198" i="23"/>
  <c r="N197" i="23"/>
  <c r="M197" i="23"/>
  <c r="N196" i="23"/>
  <c r="M196" i="23"/>
  <c r="N195" i="23"/>
  <c r="M195" i="23"/>
  <c r="N194" i="23"/>
  <c r="M194" i="23"/>
  <c r="N193" i="23"/>
  <c r="M193" i="23"/>
  <c r="N192" i="23"/>
  <c r="M192" i="23"/>
  <c r="N191" i="23"/>
  <c r="M191" i="23"/>
  <c r="N190" i="23"/>
  <c r="M190" i="23"/>
  <c r="N189" i="23"/>
  <c r="M189" i="23"/>
  <c r="N188" i="23"/>
  <c r="M188" i="23"/>
  <c r="N187" i="23"/>
  <c r="M187" i="23"/>
  <c r="N186" i="23"/>
  <c r="M186" i="23"/>
  <c r="N185" i="23"/>
  <c r="M185" i="23"/>
  <c r="N184" i="23"/>
  <c r="M184" i="23"/>
  <c r="N183" i="23"/>
  <c r="M183" i="23"/>
  <c r="N182" i="23"/>
  <c r="M182" i="23"/>
  <c r="N181" i="23"/>
  <c r="M181" i="23"/>
  <c r="N180" i="23"/>
  <c r="M180" i="23"/>
  <c r="N179" i="23"/>
  <c r="M179" i="23"/>
  <c r="N178" i="23"/>
  <c r="M178" i="23"/>
  <c r="N177" i="23"/>
  <c r="M177" i="23"/>
  <c r="N176" i="23"/>
  <c r="M176" i="23"/>
  <c r="N175" i="23"/>
  <c r="M175" i="23"/>
  <c r="N174" i="23"/>
  <c r="M174" i="23"/>
  <c r="N173" i="23"/>
  <c r="M173" i="23"/>
  <c r="N172" i="23"/>
  <c r="M172" i="23"/>
  <c r="N171" i="23"/>
  <c r="M171" i="23"/>
  <c r="N170" i="23"/>
  <c r="M170" i="23"/>
  <c r="N169" i="23"/>
  <c r="M169" i="23"/>
  <c r="N168" i="23"/>
  <c r="M168" i="23"/>
  <c r="N167" i="23"/>
  <c r="M167" i="23"/>
  <c r="N166" i="23"/>
  <c r="M166" i="23"/>
  <c r="N165" i="23"/>
  <c r="M165" i="23"/>
  <c r="N164" i="23"/>
  <c r="M164" i="23"/>
  <c r="N163" i="23"/>
  <c r="M163" i="23"/>
  <c r="N162" i="23"/>
  <c r="M162" i="23"/>
  <c r="N161" i="23"/>
  <c r="M161" i="23"/>
  <c r="N160" i="23"/>
  <c r="M160" i="23"/>
  <c r="N159" i="23"/>
  <c r="M159" i="23"/>
  <c r="N158" i="23"/>
  <c r="M158" i="23"/>
  <c r="N157" i="23"/>
  <c r="M157" i="23"/>
  <c r="N156" i="23"/>
  <c r="M156" i="23"/>
  <c r="N155" i="23"/>
  <c r="M155" i="23"/>
  <c r="N154" i="23"/>
  <c r="M154" i="23"/>
  <c r="N153" i="23"/>
  <c r="M153" i="23"/>
  <c r="N152" i="23"/>
  <c r="M152" i="23"/>
  <c r="N151" i="23"/>
  <c r="M151" i="23"/>
  <c r="N150" i="23"/>
  <c r="M150" i="23"/>
  <c r="N149" i="23"/>
  <c r="M149" i="23"/>
  <c r="N148" i="23"/>
  <c r="M148" i="23"/>
  <c r="N147" i="23"/>
  <c r="M147" i="23"/>
  <c r="N146" i="23"/>
  <c r="M146" i="23"/>
  <c r="N145" i="23"/>
  <c r="M145" i="23"/>
  <c r="N144" i="23"/>
  <c r="M144" i="23"/>
  <c r="N143" i="23"/>
  <c r="M143" i="23"/>
  <c r="N142" i="23"/>
  <c r="M142" i="23"/>
  <c r="N141" i="23"/>
  <c r="M141" i="23"/>
  <c r="N140" i="23"/>
  <c r="M140" i="23"/>
  <c r="N139" i="23"/>
  <c r="M139" i="23"/>
  <c r="N138" i="23"/>
  <c r="M138" i="23"/>
  <c r="N137" i="23"/>
  <c r="M137" i="23"/>
  <c r="N136" i="23"/>
  <c r="M136" i="23"/>
  <c r="N135" i="23"/>
  <c r="M135" i="23"/>
  <c r="N134" i="23"/>
  <c r="M134" i="23"/>
  <c r="N133" i="23"/>
  <c r="M133" i="23"/>
  <c r="N132" i="23"/>
  <c r="M132" i="23"/>
  <c r="N131" i="23"/>
  <c r="M131" i="23"/>
  <c r="N130" i="23"/>
  <c r="M130" i="23"/>
  <c r="N129" i="23"/>
  <c r="M129" i="23"/>
  <c r="N128" i="23"/>
  <c r="M128" i="23"/>
  <c r="N127" i="23"/>
  <c r="M127" i="23"/>
  <c r="N126" i="23"/>
  <c r="M126" i="23"/>
  <c r="N125" i="23"/>
  <c r="M125" i="23"/>
  <c r="N124" i="23"/>
  <c r="M124" i="23"/>
  <c r="N123" i="23"/>
  <c r="M123" i="23"/>
  <c r="N122" i="23"/>
  <c r="M122" i="23"/>
  <c r="N121" i="23"/>
  <c r="M121" i="23"/>
  <c r="N120" i="23"/>
  <c r="M120" i="23"/>
  <c r="N119" i="23"/>
  <c r="M119" i="23"/>
  <c r="N118" i="23"/>
  <c r="M118" i="23"/>
  <c r="N117" i="23"/>
  <c r="M117" i="23"/>
  <c r="N116" i="23"/>
  <c r="M116" i="23"/>
  <c r="N115" i="23"/>
  <c r="M115" i="23"/>
  <c r="N114" i="23"/>
  <c r="M114" i="23"/>
  <c r="N113" i="23"/>
  <c r="M113" i="23"/>
  <c r="N112" i="23"/>
  <c r="M112" i="23"/>
  <c r="N111" i="23"/>
  <c r="M111" i="23"/>
  <c r="N110" i="23"/>
  <c r="M110" i="23"/>
  <c r="N109" i="23"/>
  <c r="M109" i="23"/>
  <c r="N108" i="23"/>
  <c r="M108" i="23"/>
  <c r="N107" i="23"/>
  <c r="M107" i="23"/>
  <c r="N106" i="23"/>
  <c r="M106" i="23"/>
  <c r="N105" i="23"/>
  <c r="M105" i="23"/>
  <c r="N104" i="23"/>
  <c r="M104" i="23"/>
  <c r="N103" i="23"/>
  <c r="M103" i="23"/>
  <c r="N102" i="23"/>
  <c r="M102" i="23"/>
  <c r="N101" i="23"/>
  <c r="M101" i="23"/>
  <c r="N100" i="23"/>
  <c r="M100" i="23"/>
  <c r="N99" i="23"/>
  <c r="M99" i="23"/>
  <c r="N98" i="23"/>
  <c r="M98" i="23"/>
  <c r="N97" i="23"/>
  <c r="M97" i="23"/>
  <c r="N96" i="23"/>
  <c r="M96" i="23"/>
  <c r="N95" i="23"/>
  <c r="M95" i="23"/>
  <c r="N94" i="23"/>
  <c r="M94" i="23"/>
  <c r="N93" i="23"/>
  <c r="M93" i="23"/>
  <c r="N92" i="23"/>
  <c r="M92" i="23"/>
  <c r="N91" i="23"/>
  <c r="M91" i="23"/>
  <c r="N90" i="23"/>
  <c r="M90" i="23"/>
  <c r="N89" i="23"/>
  <c r="M89" i="23"/>
  <c r="N88" i="23"/>
  <c r="M88" i="23"/>
  <c r="N87" i="23"/>
  <c r="M87" i="23"/>
  <c r="N86" i="23"/>
  <c r="M86" i="23"/>
  <c r="N85" i="23"/>
  <c r="M85" i="23"/>
  <c r="N84" i="23"/>
  <c r="M84" i="23"/>
  <c r="N83" i="23"/>
  <c r="M83" i="23"/>
  <c r="N82" i="23"/>
  <c r="M82" i="23"/>
  <c r="N81" i="23"/>
  <c r="M81" i="23"/>
  <c r="N80" i="23"/>
  <c r="M80" i="23"/>
  <c r="N79" i="23"/>
  <c r="M79" i="23"/>
  <c r="N78" i="23"/>
  <c r="M78" i="23"/>
  <c r="N77" i="23"/>
  <c r="M77" i="23"/>
  <c r="N76" i="23"/>
  <c r="M76" i="23"/>
  <c r="N75" i="23"/>
  <c r="M75" i="23"/>
  <c r="N74" i="23"/>
  <c r="M74" i="23"/>
  <c r="N73" i="23"/>
  <c r="M73" i="23"/>
  <c r="N72" i="23"/>
  <c r="M72" i="23"/>
  <c r="N71" i="23"/>
  <c r="M71" i="23"/>
  <c r="N70" i="23"/>
  <c r="M70" i="23"/>
  <c r="N69" i="23"/>
  <c r="M69" i="23"/>
  <c r="N68" i="23"/>
  <c r="M68" i="23"/>
  <c r="N67" i="23"/>
  <c r="M67" i="23"/>
  <c r="N66" i="23"/>
  <c r="M66" i="23"/>
  <c r="N65" i="23"/>
  <c r="M65" i="23"/>
  <c r="N64" i="23"/>
  <c r="M64" i="23"/>
  <c r="N63" i="23"/>
  <c r="M63" i="23"/>
  <c r="N62" i="23"/>
  <c r="M62" i="23"/>
  <c r="N61" i="23"/>
  <c r="M61" i="23"/>
  <c r="N60" i="23"/>
  <c r="M60" i="23"/>
  <c r="N59" i="23"/>
  <c r="M59" i="23"/>
  <c r="N58" i="23"/>
  <c r="M58" i="23"/>
  <c r="N57" i="23"/>
  <c r="M57" i="23"/>
  <c r="N56" i="23"/>
  <c r="M56" i="23"/>
  <c r="N55" i="23"/>
  <c r="M55" i="23"/>
  <c r="N54" i="23"/>
  <c r="M54" i="23"/>
  <c r="N53" i="23"/>
  <c r="M53" i="23"/>
  <c r="N52" i="23"/>
  <c r="M52" i="23"/>
  <c r="N51" i="23"/>
  <c r="M51" i="23"/>
  <c r="N50" i="23"/>
  <c r="M50" i="23"/>
  <c r="N49" i="23"/>
  <c r="M49" i="23"/>
  <c r="N48" i="23"/>
  <c r="M48" i="23"/>
  <c r="N47" i="23"/>
  <c r="M47" i="23"/>
  <c r="N46" i="23"/>
  <c r="M46" i="23"/>
  <c r="N45" i="23"/>
  <c r="M45" i="23"/>
  <c r="N44" i="23"/>
  <c r="M44" i="23"/>
  <c r="N43" i="23"/>
  <c r="M43" i="23"/>
  <c r="N42" i="23"/>
  <c r="M42" i="23"/>
  <c r="N41" i="23"/>
  <c r="M41" i="23"/>
  <c r="N40" i="23"/>
  <c r="M40" i="23"/>
  <c r="N39" i="23"/>
  <c r="M39" i="23"/>
  <c r="N38" i="23"/>
  <c r="M38" i="23"/>
  <c r="N37" i="23"/>
  <c r="M37" i="23"/>
  <c r="N36" i="23"/>
  <c r="M36" i="23"/>
  <c r="N35" i="23"/>
  <c r="M35" i="23"/>
  <c r="N34" i="23"/>
  <c r="M34" i="23"/>
  <c r="N33" i="23"/>
  <c r="M33" i="23"/>
  <c r="N32" i="23"/>
  <c r="M32" i="23"/>
  <c r="N31" i="23"/>
  <c r="M31" i="23"/>
  <c r="N30" i="23"/>
  <c r="M30" i="23"/>
  <c r="N29" i="23"/>
  <c r="M29" i="23"/>
  <c r="N28" i="23"/>
  <c r="M28" i="23"/>
  <c r="N27" i="23"/>
  <c r="M27" i="23"/>
  <c r="N26" i="23"/>
  <c r="M26" i="23"/>
  <c r="N25" i="23"/>
  <c r="M25" i="23"/>
  <c r="N24" i="23"/>
  <c r="M24" i="23"/>
  <c r="N23" i="23"/>
  <c r="M23" i="23"/>
  <c r="N22" i="23"/>
  <c r="M22" i="23"/>
  <c r="N21" i="23"/>
  <c r="M21" i="23"/>
  <c r="N20" i="23"/>
  <c r="M20" i="23"/>
  <c r="N19" i="23"/>
  <c r="M19" i="23"/>
  <c r="N18" i="23"/>
  <c r="M18" i="23"/>
  <c r="N17" i="23"/>
  <c r="M17" i="23"/>
  <c r="N16" i="23"/>
  <c r="M16" i="23"/>
  <c r="N15" i="23"/>
  <c r="M15" i="23"/>
  <c r="N5" i="23"/>
  <c r="M5" i="23"/>
  <c r="L10" i="35"/>
  <c r="M44" i="21"/>
  <c r="I10" i="35"/>
  <c r="A71" i="20"/>
  <c r="I9" i="35" s="1"/>
  <c r="D31" i="19"/>
  <c r="F23" i="35" s="1"/>
  <c r="K9" i="35"/>
  <c r="B71" i="20"/>
  <c r="D10" i="22"/>
  <c r="F24" i="35" s="1"/>
  <c r="C10" i="22"/>
  <c r="E24" i="35" s="1"/>
  <c r="B10" i="22"/>
  <c r="D24" i="35" s="1"/>
  <c r="A10" i="22"/>
  <c r="C24" i="35" s="1"/>
  <c r="N300" i="22"/>
  <c r="M300" i="22"/>
  <c r="N299" i="22"/>
  <c r="M299" i="22"/>
  <c r="N298" i="22"/>
  <c r="M298" i="22"/>
  <c r="N297" i="22"/>
  <c r="M297" i="22"/>
  <c r="N296" i="22"/>
  <c r="M296" i="22"/>
  <c r="N295" i="22"/>
  <c r="M295" i="22"/>
  <c r="N294" i="22"/>
  <c r="M294" i="22"/>
  <c r="N293" i="22"/>
  <c r="M293" i="22"/>
  <c r="N292" i="22"/>
  <c r="M292" i="22"/>
  <c r="N291" i="22"/>
  <c r="M291" i="22"/>
  <c r="N290" i="22"/>
  <c r="M290" i="22"/>
  <c r="N289" i="22"/>
  <c r="M289" i="22"/>
  <c r="N288" i="22"/>
  <c r="M288" i="22"/>
  <c r="N287" i="22"/>
  <c r="M287" i="22"/>
  <c r="N286" i="22"/>
  <c r="M286" i="22"/>
  <c r="N285" i="22"/>
  <c r="M285" i="22"/>
  <c r="N284" i="22"/>
  <c r="M284" i="22"/>
  <c r="N283" i="22"/>
  <c r="M283" i="22"/>
  <c r="N282" i="22"/>
  <c r="M282" i="22"/>
  <c r="N281" i="22"/>
  <c r="M281" i="22"/>
  <c r="N280" i="22"/>
  <c r="M280" i="22"/>
  <c r="N279" i="22"/>
  <c r="M279" i="22"/>
  <c r="N278" i="22"/>
  <c r="M278" i="22"/>
  <c r="N277" i="22"/>
  <c r="M277" i="22"/>
  <c r="N276" i="22"/>
  <c r="M276" i="22"/>
  <c r="N275" i="22"/>
  <c r="M275" i="22"/>
  <c r="N274" i="22"/>
  <c r="M274" i="22"/>
  <c r="N273" i="22"/>
  <c r="M273" i="22"/>
  <c r="N272" i="22"/>
  <c r="M272" i="22"/>
  <c r="N271" i="22"/>
  <c r="M271" i="22"/>
  <c r="N270" i="22"/>
  <c r="M270" i="22"/>
  <c r="N269" i="22"/>
  <c r="M269" i="22"/>
  <c r="N268" i="22"/>
  <c r="M268" i="22"/>
  <c r="N267" i="22"/>
  <c r="M267" i="22"/>
  <c r="N266" i="22"/>
  <c r="M266" i="22"/>
  <c r="N265" i="22"/>
  <c r="M265" i="22"/>
  <c r="N264" i="22"/>
  <c r="M264" i="22"/>
  <c r="N263" i="22"/>
  <c r="M263" i="22"/>
  <c r="N262" i="22"/>
  <c r="M262" i="22"/>
  <c r="N261" i="22"/>
  <c r="M261" i="22"/>
  <c r="N260" i="22"/>
  <c r="M260" i="22"/>
  <c r="N259" i="22"/>
  <c r="M259" i="22"/>
  <c r="N258" i="22"/>
  <c r="M258" i="22"/>
  <c r="N257" i="22"/>
  <c r="M257" i="22"/>
  <c r="N256" i="22"/>
  <c r="M256" i="22"/>
  <c r="N255" i="22"/>
  <c r="M255" i="22"/>
  <c r="N254" i="22"/>
  <c r="M254" i="22"/>
  <c r="N253" i="22"/>
  <c r="M253" i="22"/>
  <c r="N252" i="22"/>
  <c r="M252" i="22"/>
  <c r="N251" i="22"/>
  <c r="M251" i="22"/>
  <c r="N250" i="22"/>
  <c r="M250" i="22"/>
  <c r="N249" i="22"/>
  <c r="M249" i="22"/>
  <c r="N248" i="22"/>
  <c r="M248" i="22"/>
  <c r="N247" i="22"/>
  <c r="M247" i="22"/>
  <c r="N246" i="22"/>
  <c r="M246" i="22"/>
  <c r="N245" i="22"/>
  <c r="M245" i="22"/>
  <c r="N244" i="22"/>
  <c r="M244" i="22"/>
  <c r="N243" i="22"/>
  <c r="M243" i="22"/>
  <c r="N242" i="22"/>
  <c r="M242" i="22"/>
  <c r="N241" i="22"/>
  <c r="M241" i="22"/>
  <c r="N240" i="22"/>
  <c r="M240" i="22"/>
  <c r="N239" i="22"/>
  <c r="M239" i="22"/>
  <c r="N238" i="22"/>
  <c r="M238" i="22"/>
  <c r="N237" i="22"/>
  <c r="M237" i="22"/>
  <c r="N236" i="22"/>
  <c r="M236" i="22"/>
  <c r="N235" i="22"/>
  <c r="M235" i="22"/>
  <c r="N234" i="22"/>
  <c r="M234" i="22"/>
  <c r="N233" i="22"/>
  <c r="M233" i="22"/>
  <c r="N232" i="22"/>
  <c r="M232" i="22"/>
  <c r="N231" i="22"/>
  <c r="M231" i="22"/>
  <c r="N230" i="22"/>
  <c r="M230" i="22"/>
  <c r="N229" i="22"/>
  <c r="M229" i="22"/>
  <c r="N228" i="22"/>
  <c r="M228" i="22"/>
  <c r="N227" i="22"/>
  <c r="M227" i="22"/>
  <c r="N226" i="22"/>
  <c r="M226" i="22"/>
  <c r="N225" i="22"/>
  <c r="M225" i="22"/>
  <c r="N224" i="22"/>
  <c r="M224" i="22"/>
  <c r="N223" i="22"/>
  <c r="M223" i="22"/>
  <c r="N222" i="22"/>
  <c r="M222" i="22"/>
  <c r="N221" i="22"/>
  <c r="M221" i="22"/>
  <c r="N220" i="22"/>
  <c r="M220" i="22"/>
  <c r="N219" i="22"/>
  <c r="M219" i="22"/>
  <c r="N218" i="22"/>
  <c r="M218" i="22"/>
  <c r="N217" i="22"/>
  <c r="M217" i="22"/>
  <c r="N216" i="22"/>
  <c r="M216" i="22"/>
  <c r="N215" i="22"/>
  <c r="M215" i="22"/>
  <c r="N214" i="22"/>
  <c r="M214" i="22"/>
  <c r="N213" i="22"/>
  <c r="M213" i="22"/>
  <c r="N212" i="22"/>
  <c r="M212" i="22"/>
  <c r="N211" i="22"/>
  <c r="M211" i="22"/>
  <c r="N210" i="22"/>
  <c r="M210" i="22"/>
  <c r="N209" i="22"/>
  <c r="M209" i="22"/>
  <c r="N208" i="22"/>
  <c r="M208" i="22"/>
  <c r="N207" i="22"/>
  <c r="M207" i="22"/>
  <c r="N206" i="22"/>
  <c r="M206" i="22"/>
  <c r="N205" i="22"/>
  <c r="M205" i="22"/>
  <c r="N204" i="22"/>
  <c r="M204" i="22"/>
  <c r="N203" i="22"/>
  <c r="M203" i="22"/>
  <c r="N202" i="22"/>
  <c r="M202" i="22"/>
  <c r="N201" i="22"/>
  <c r="M201" i="22"/>
  <c r="N200" i="22"/>
  <c r="M200" i="22"/>
  <c r="N199" i="22"/>
  <c r="M199" i="22"/>
  <c r="N198" i="22"/>
  <c r="M198" i="22"/>
  <c r="N197" i="22"/>
  <c r="M197" i="22"/>
  <c r="N196" i="22"/>
  <c r="M196" i="22"/>
  <c r="N195" i="22"/>
  <c r="M195" i="22"/>
  <c r="N194" i="22"/>
  <c r="M194" i="22"/>
  <c r="N193" i="22"/>
  <c r="M193" i="22"/>
  <c r="N192" i="22"/>
  <c r="M192" i="22"/>
  <c r="N191" i="22"/>
  <c r="M191" i="22"/>
  <c r="N190" i="22"/>
  <c r="M190" i="22"/>
  <c r="N189" i="22"/>
  <c r="M189" i="22"/>
  <c r="N188" i="22"/>
  <c r="M188" i="22"/>
  <c r="N187" i="22"/>
  <c r="M187" i="22"/>
  <c r="N186" i="22"/>
  <c r="M186" i="22"/>
  <c r="N185" i="22"/>
  <c r="M185" i="22"/>
  <c r="N184" i="22"/>
  <c r="M184" i="22"/>
  <c r="N183" i="22"/>
  <c r="M183" i="22"/>
  <c r="N182" i="22"/>
  <c r="M182" i="22"/>
  <c r="N181" i="22"/>
  <c r="M181" i="22"/>
  <c r="N180" i="22"/>
  <c r="M180" i="22"/>
  <c r="N179" i="22"/>
  <c r="M179" i="22"/>
  <c r="N178" i="22"/>
  <c r="M178" i="22"/>
  <c r="N177" i="22"/>
  <c r="M177" i="22"/>
  <c r="N176" i="22"/>
  <c r="M176" i="22"/>
  <c r="N175" i="22"/>
  <c r="M175" i="22"/>
  <c r="N174" i="22"/>
  <c r="M174" i="22"/>
  <c r="N173" i="22"/>
  <c r="M173" i="22"/>
  <c r="N172" i="22"/>
  <c r="M172" i="22"/>
  <c r="N171" i="22"/>
  <c r="M171" i="22"/>
  <c r="N170" i="22"/>
  <c r="M170" i="22"/>
  <c r="N169" i="22"/>
  <c r="M169" i="22"/>
  <c r="N168" i="22"/>
  <c r="M168" i="22"/>
  <c r="N167" i="22"/>
  <c r="M167" i="22"/>
  <c r="N166" i="22"/>
  <c r="M166" i="22"/>
  <c r="N165" i="22"/>
  <c r="M165" i="22"/>
  <c r="N164" i="22"/>
  <c r="M164" i="22"/>
  <c r="N163" i="22"/>
  <c r="M163" i="22"/>
  <c r="N162" i="22"/>
  <c r="M162" i="22"/>
  <c r="N161" i="22"/>
  <c r="M161" i="22"/>
  <c r="N160" i="22"/>
  <c r="M160" i="22"/>
  <c r="N159" i="22"/>
  <c r="M159" i="22"/>
  <c r="N158" i="22"/>
  <c r="M158" i="22"/>
  <c r="N157" i="22"/>
  <c r="M157" i="22"/>
  <c r="N156" i="22"/>
  <c r="M156" i="22"/>
  <c r="N155" i="22"/>
  <c r="M155" i="22"/>
  <c r="N154" i="22"/>
  <c r="M154" i="22"/>
  <c r="N153" i="22"/>
  <c r="M153" i="22"/>
  <c r="N152" i="22"/>
  <c r="M152" i="22"/>
  <c r="N151" i="22"/>
  <c r="M151" i="22"/>
  <c r="N150" i="22"/>
  <c r="M150" i="22"/>
  <c r="N149" i="22"/>
  <c r="M149" i="22"/>
  <c r="N148" i="22"/>
  <c r="M148" i="22"/>
  <c r="N147" i="22"/>
  <c r="M147" i="22"/>
  <c r="N146" i="22"/>
  <c r="M146" i="22"/>
  <c r="N145" i="22"/>
  <c r="M145" i="22"/>
  <c r="N144" i="22"/>
  <c r="M144" i="22"/>
  <c r="N143" i="22"/>
  <c r="M143" i="22"/>
  <c r="N142" i="22"/>
  <c r="M142" i="22"/>
  <c r="N141" i="22"/>
  <c r="M141" i="22"/>
  <c r="N140" i="22"/>
  <c r="M140" i="22"/>
  <c r="N139" i="22"/>
  <c r="M139" i="22"/>
  <c r="N138" i="22"/>
  <c r="M138" i="22"/>
  <c r="N137" i="22"/>
  <c r="M137" i="22"/>
  <c r="N136" i="22"/>
  <c r="M136" i="22"/>
  <c r="N135" i="22"/>
  <c r="M135" i="22"/>
  <c r="N134" i="22"/>
  <c r="M134" i="22"/>
  <c r="N133" i="22"/>
  <c r="M133" i="22"/>
  <c r="N132" i="22"/>
  <c r="M132" i="22"/>
  <c r="N131" i="22"/>
  <c r="M131" i="22"/>
  <c r="N130" i="22"/>
  <c r="M130" i="22"/>
  <c r="N129" i="22"/>
  <c r="M129" i="22"/>
  <c r="N128" i="22"/>
  <c r="M128" i="22"/>
  <c r="N127" i="22"/>
  <c r="M127" i="22"/>
  <c r="N126" i="22"/>
  <c r="M126" i="22"/>
  <c r="N125" i="22"/>
  <c r="M125" i="22"/>
  <c r="N124" i="22"/>
  <c r="M124" i="22"/>
  <c r="N123" i="22"/>
  <c r="M123" i="22"/>
  <c r="N122" i="22"/>
  <c r="M122" i="22"/>
  <c r="N121" i="22"/>
  <c r="M121" i="22"/>
  <c r="N120" i="22"/>
  <c r="M120" i="22"/>
  <c r="N119" i="22"/>
  <c r="M119" i="22"/>
  <c r="N118" i="22"/>
  <c r="M118" i="22"/>
  <c r="N117" i="22"/>
  <c r="M117" i="22"/>
  <c r="N116" i="22"/>
  <c r="M116" i="22"/>
  <c r="N115" i="22"/>
  <c r="M115" i="22"/>
  <c r="N114" i="22"/>
  <c r="M114" i="22"/>
  <c r="N113" i="22"/>
  <c r="M113" i="22"/>
  <c r="N112" i="22"/>
  <c r="M112" i="22"/>
  <c r="N111" i="22"/>
  <c r="M111" i="22"/>
  <c r="N110" i="22"/>
  <c r="M110" i="22"/>
  <c r="N109" i="22"/>
  <c r="M109" i="22"/>
  <c r="N108" i="22"/>
  <c r="M108" i="22"/>
  <c r="N107" i="22"/>
  <c r="M107" i="22"/>
  <c r="N106" i="22"/>
  <c r="M106" i="22"/>
  <c r="N105" i="22"/>
  <c r="M105" i="22"/>
  <c r="N104" i="22"/>
  <c r="M104" i="22"/>
  <c r="N103" i="22"/>
  <c r="M103" i="22"/>
  <c r="N102" i="22"/>
  <c r="M102" i="22"/>
  <c r="N101" i="22"/>
  <c r="M101" i="22"/>
  <c r="N100" i="22"/>
  <c r="M100" i="22"/>
  <c r="N99" i="22"/>
  <c r="M99" i="22"/>
  <c r="N98" i="22"/>
  <c r="M98" i="22"/>
  <c r="N97" i="22"/>
  <c r="M97" i="22"/>
  <c r="N96" i="22"/>
  <c r="M96" i="22"/>
  <c r="N95" i="22"/>
  <c r="M95" i="22"/>
  <c r="N94" i="22"/>
  <c r="M94" i="22"/>
  <c r="N93" i="22"/>
  <c r="M93" i="22"/>
  <c r="N92" i="22"/>
  <c r="M92" i="22"/>
  <c r="N91" i="22"/>
  <c r="M91" i="22"/>
  <c r="N90" i="22"/>
  <c r="M90" i="22"/>
  <c r="N89" i="22"/>
  <c r="M89" i="22"/>
  <c r="N88" i="22"/>
  <c r="M88" i="22"/>
  <c r="N87" i="22"/>
  <c r="M87" i="22"/>
  <c r="N86" i="22"/>
  <c r="M86" i="22"/>
  <c r="N85" i="22"/>
  <c r="M85" i="22"/>
  <c r="N84" i="22"/>
  <c r="M84" i="22"/>
  <c r="N83" i="22"/>
  <c r="M83" i="22"/>
  <c r="N82" i="22"/>
  <c r="M82" i="22"/>
  <c r="N81" i="22"/>
  <c r="M81" i="22"/>
  <c r="N80" i="22"/>
  <c r="M80" i="22"/>
  <c r="N79" i="22"/>
  <c r="M79" i="22"/>
  <c r="N78" i="22"/>
  <c r="M78" i="22"/>
  <c r="N77" i="22"/>
  <c r="M77" i="22"/>
  <c r="N76" i="22"/>
  <c r="M76" i="22"/>
  <c r="N75" i="22"/>
  <c r="M75" i="22"/>
  <c r="N74" i="22"/>
  <c r="M74" i="22"/>
  <c r="N73" i="22"/>
  <c r="M73" i="22"/>
  <c r="N72" i="22"/>
  <c r="M72" i="22"/>
  <c r="N71" i="22"/>
  <c r="M71" i="22"/>
  <c r="N70" i="22"/>
  <c r="M70" i="22"/>
  <c r="N69" i="22"/>
  <c r="M69" i="22"/>
  <c r="N68" i="22"/>
  <c r="M68" i="22"/>
  <c r="N67" i="22"/>
  <c r="M67" i="22"/>
  <c r="N66" i="22"/>
  <c r="M66" i="22"/>
  <c r="N65" i="22"/>
  <c r="M65" i="22"/>
  <c r="N64" i="22"/>
  <c r="M64" i="22"/>
  <c r="N63" i="22"/>
  <c r="M63" i="22"/>
  <c r="N62" i="22"/>
  <c r="M62" i="22"/>
  <c r="N61" i="22"/>
  <c r="M61" i="22"/>
  <c r="N60" i="22"/>
  <c r="M60" i="22"/>
  <c r="N59" i="22"/>
  <c r="M59" i="22"/>
  <c r="N58" i="22"/>
  <c r="M58" i="22"/>
  <c r="N57" i="22"/>
  <c r="M57" i="22"/>
  <c r="N56" i="22"/>
  <c r="M56" i="22"/>
  <c r="N55" i="22"/>
  <c r="M55" i="22"/>
  <c r="N54" i="22"/>
  <c r="M54" i="22"/>
  <c r="N53" i="22"/>
  <c r="M53" i="22"/>
  <c r="N52" i="22"/>
  <c r="M52" i="22"/>
  <c r="N51" i="22"/>
  <c r="M51" i="22"/>
  <c r="N50" i="22"/>
  <c r="M50" i="22"/>
  <c r="N49" i="22"/>
  <c r="M49" i="22"/>
  <c r="N48" i="22"/>
  <c r="M48" i="22"/>
  <c r="N47" i="22"/>
  <c r="M47" i="22"/>
  <c r="N46" i="22"/>
  <c r="M46" i="22"/>
  <c r="N45" i="22"/>
  <c r="M45" i="22"/>
  <c r="N44" i="22"/>
  <c r="M44" i="22"/>
  <c r="N43" i="22"/>
  <c r="M43" i="22"/>
  <c r="N42" i="22"/>
  <c r="M42" i="22"/>
  <c r="N41" i="22"/>
  <c r="M41" i="22"/>
  <c r="N40" i="22"/>
  <c r="M40" i="22"/>
  <c r="N39" i="22"/>
  <c r="M39" i="22"/>
  <c r="N38" i="22"/>
  <c r="M38" i="22"/>
  <c r="N37" i="22"/>
  <c r="M37" i="22"/>
  <c r="N36" i="22"/>
  <c r="M36" i="22"/>
  <c r="N35" i="22"/>
  <c r="M35" i="22"/>
  <c r="N34" i="22"/>
  <c r="M34" i="22"/>
  <c r="N33" i="22"/>
  <c r="M33" i="22"/>
  <c r="N32" i="22"/>
  <c r="M32" i="22"/>
  <c r="N31" i="22"/>
  <c r="M31" i="22"/>
  <c r="N30" i="22"/>
  <c r="M30" i="22"/>
  <c r="N29" i="22"/>
  <c r="M29" i="22"/>
  <c r="N28" i="22"/>
  <c r="M28" i="22"/>
  <c r="N27" i="22"/>
  <c r="M27" i="22"/>
  <c r="N26" i="22"/>
  <c r="M26" i="22"/>
  <c r="N25" i="22"/>
  <c r="M25" i="22"/>
  <c r="N24" i="22"/>
  <c r="M24" i="22"/>
  <c r="N23" i="22"/>
  <c r="M23" i="22"/>
  <c r="N22" i="22"/>
  <c r="M22" i="22"/>
  <c r="N21" i="22"/>
  <c r="M21" i="22"/>
  <c r="N20" i="22"/>
  <c r="M20" i="22"/>
  <c r="N19" i="22"/>
  <c r="M19" i="22"/>
  <c r="N18" i="22"/>
  <c r="M18" i="22"/>
  <c r="N17" i="22"/>
  <c r="M17" i="22"/>
  <c r="N16" i="22"/>
  <c r="M16" i="22"/>
  <c r="N15" i="22"/>
  <c r="M15" i="22"/>
  <c r="N14" i="22"/>
  <c r="M14" i="22"/>
  <c r="N13" i="22"/>
  <c r="M13" i="22"/>
  <c r="N12" i="22"/>
  <c r="M12" i="22"/>
  <c r="N11" i="22"/>
  <c r="M11" i="22"/>
  <c r="N10" i="22"/>
  <c r="M10" i="22"/>
  <c r="N9" i="22"/>
  <c r="M9" i="22"/>
  <c r="N7" i="22"/>
  <c r="M7" i="22"/>
  <c r="N6" i="22"/>
  <c r="M6" i="22"/>
  <c r="N5" i="22"/>
  <c r="M5" i="22"/>
  <c r="C31" i="19"/>
  <c r="B31" i="19"/>
  <c r="D23" i="35" s="1"/>
  <c r="A31" i="19"/>
  <c r="C23" i="35" s="1"/>
  <c r="N308" i="19"/>
  <c r="M308" i="19"/>
  <c r="N307" i="19"/>
  <c r="M307" i="19"/>
  <c r="N306" i="19"/>
  <c r="M306" i="19"/>
  <c r="N305" i="19"/>
  <c r="M305" i="19"/>
  <c r="N304" i="19"/>
  <c r="M304" i="19"/>
  <c r="N303" i="19"/>
  <c r="M303" i="19"/>
  <c r="N302" i="19"/>
  <c r="M302" i="19"/>
  <c r="N301" i="19"/>
  <c r="M301" i="19"/>
  <c r="N300" i="19"/>
  <c r="M300" i="19"/>
  <c r="N299" i="19"/>
  <c r="M299" i="19"/>
  <c r="N298" i="19"/>
  <c r="M298" i="19"/>
  <c r="N297" i="19"/>
  <c r="M297" i="19"/>
  <c r="N296" i="19"/>
  <c r="M296" i="19"/>
  <c r="N295" i="19"/>
  <c r="M295" i="19"/>
  <c r="N294" i="19"/>
  <c r="M294" i="19"/>
  <c r="N293" i="19"/>
  <c r="M293" i="19"/>
  <c r="N292" i="19"/>
  <c r="M292" i="19"/>
  <c r="N291" i="19"/>
  <c r="M291" i="19"/>
  <c r="N290" i="19"/>
  <c r="M290" i="19"/>
  <c r="N289" i="19"/>
  <c r="M289" i="19"/>
  <c r="N288" i="19"/>
  <c r="M288" i="19"/>
  <c r="N287" i="19"/>
  <c r="M287" i="19"/>
  <c r="N286" i="19"/>
  <c r="M286" i="19"/>
  <c r="N285" i="19"/>
  <c r="M285" i="19"/>
  <c r="N284" i="19"/>
  <c r="M284" i="19"/>
  <c r="N283" i="19"/>
  <c r="M283" i="19"/>
  <c r="N282" i="19"/>
  <c r="M282" i="19"/>
  <c r="N281" i="19"/>
  <c r="M281" i="19"/>
  <c r="N280" i="19"/>
  <c r="M280" i="19"/>
  <c r="N279" i="19"/>
  <c r="M279" i="19"/>
  <c r="N278" i="19"/>
  <c r="M278" i="19"/>
  <c r="N277" i="19"/>
  <c r="M277" i="19"/>
  <c r="N276" i="19"/>
  <c r="M276" i="19"/>
  <c r="N275" i="19"/>
  <c r="M275" i="19"/>
  <c r="N274" i="19"/>
  <c r="M274" i="19"/>
  <c r="N273" i="19"/>
  <c r="M273" i="19"/>
  <c r="N272" i="19"/>
  <c r="M272" i="19"/>
  <c r="N271" i="19"/>
  <c r="M271" i="19"/>
  <c r="N270" i="19"/>
  <c r="M270" i="19"/>
  <c r="N269" i="19"/>
  <c r="M269" i="19"/>
  <c r="N268" i="19"/>
  <c r="M268" i="19"/>
  <c r="N267" i="19"/>
  <c r="M267" i="19"/>
  <c r="N266" i="19"/>
  <c r="M266" i="19"/>
  <c r="N265" i="19"/>
  <c r="M265" i="19"/>
  <c r="N264" i="19"/>
  <c r="M264" i="19"/>
  <c r="N263" i="19"/>
  <c r="M263" i="19"/>
  <c r="N262" i="19"/>
  <c r="M262" i="19"/>
  <c r="N261" i="19"/>
  <c r="M261" i="19"/>
  <c r="N260" i="19"/>
  <c r="M260" i="19"/>
  <c r="N259" i="19"/>
  <c r="M259" i="19"/>
  <c r="N258" i="19"/>
  <c r="M258" i="19"/>
  <c r="N257" i="19"/>
  <c r="M257" i="19"/>
  <c r="N256" i="19"/>
  <c r="M256" i="19"/>
  <c r="N255" i="19"/>
  <c r="M255" i="19"/>
  <c r="N254" i="19"/>
  <c r="M254" i="19"/>
  <c r="N253" i="19"/>
  <c r="M253" i="19"/>
  <c r="N252" i="19"/>
  <c r="M252" i="19"/>
  <c r="N251" i="19"/>
  <c r="M251" i="19"/>
  <c r="N250" i="19"/>
  <c r="M250" i="19"/>
  <c r="N249" i="19"/>
  <c r="M249" i="19"/>
  <c r="N248" i="19"/>
  <c r="M248" i="19"/>
  <c r="N247" i="19"/>
  <c r="M247" i="19"/>
  <c r="N246" i="19"/>
  <c r="M246" i="19"/>
  <c r="N245" i="19"/>
  <c r="M245" i="19"/>
  <c r="N244" i="19"/>
  <c r="M244" i="19"/>
  <c r="N243" i="19"/>
  <c r="M243" i="19"/>
  <c r="N242" i="19"/>
  <c r="M242" i="19"/>
  <c r="N241" i="19"/>
  <c r="M241" i="19"/>
  <c r="N240" i="19"/>
  <c r="M240" i="19"/>
  <c r="N239" i="19"/>
  <c r="M239" i="19"/>
  <c r="N238" i="19"/>
  <c r="M238" i="19"/>
  <c r="N237" i="19"/>
  <c r="M237" i="19"/>
  <c r="N236" i="19"/>
  <c r="M236" i="19"/>
  <c r="N235" i="19"/>
  <c r="M235" i="19"/>
  <c r="N234" i="19"/>
  <c r="M234" i="19"/>
  <c r="N233" i="19"/>
  <c r="M233" i="19"/>
  <c r="N232" i="19"/>
  <c r="M232" i="19"/>
  <c r="N231" i="19"/>
  <c r="M231" i="19"/>
  <c r="N230" i="19"/>
  <c r="M230" i="19"/>
  <c r="N229" i="19"/>
  <c r="M229" i="19"/>
  <c r="N228" i="19"/>
  <c r="M228" i="19"/>
  <c r="N227" i="19"/>
  <c r="M227" i="19"/>
  <c r="N226" i="19"/>
  <c r="M226" i="19"/>
  <c r="N225" i="19"/>
  <c r="M225" i="19"/>
  <c r="N224" i="19"/>
  <c r="M224" i="19"/>
  <c r="N223" i="19"/>
  <c r="M223" i="19"/>
  <c r="N222" i="19"/>
  <c r="M222" i="19"/>
  <c r="N221" i="19"/>
  <c r="M221" i="19"/>
  <c r="N220" i="19"/>
  <c r="M220" i="19"/>
  <c r="N219" i="19"/>
  <c r="M219" i="19"/>
  <c r="N218" i="19"/>
  <c r="M218" i="19"/>
  <c r="N217" i="19"/>
  <c r="M217" i="19"/>
  <c r="N216" i="19"/>
  <c r="M216" i="19"/>
  <c r="N215" i="19"/>
  <c r="M215" i="19"/>
  <c r="N214" i="19"/>
  <c r="M214" i="19"/>
  <c r="N213" i="19"/>
  <c r="M213" i="19"/>
  <c r="N212" i="19"/>
  <c r="M212" i="19"/>
  <c r="N211" i="19"/>
  <c r="M211" i="19"/>
  <c r="N210" i="19"/>
  <c r="M210" i="19"/>
  <c r="N209" i="19"/>
  <c r="M209" i="19"/>
  <c r="N208" i="19"/>
  <c r="M208" i="19"/>
  <c r="N207" i="19"/>
  <c r="M207" i="19"/>
  <c r="N206" i="19"/>
  <c r="M206" i="19"/>
  <c r="N205" i="19"/>
  <c r="M205" i="19"/>
  <c r="N204" i="19"/>
  <c r="M204" i="19"/>
  <c r="N203" i="19"/>
  <c r="M203" i="19"/>
  <c r="N202" i="19"/>
  <c r="M202" i="19"/>
  <c r="N201" i="19"/>
  <c r="M201" i="19"/>
  <c r="N200" i="19"/>
  <c r="M200" i="19"/>
  <c r="N199" i="19"/>
  <c r="M199" i="19"/>
  <c r="N198" i="19"/>
  <c r="M198" i="19"/>
  <c r="N197" i="19"/>
  <c r="M197" i="19"/>
  <c r="N196" i="19"/>
  <c r="M196" i="19"/>
  <c r="N195" i="19"/>
  <c r="M195" i="19"/>
  <c r="N194" i="19"/>
  <c r="M194" i="19"/>
  <c r="N193" i="19"/>
  <c r="M193" i="19"/>
  <c r="N192" i="19"/>
  <c r="M192" i="19"/>
  <c r="N191" i="19"/>
  <c r="M191" i="19"/>
  <c r="N190" i="19"/>
  <c r="M190" i="19"/>
  <c r="N189" i="19"/>
  <c r="M189" i="19"/>
  <c r="N188" i="19"/>
  <c r="M188" i="19"/>
  <c r="N187" i="19"/>
  <c r="M187" i="19"/>
  <c r="N186" i="19"/>
  <c r="M186" i="19"/>
  <c r="N185" i="19"/>
  <c r="M185" i="19"/>
  <c r="N184" i="19"/>
  <c r="M184" i="19"/>
  <c r="N183" i="19"/>
  <c r="M183" i="19"/>
  <c r="N182" i="19"/>
  <c r="M182" i="19"/>
  <c r="N181" i="19"/>
  <c r="M181" i="19"/>
  <c r="N180" i="19"/>
  <c r="M180" i="19"/>
  <c r="N179" i="19"/>
  <c r="M179" i="19"/>
  <c r="N178" i="19"/>
  <c r="M178" i="19"/>
  <c r="N177" i="19"/>
  <c r="M177" i="19"/>
  <c r="N176" i="19"/>
  <c r="M176" i="19"/>
  <c r="N175" i="19"/>
  <c r="M175" i="19"/>
  <c r="N174" i="19"/>
  <c r="M174" i="19"/>
  <c r="N173" i="19"/>
  <c r="M173" i="19"/>
  <c r="N172" i="19"/>
  <c r="M172" i="19"/>
  <c r="N171" i="19"/>
  <c r="M171" i="19"/>
  <c r="N170" i="19"/>
  <c r="M170" i="19"/>
  <c r="N169" i="19"/>
  <c r="M169" i="19"/>
  <c r="N168" i="19"/>
  <c r="M168" i="19"/>
  <c r="N167" i="19"/>
  <c r="M167" i="19"/>
  <c r="N166" i="19"/>
  <c r="M166" i="19"/>
  <c r="N165" i="19"/>
  <c r="M165" i="19"/>
  <c r="N164" i="19"/>
  <c r="M164" i="19"/>
  <c r="N163" i="19"/>
  <c r="M163" i="19"/>
  <c r="N162" i="19"/>
  <c r="M162" i="19"/>
  <c r="N161" i="19"/>
  <c r="M161" i="19"/>
  <c r="N160" i="19"/>
  <c r="M160" i="19"/>
  <c r="N159" i="19"/>
  <c r="M159" i="19"/>
  <c r="N158" i="19"/>
  <c r="M158" i="19"/>
  <c r="N157" i="19"/>
  <c r="M157" i="19"/>
  <c r="N156" i="19"/>
  <c r="M156" i="19"/>
  <c r="N155" i="19"/>
  <c r="M155" i="19"/>
  <c r="N154" i="19"/>
  <c r="M154" i="19"/>
  <c r="N153" i="19"/>
  <c r="M153" i="19"/>
  <c r="N152" i="19"/>
  <c r="M152" i="19"/>
  <c r="N151" i="19"/>
  <c r="M151" i="19"/>
  <c r="N150" i="19"/>
  <c r="M150" i="19"/>
  <c r="N149" i="19"/>
  <c r="M149" i="19"/>
  <c r="N148" i="19"/>
  <c r="M148" i="19"/>
  <c r="N147" i="19"/>
  <c r="M147" i="19"/>
  <c r="N146" i="19"/>
  <c r="M146" i="19"/>
  <c r="N145" i="19"/>
  <c r="M145" i="19"/>
  <c r="N144" i="19"/>
  <c r="M144" i="19"/>
  <c r="N143" i="19"/>
  <c r="M143" i="19"/>
  <c r="N142" i="19"/>
  <c r="M142" i="19"/>
  <c r="N141" i="19"/>
  <c r="M141" i="19"/>
  <c r="N140" i="19"/>
  <c r="M140" i="19"/>
  <c r="N139" i="19"/>
  <c r="M139" i="19"/>
  <c r="N138" i="19"/>
  <c r="M138" i="19"/>
  <c r="N137" i="19"/>
  <c r="M137" i="19"/>
  <c r="N136" i="19"/>
  <c r="M136" i="19"/>
  <c r="N135" i="19"/>
  <c r="M135" i="19"/>
  <c r="N134" i="19"/>
  <c r="M134" i="19"/>
  <c r="N133" i="19"/>
  <c r="M133" i="19"/>
  <c r="N132" i="19"/>
  <c r="M132" i="19"/>
  <c r="N131" i="19"/>
  <c r="M131" i="19"/>
  <c r="N130" i="19"/>
  <c r="M130" i="19"/>
  <c r="N129" i="19"/>
  <c r="M129" i="19"/>
  <c r="N128" i="19"/>
  <c r="M128" i="19"/>
  <c r="N127" i="19"/>
  <c r="M127" i="19"/>
  <c r="N126" i="19"/>
  <c r="M126" i="19"/>
  <c r="N125" i="19"/>
  <c r="M125" i="19"/>
  <c r="N124" i="19"/>
  <c r="M124" i="19"/>
  <c r="N123" i="19"/>
  <c r="M123" i="19"/>
  <c r="N122" i="19"/>
  <c r="M122" i="19"/>
  <c r="N121" i="19"/>
  <c r="M121" i="19"/>
  <c r="N120" i="19"/>
  <c r="M120" i="19"/>
  <c r="N119" i="19"/>
  <c r="M119" i="19"/>
  <c r="N118" i="19"/>
  <c r="M118" i="19"/>
  <c r="N117" i="19"/>
  <c r="M117" i="19"/>
  <c r="N116" i="19"/>
  <c r="M116" i="19"/>
  <c r="N115" i="19"/>
  <c r="M115" i="19"/>
  <c r="N114" i="19"/>
  <c r="M114" i="19"/>
  <c r="N113" i="19"/>
  <c r="M113" i="19"/>
  <c r="N112" i="19"/>
  <c r="M112" i="19"/>
  <c r="N111" i="19"/>
  <c r="M111" i="19"/>
  <c r="N110" i="19"/>
  <c r="M110" i="19"/>
  <c r="N109" i="19"/>
  <c r="M109" i="19"/>
  <c r="N108" i="19"/>
  <c r="M108" i="19"/>
  <c r="N107" i="19"/>
  <c r="M107" i="19"/>
  <c r="N106" i="19"/>
  <c r="M106" i="19"/>
  <c r="N105" i="19"/>
  <c r="M105" i="19"/>
  <c r="N104" i="19"/>
  <c r="M104" i="19"/>
  <c r="N103" i="19"/>
  <c r="M103" i="19"/>
  <c r="N102" i="19"/>
  <c r="M102" i="19"/>
  <c r="N101" i="19"/>
  <c r="M101" i="19"/>
  <c r="N100" i="19"/>
  <c r="M100" i="19"/>
  <c r="N99" i="19"/>
  <c r="M99" i="19"/>
  <c r="N98" i="19"/>
  <c r="M98" i="19"/>
  <c r="N97" i="19"/>
  <c r="M97" i="19"/>
  <c r="N96" i="19"/>
  <c r="M96" i="19"/>
  <c r="N95" i="19"/>
  <c r="M95" i="19"/>
  <c r="N94" i="19"/>
  <c r="M94" i="19"/>
  <c r="N93" i="19"/>
  <c r="M93" i="19"/>
  <c r="N92" i="19"/>
  <c r="M92" i="19"/>
  <c r="N91" i="19"/>
  <c r="M91" i="19"/>
  <c r="N90" i="19"/>
  <c r="M90" i="19"/>
  <c r="N89" i="19"/>
  <c r="M89" i="19"/>
  <c r="N88" i="19"/>
  <c r="M88" i="19"/>
  <c r="N87" i="19"/>
  <c r="M87" i="19"/>
  <c r="N86" i="19"/>
  <c r="M86" i="19"/>
  <c r="N85" i="19"/>
  <c r="M85" i="19"/>
  <c r="N84" i="19"/>
  <c r="M84" i="19"/>
  <c r="N83" i="19"/>
  <c r="M83" i="19"/>
  <c r="N82" i="19"/>
  <c r="M82" i="19"/>
  <c r="N81" i="19"/>
  <c r="M81" i="19"/>
  <c r="N80" i="19"/>
  <c r="M80" i="19"/>
  <c r="N79" i="19"/>
  <c r="M79" i="19"/>
  <c r="N78" i="19"/>
  <c r="M78" i="19"/>
  <c r="N77" i="19"/>
  <c r="M77" i="19"/>
  <c r="N76" i="19"/>
  <c r="M76" i="19"/>
  <c r="N75" i="19"/>
  <c r="M75" i="19"/>
  <c r="N74" i="19"/>
  <c r="M74" i="19"/>
  <c r="N73" i="19"/>
  <c r="M73" i="19"/>
  <c r="N72" i="19"/>
  <c r="M72" i="19"/>
  <c r="N71" i="19"/>
  <c r="M71" i="19"/>
  <c r="N70" i="19"/>
  <c r="M70" i="19"/>
  <c r="N69" i="19"/>
  <c r="M69" i="19"/>
  <c r="N68" i="19"/>
  <c r="M68" i="19"/>
  <c r="N67" i="19"/>
  <c r="M67" i="19"/>
  <c r="N66" i="19"/>
  <c r="M66" i="19"/>
  <c r="N65" i="19"/>
  <c r="M65" i="19"/>
  <c r="N64" i="19"/>
  <c r="M64" i="19"/>
  <c r="N63" i="19"/>
  <c r="M63" i="19"/>
  <c r="N62" i="19"/>
  <c r="M62" i="19"/>
  <c r="N61" i="19"/>
  <c r="M61" i="19"/>
  <c r="N60" i="19"/>
  <c r="M60" i="19"/>
  <c r="N59" i="19"/>
  <c r="M59" i="19"/>
  <c r="N58" i="19"/>
  <c r="M58" i="19"/>
  <c r="N57" i="19"/>
  <c r="M57" i="19"/>
  <c r="N56" i="19"/>
  <c r="M56" i="19"/>
  <c r="N55" i="19"/>
  <c r="M55" i="19"/>
  <c r="N54" i="19"/>
  <c r="M54" i="19"/>
  <c r="N53" i="19"/>
  <c r="M53" i="19"/>
  <c r="N52" i="19"/>
  <c r="M52" i="19"/>
  <c r="N51" i="19"/>
  <c r="M51" i="19"/>
  <c r="N50" i="19"/>
  <c r="M50" i="19"/>
  <c r="N49" i="19"/>
  <c r="M49" i="19"/>
  <c r="N48" i="19"/>
  <c r="M48" i="19"/>
  <c r="N47" i="19"/>
  <c r="M47" i="19"/>
  <c r="N46" i="19"/>
  <c r="M46" i="19"/>
  <c r="N45" i="19"/>
  <c r="M45" i="19"/>
  <c r="N44" i="19"/>
  <c r="M44" i="19"/>
  <c r="N43" i="19"/>
  <c r="M43" i="19"/>
  <c r="N42" i="19"/>
  <c r="M42" i="19"/>
  <c r="N41" i="19"/>
  <c r="M41" i="19"/>
  <c r="N40" i="19"/>
  <c r="M40" i="19"/>
  <c r="N39" i="19"/>
  <c r="M39" i="19"/>
  <c r="N38" i="19"/>
  <c r="M38" i="19"/>
  <c r="N37" i="19"/>
  <c r="M37" i="19"/>
  <c r="N36" i="19"/>
  <c r="M36" i="19"/>
  <c r="N35" i="19"/>
  <c r="M35" i="19"/>
  <c r="N34" i="19"/>
  <c r="M34" i="19"/>
  <c r="N33" i="19"/>
  <c r="M33" i="19"/>
  <c r="N32" i="19"/>
  <c r="M32" i="19"/>
  <c r="N30" i="19"/>
  <c r="M30" i="19"/>
  <c r="M20" i="19"/>
  <c r="N19" i="19"/>
  <c r="M19" i="19"/>
  <c r="N17" i="19"/>
  <c r="M17" i="19"/>
  <c r="N16" i="19"/>
  <c r="M16" i="19"/>
  <c r="N15" i="19"/>
  <c r="M15" i="19"/>
  <c r="N14" i="19"/>
  <c r="M14" i="19"/>
  <c r="N13" i="19"/>
  <c r="M13" i="19"/>
  <c r="N12" i="19"/>
  <c r="M12" i="19"/>
  <c r="N11" i="19"/>
  <c r="M11" i="19"/>
  <c r="N9" i="19"/>
  <c r="M9" i="19"/>
  <c r="N8" i="19"/>
  <c r="M8" i="19"/>
  <c r="N7" i="19"/>
  <c r="M7" i="19"/>
  <c r="N6" i="19"/>
  <c r="M6" i="19"/>
  <c r="N5" i="19"/>
  <c r="M5" i="19"/>
  <c r="F22" i="35"/>
  <c r="C24" i="17"/>
  <c r="A24" i="17"/>
  <c r="C22" i="35" s="1"/>
  <c r="D22" i="35"/>
  <c r="N280" i="17"/>
  <c r="M279" i="17"/>
  <c r="N279" i="17"/>
  <c r="M278" i="17"/>
  <c r="N278" i="17"/>
  <c r="M277" i="17"/>
  <c r="N277" i="17"/>
  <c r="M276" i="17"/>
  <c r="N276" i="17"/>
  <c r="M275" i="17"/>
  <c r="N275" i="17"/>
  <c r="M274" i="17"/>
  <c r="N274" i="17"/>
  <c r="M273" i="17"/>
  <c r="N273" i="17"/>
  <c r="M272" i="17"/>
  <c r="N272" i="17"/>
  <c r="M271" i="17"/>
  <c r="N271" i="17"/>
  <c r="M270" i="17"/>
  <c r="N270" i="17"/>
  <c r="M269" i="17"/>
  <c r="N269" i="17"/>
  <c r="M268" i="17"/>
  <c r="N268" i="17"/>
  <c r="M267" i="17"/>
  <c r="N267" i="17"/>
  <c r="M266" i="17"/>
  <c r="N266" i="17"/>
  <c r="M265" i="17"/>
  <c r="N265" i="17"/>
  <c r="M264" i="17"/>
  <c r="N264" i="17"/>
  <c r="M263" i="17"/>
  <c r="N263" i="17"/>
  <c r="M262" i="17"/>
  <c r="N262" i="17"/>
  <c r="M261" i="17"/>
  <c r="N261" i="17"/>
  <c r="M260" i="17"/>
  <c r="N260" i="17"/>
  <c r="M259" i="17"/>
  <c r="N259" i="17"/>
  <c r="M258" i="17"/>
  <c r="N258" i="17"/>
  <c r="M257" i="17"/>
  <c r="N257" i="17"/>
  <c r="M256" i="17"/>
  <c r="N256" i="17"/>
  <c r="M255" i="17"/>
  <c r="N255" i="17"/>
  <c r="M254" i="17"/>
  <c r="N254" i="17"/>
  <c r="M253" i="17"/>
  <c r="N253" i="17"/>
  <c r="M252" i="17"/>
  <c r="N252" i="17"/>
  <c r="M251" i="17"/>
  <c r="N251" i="17"/>
  <c r="M250" i="17"/>
  <c r="N250" i="17"/>
  <c r="M249" i="17"/>
  <c r="N249" i="17"/>
  <c r="M248" i="17"/>
  <c r="N248" i="17"/>
  <c r="M247" i="17"/>
  <c r="N247" i="17"/>
  <c r="M246" i="17"/>
  <c r="N246" i="17"/>
  <c r="M245" i="17"/>
  <c r="N245" i="17"/>
  <c r="M244" i="17"/>
  <c r="N244" i="17"/>
  <c r="M243" i="17"/>
  <c r="N243" i="17"/>
  <c r="M242" i="17"/>
  <c r="N242" i="17"/>
  <c r="M241" i="17"/>
  <c r="N241" i="17"/>
  <c r="M240" i="17"/>
  <c r="N240" i="17"/>
  <c r="M239" i="17"/>
  <c r="N239" i="17"/>
  <c r="M238" i="17"/>
  <c r="N238" i="17"/>
  <c r="M237" i="17"/>
  <c r="N237" i="17"/>
  <c r="M236" i="17"/>
  <c r="N236" i="17"/>
  <c r="M235" i="17"/>
  <c r="N235" i="17"/>
  <c r="M234" i="17"/>
  <c r="N234" i="17"/>
  <c r="M233" i="17"/>
  <c r="N233" i="17"/>
  <c r="M232" i="17"/>
  <c r="N232" i="17"/>
  <c r="M231" i="17"/>
  <c r="N231" i="17"/>
  <c r="M230" i="17"/>
  <c r="N230" i="17"/>
  <c r="M229" i="17"/>
  <c r="N229" i="17"/>
  <c r="M228" i="17"/>
  <c r="N228" i="17"/>
  <c r="M227" i="17"/>
  <c r="N227" i="17"/>
  <c r="M226" i="17"/>
  <c r="N226" i="17"/>
  <c r="M225" i="17"/>
  <c r="N225" i="17"/>
  <c r="M224" i="17"/>
  <c r="N224" i="17"/>
  <c r="M223" i="17"/>
  <c r="N223" i="17"/>
  <c r="M222" i="17"/>
  <c r="N222" i="17"/>
  <c r="M221" i="17"/>
  <c r="N221" i="17"/>
  <c r="M220" i="17"/>
  <c r="N220" i="17"/>
  <c r="M219" i="17"/>
  <c r="N219" i="17"/>
  <c r="M218" i="17"/>
  <c r="N218" i="17"/>
  <c r="M217" i="17"/>
  <c r="N217" i="17"/>
  <c r="M216" i="17"/>
  <c r="N216" i="17"/>
  <c r="M215" i="17"/>
  <c r="N215" i="17"/>
  <c r="M214" i="17"/>
  <c r="N214" i="17"/>
  <c r="M213" i="17"/>
  <c r="N213" i="17"/>
  <c r="M212" i="17"/>
  <c r="N212" i="17"/>
  <c r="M211" i="17"/>
  <c r="N211" i="17"/>
  <c r="M210" i="17"/>
  <c r="N210" i="17"/>
  <c r="M209" i="17"/>
  <c r="N209" i="17"/>
  <c r="M208" i="17"/>
  <c r="N208" i="17"/>
  <c r="M207" i="17"/>
  <c r="N207" i="17"/>
  <c r="M206" i="17"/>
  <c r="N206" i="17"/>
  <c r="M205" i="17"/>
  <c r="N205" i="17"/>
  <c r="M204" i="17"/>
  <c r="N204" i="17"/>
  <c r="M203" i="17"/>
  <c r="N203" i="17"/>
  <c r="M202" i="17"/>
  <c r="N202" i="17"/>
  <c r="M201" i="17"/>
  <c r="N201" i="17"/>
  <c r="M200" i="17"/>
  <c r="N200" i="17"/>
  <c r="M199" i="17"/>
  <c r="N199" i="17"/>
  <c r="M198" i="17"/>
  <c r="N198" i="17"/>
  <c r="M197" i="17"/>
  <c r="N197" i="17"/>
  <c r="M196" i="17"/>
  <c r="N196" i="17"/>
  <c r="M195" i="17"/>
  <c r="N195" i="17"/>
  <c r="M194" i="17"/>
  <c r="N194" i="17"/>
  <c r="M193" i="17"/>
  <c r="N193" i="17"/>
  <c r="M192" i="17"/>
  <c r="N192" i="17"/>
  <c r="M191" i="17"/>
  <c r="N191" i="17"/>
  <c r="M190" i="17"/>
  <c r="N190" i="17"/>
  <c r="M189" i="17"/>
  <c r="N189" i="17"/>
  <c r="M188" i="17"/>
  <c r="N188" i="17"/>
  <c r="M187" i="17"/>
  <c r="N187" i="17"/>
  <c r="M186" i="17"/>
  <c r="N186" i="17"/>
  <c r="M185" i="17"/>
  <c r="N185" i="17"/>
  <c r="M184" i="17"/>
  <c r="N184" i="17"/>
  <c r="M183" i="17"/>
  <c r="N183" i="17"/>
  <c r="M182" i="17"/>
  <c r="N182" i="17"/>
  <c r="M181" i="17"/>
  <c r="N181" i="17"/>
  <c r="M180" i="17"/>
  <c r="N180" i="17"/>
  <c r="M179" i="17"/>
  <c r="N179" i="17"/>
  <c r="M178" i="17"/>
  <c r="N178" i="17"/>
  <c r="M177" i="17"/>
  <c r="N177" i="17"/>
  <c r="M176" i="17"/>
  <c r="N176" i="17"/>
  <c r="M175" i="17"/>
  <c r="N175" i="17"/>
  <c r="M174" i="17"/>
  <c r="N174" i="17"/>
  <c r="M173" i="17"/>
  <c r="N173" i="17"/>
  <c r="M172" i="17"/>
  <c r="N172" i="17"/>
  <c r="M171" i="17"/>
  <c r="N171" i="17"/>
  <c r="M170" i="17"/>
  <c r="N170" i="17"/>
  <c r="M169" i="17"/>
  <c r="N169" i="17"/>
  <c r="M168" i="17"/>
  <c r="N168" i="17"/>
  <c r="M167" i="17"/>
  <c r="N167" i="17"/>
  <c r="M166" i="17"/>
  <c r="N166" i="17"/>
  <c r="M165" i="17"/>
  <c r="N165" i="17"/>
  <c r="M164" i="17"/>
  <c r="N164" i="17"/>
  <c r="M163" i="17"/>
  <c r="N163" i="17"/>
  <c r="M162" i="17"/>
  <c r="N162" i="17"/>
  <c r="M161" i="17"/>
  <c r="N161" i="17"/>
  <c r="M160" i="17"/>
  <c r="N160" i="17"/>
  <c r="M159" i="17"/>
  <c r="N159" i="17"/>
  <c r="M158" i="17"/>
  <c r="N158" i="17"/>
  <c r="M157" i="17"/>
  <c r="N157" i="17"/>
  <c r="M156" i="17"/>
  <c r="N156" i="17"/>
  <c r="M155" i="17"/>
  <c r="N155" i="17"/>
  <c r="M154" i="17"/>
  <c r="N154" i="17"/>
  <c r="M153" i="17"/>
  <c r="N153" i="17"/>
  <c r="M152" i="17"/>
  <c r="N152" i="17"/>
  <c r="M151" i="17"/>
  <c r="N151" i="17"/>
  <c r="M150" i="17"/>
  <c r="N150" i="17"/>
  <c r="M149" i="17"/>
  <c r="N149" i="17"/>
  <c r="M148" i="17"/>
  <c r="N148" i="17"/>
  <c r="M147" i="17"/>
  <c r="N147" i="17"/>
  <c r="M146" i="17"/>
  <c r="N146" i="17"/>
  <c r="M145" i="17"/>
  <c r="N145" i="17"/>
  <c r="M144" i="17"/>
  <c r="N144" i="17"/>
  <c r="M143" i="17"/>
  <c r="N143" i="17"/>
  <c r="M142" i="17"/>
  <c r="N142" i="17"/>
  <c r="M141" i="17"/>
  <c r="N141" i="17"/>
  <c r="M140" i="17"/>
  <c r="N140" i="17"/>
  <c r="M139" i="17"/>
  <c r="N139" i="17"/>
  <c r="M138" i="17"/>
  <c r="N138" i="17"/>
  <c r="M137" i="17"/>
  <c r="N137" i="17"/>
  <c r="M136" i="17"/>
  <c r="N136" i="17"/>
  <c r="M135" i="17"/>
  <c r="N135" i="17"/>
  <c r="M134" i="17"/>
  <c r="N134" i="17"/>
  <c r="M133" i="17"/>
  <c r="N133" i="17"/>
  <c r="M132" i="17"/>
  <c r="N132" i="17"/>
  <c r="M131" i="17"/>
  <c r="N131" i="17"/>
  <c r="M130" i="17"/>
  <c r="N130" i="17"/>
  <c r="M129" i="17"/>
  <c r="N129" i="17"/>
  <c r="M128" i="17"/>
  <c r="N128" i="17"/>
  <c r="M127" i="17"/>
  <c r="N127" i="17"/>
  <c r="M126" i="17"/>
  <c r="N126" i="17"/>
  <c r="M125" i="17"/>
  <c r="N125" i="17"/>
  <c r="M124" i="17"/>
  <c r="N124" i="17"/>
  <c r="M123" i="17"/>
  <c r="N123" i="17"/>
  <c r="M122" i="17"/>
  <c r="N122" i="17"/>
  <c r="M121" i="17"/>
  <c r="N121" i="17"/>
  <c r="M120" i="17"/>
  <c r="N120" i="17"/>
  <c r="M119" i="17"/>
  <c r="N119" i="17"/>
  <c r="M118" i="17"/>
  <c r="N118" i="17"/>
  <c r="M117" i="17"/>
  <c r="N117" i="17"/>
  <c r="M116" i="17"/>
  <c r="N116" i="17"/>
  <c r="M115" i="17"/>
  <c r="N115" i="17"/>
  <c r="M114" i="17"/>
  <c r="N114" i="17"/>
  <c r="M113" i="17"/>
  <c r="N113" i="17"/>
  <c r="M112" i="17"/>
  <c r="N112" i="17"/>
  <c r="M111" i="17"/>
  <c r="N111" i="17"/>
  <c r="M110" i="17"/>
  <c r="N110" i="17"/>
  <c r="M109" i="17"/>
  <c r="N109" i="17"/>
  <c r="M108" i="17"/>
  <c r="N108" i="17"/>
  <c r="M107" i="17"/>
  <c r="N107" i="17"/>
  <c r="M106" i="17"/>
  <c r="N106" i="17"/>
  <c r="M105" i="17"/>
  <c r="N105" i="17"/>
  <c r="M104" i="17"/>
  <c r="N104" i="17"/>
  <c r="M103" i="17"/>
  <c r="N103" i="17"/>
  <c r="M102" i="17"/>
  <c r="N102" i="17"/>
  <c r="M101" i="17"/>
  <c r="N101" i="17"/>
  <c r="M100" i="17"/>
  <c r="N100" i="17"/>
  <c r="M99" i="17"/>
  <c r="N99" i="17"/>
  <c r="M98" i="17"/>
  <c r="N98" i="17"/>
  <c r="M97" i="17"/>
  <c r="N97" i="17"/>
  <c r="M96" i="17"/>
  <c r="N96" i="17"/>
  <c r="M95" i="17"/>
  <c r="N95" i="17"/>
  <c r="M94" i="17"/>
  <c r="N94" i="17"/>
  <c r="M93" i="17"/>
  <c r="N93" i="17"/>
  <c r="M92" i="17"/>
  <c r="N92" i="17"/>
  <c r="M91" i="17"/>
  <c r="N91" i="17"/>
  <c r="M90" i="17"/>
  <c r="N90" i="17"/>
  <c r="M89" i="17"/>
  <c r="N89" i="17"/>
  <c r="M88" i="17"/>
  <c r="N88" i="17"/>
  <c r="M87" i="17"/>
  <c r="N87" i="17"/>
  <c r="M86" i="17"/>
  <c r="N86" i="17"/>
  <c r="M85" i="17"/>
  <c r="N85" i="17"/>
  <c r="M84" i="17"/>
  <c r="N84" i="17"/>
  <c r="M83" i="17"/>
  <c r="N83" i="17"/>
  <c r="M82" i="17"/>
  <c r="N82" i="17"/>
  <c r="M81" i="17"/>
  <c r="N81" i="17"/>
  <c r="M80" i="17"/>
  <c r="N80" i="17"/>
  <c r="M79" i="17"/>
  <c r="N79" i="17"/>
  <c r="M78" i="17"/>
  <c r="N78" i="17"/>
  <c r="M77" i="17"/>
  <c r="N77" i="17"/>
  <c r="M76" i="17"/>
  <c r="N76" i="17"/>
  <c r="M75" i="17"/>
  <c r="N75" i="17"/>
  <c r="M74" i="17"/>
  <c r="N74" i="17"/>
  <c r="M73" i="17"/>
  <c r="N73" i="17"/>
  <c r="M72" i="17"/>
  <c r="N72" i="17"/>
  <c r="M71" i="17"/>
  <c r="N71" i="17"/>
  <c r="M70" i="17"/>
  <c r="N70" i="17"/>
  <c r="M69" i="17"/>
  <c r="N69" i="17"/>
  <c r="M68" i="17"/>
  <c r="N68" i="17"/>
  <c r="M67" i="17"/>
  <c r="N67" i="17"/>
  <c r="M66" i="17"/>
  <c r="N66" i="17"/>
  <c r="M65" i="17"/>
  <c r="N65" i="17"/>
  <c r="M64" i="17"/>
  <c r="N64" i="17"/>
  <c r="M63" i="17"/>
  <c r="N63" i="17"/>
  <c r="M62" i="17"/>
  <c r="N62" i="17"/>
  <c r="M61" i="17"/>
  <c r="N61" i="17"/>
  <c r="M60" i="17"/>
  <c r="N60" i="17"/>
  <c r="M59" i="17"/>
  <c r="N59" i="17"/>
  <c r="M58" i="17"/>
  <c r="N58" i="17"/>
  <c r="M57" i="17"/>
  <c r="N57" i="17"/>
  <c r="M56" i="17"/>
  <c r="N56" i="17"/>
  <c r="M55" i="17"/>
  <c r="N55" i="17"/>
  <c r="M54" i="17"/>
  <c r="N54" i="17"/>
  <c r="M53" i="17"/>
  <c r="N53" i="17"/>
  <c r="N52" i="17"/>
  <c r="N51" i="17"/>
  <c r="N50" i="17"/>
  <c r="N49" i="17"/>
  <c r="N48" i="17"/>
  <c r="N47" i="17"/>
  <c r="N46" i="17"/>
  <c r="N45" i="17"/>
  <c r="N44" i="17"/>
  <c r="N43" i="17"/>
  <c r="N42" i="17"/>
  <c r="N41" i="17"/>
  <c r="N40" i="17"/>
  <c r="N39" i="17"/>
  <c r="N38" i="17"/>
  <c r="N37" i="17"/>
  <c r="N36" i="17"/>
  <c r="N35" i="17"/>
  <c r="N34" i="17"/>
  <c r="N33" i="17"/>
  <c r="N32" i="17"/>
  <c r="N31" i="17"/>
  <c r="N30" i="17"/>
  <c r="D15" i="27"/>
  <c r="F21" i="35" s="1"/>
  <c r="C15" i="27"/>
  <c r="E21" i="35" s="1"/>
  <c r="A15" i="27"/>
  <c r="C21" i="35" s="1"/>
  <c r="B15" i="27"/>
  <c r="D21" i="35" s="1"/>
  <c r="N319" i="27"/>
  <c r="M319" i="27"/>
  <c r="N318" i="27"/>
  <c r="M318" i="27"/>
  <c r="N317" i="27"/>
  <c r="M317" i="27"/>
  <c r="N316" i="27"/>
  <c r="M316" i="27"/>
  <c r="N315" i="27"/>
  <c r="M315" i="27"/>
  <c r="N314" i="27"/>
  <c r="M314" i="27"/>
  <c r="N313" i="27"/>
  <c r="M313" i="27"/>
  <c r="N312" i="27"/>
  <c r="M312" i="27"/>
  <c r="N311" i="27"/>
  <c r="M311" i="27"/>
  <c r="N310" i="27"/>
  <c r="M310" i="27"/>
  <c r="N309" i="27"/>
  <c r="M309" i="27"/>
  <c r="N308" i="27"/>
  <c r="M308" i="27"/>
  <c r="N307" i="27"/>
  <c r="M307" i="27"/>
  <c r="N306" i="27"/>
  <c r="M306" i="27"/>
  <c r="N305" i="27"/>
  <c r="M305" i="27"/>
  <c r="N304" i="27"/>
  <c r="M304" i="27"/>
  <c r="N303" i="27"/>
  <c r="M303" i="27"/>
  <c r="N302" i="27"/>
  <c r="M302" i="27"/>
  <c r="N301" i="27"/>
  <c r="M301" i="27"/>
  <c r="N300" i="27"/>
  <c r="M300" i="27"/>
  <c r="N299" i="27"/>
  <c r="M299" i="27"/>
  <c r="N298" i="27"/>
  <c r="M298" i="27"/>
  <c r="N297" i="27"/>
  <c r="M297" i="27"/>
  <c r="N296" i="27"/>
  <c r="M296" i="27"/>
  <c r="N295" i="27"/>
  <c r="M295" i="27"/>
  <c r="N294" i="27"/>
  <c r="M294" i="27"/>
  <c r="N293" i="27"/>
  <c r="M293" i="27"/>
  <c r="N292" i="27"/>
  <c r="M292" i="27"/>
  <c r="N291" i="27"/>
  <c r="M291" i="27"/>
  <c r="N290" i="27"/>
  <c r="M290" i="27"/>
  <c r="N289" i="27"/>
  <c r="M289" i="27"/>
  <c r="N288" i="27"/>
  <c r="M288" i="27"/>
  <c r="N287" i="27"/>
  <c r="M287" i="27"/>
  <c r="N286" i="27"/>
  <c r="M286" i="27"/>
  <c r="N285" i="27"/>
  <c r="M285" i="27"/>
  <c r="N284" i="27"/>
  <c r="M284" i="27"/>
  <c r="N283" i="27"/>
  <c r="M283" i="27"/>
  <c r="N282" i="27"/>
  <c r="M282" i="27"/>
  <c r="N281" i="27"/>
  <c r="M281" i="27"/>
  <c r="N280" i="27"/>
  <c r="M280" i="27"/>
  <c r="N279" i="27"/>
  <c r="M279" i="27"/>
  <c r="N278" i="27"/>
  <c r="M278" i="27"/>
  <c r="N277" i="27"/>
  <c r="M277" i="27"/>
  <c r="N276" i="27"/>
  <c r="M276" i="27"/>
  <c r="N275" i="27"/>
  <c r="M275" i="27"/>
  <c r="N274" i="27"/>
  <c r="M274" i="27"/>
  <c r="N273" i="27"/>
  <c r="M273" i="27"/>
  <c r="N272" i="27"/>
  <c r="M272" i="27"/>
  <c r="N271" i="27"/>
  <c r="M271" i="27"/>
  <c r="N270" i="27"/>
  <c r="M270" i="27"/>
  <c r="N269" i="27"/>
  <c r="M269" i="27"/>
  <c r="N268" i="27"/>
  <c r="M268" i="27"/>
  <c r="N267" i="27"/>
  <c r="M267" i="27"/>
  <c r="N266" i="27"/>
  <c r="M266" i="27"/>
  <c r="N265" i="27"/>
  <c r="M265" i="27"/>
  <c r="N264" i="27"/>
  <c r="M264" i="27"/>
  <c r="N263" i="27"/>
  <c r="M263" i="27"/>
  <c r="N262" i="27"/>
  <c r="M262" i="27"/>
  <c r="N261" i="27"/>
  <c r="M261" i="27"/>
  <c r="N260" i="27"/>
  <c r="M260" i="27"/>
  <c r="N259" i="27"/>
  <c r="M259" i="27"/>
  <c r="N258" i="27"/>
  <c r="M258" i="27"/>
  <c r="N257" i="27"/>
  <c r="M257" i="27"/>
  <c r="N256" i="27"/>
  <c r="M256" i="27"/>
  <c r="N255" i="27"/>
  <c r="M255" i="27"/>
  <c r="N254" i="27"/>
  <c r="M254" i="27"/>
  <c r="N253" i="27"/>
  <c r="M253" i="27"/>
  <c r="N252" i="27"/>
  <c r="M252" i="27"/>
  <c r="N251" i="27"/>
  <c r="M251" i="27"/>
  <c r="N250" i="27"/>
  <c r="M250" i="27"/>
  <c r="N249" i="27"/>
  <c r="M249" i="27"/>
  <c r="N248" i="27"/>
  <c r="M248" i="27"/>
  <c r="N247" i="27"/>
  <c r="M247" i="27"/>
  <c r="N246" i="27"/>
  <c r="M246" i="27"/>
  <c r="N245" i="27"/>
  <c r="M245" i="27"/>
  <c r="N244" i="27"/>
  <c r="M244" i="27"/>
  <c r="N243" i="27"/>
  <c r="M243" i="27"/>
  <c r="N242" i="27"/>
  <c r="M242" i="27"/>
  <c r="N241" i="27"/>
  <c r="M241" i="27"/>
  <c r="N240" i="27"/>
  <c r="M240" i="27"/>
  <c r="N239" i="27"/>
  <c r="M239" i="27"/>
  <c r="N238" i="27"/>
  <c r="M238" i="27"/>
  <c r="N237" i="27"/>
  <c r="M237" i="27"/>
  <c r="N236" i="27"/>
  <c r="M236" i="27"/>
  <c r="N235" i="27"/>
  <c r="M235" i="27"/>
  <c r="N234" i="27"/>
  <c r="M234" i="27"/>
  <c r="N233" i="27"/>
  <c r="M233" i="27"/>
  <c r="N232" i="27"/>
  <c r="M232" i="27"/>
  <c r="N231" i="27"/>
  <c r="M231" i="27"/>
  <c r="N230" i="27"/>
  <c r="M230" i="27"/>
  <c r="N229" i="27"/>
  <c r="M229" i="27"/>
  <c r="N228" i="27"/>
  <c r="M228" i="27"/>
  <c r="N227" i="27"/>
  <c r="M227" i="27"/>
  <c r="N226" i="27"/>
  <c r="M226" i="27"/>
  <c r="N225" i="27"/>
  <c r="M225" i="27"/>
  <c r="N224" i="27"/>
  <c r="M224" i="27"/>
  <c r="N223" i="27"/>
  <c r="M223" i="27"/>
  <c r="N222" i="27"/>
  <c r="M222" i="27"/>
  <c r="N221" i="27"/>
  <c r="M221" i="27"/>
  <c r="N220" i="27"/>
  <c r="M220" i="27"/>
  <c r="N219" i="27"/>
  <c r="M219" i="27"/>
  <c r="N218" i="27"/>
  <c r="M218" i="27"/>
  <c r="N217" i="27"/>
  <c r="M217" i="27"/>
  <c r="N216" i="27"/>
  <c r="M216" i="27"/>
  <c r="N215" i="27"/>
  <c r="M215" i="27"/>
  <c r="N214" i="27"/>
  <c r="M214" i="27"/>
  <c r="N213" i="27"/>
  <c r="M213" i="27"/>
  <c r="N212" i="27"/>
  <c r="M212" i="27"/>
  <c r="N211" i="27"/>
  <c r="M211" i="27"/>
  <c r="N210" i="27"/>
  <c r="M210" i="27"/>
  <c r="N209" i="27"/>
  <c r="M209" i="27"/>
  <c r="N208" i="27"/>
  <c r="M208" i="27"/>
  <c r="N207" i="27"/>
  <c r="M207" i="27"/>
  <c r="N206" i="27"/>
  <c r="M206" i="27"/>
  <c r="N205" i="27"/>
  <c r="M205" i="27"/>
  <c r="N204" i="27"/>
  <c r="M204" i="27"/>
  <c r="N203" i="27"/>
  <c r="M203" i="27"/>
  <c r="N202" i="27"/>
  <c r="M202" i="27"/>
  <c r="N201" i="27"/>
  <c r="M201" i="27"/>
  <c r="N200" i="27"/>
  <c r="M200" i="27"/>
  <c r="N199" i="27"/>
  <c r="M199" i="27"/>
  <c r="N198" i="27"/>
  <c r="M198" i="27"/>
  <c r="N197" i="27"/>
  <c r="M197" i="27"/>
  <c r="N196" i="27"/>
  <c r="M196" i="27"/>
  <c r="N195" i="27"/>
  <c r="M195" i="27"/>
  <c r="N194" i="27"/>
  <c r="M194" i="27"/>
  <c r="N193" i="27"/>
  <c r="M193" i="27"/>
  <c r="N192" i="27"/>
  <c r="M192" i="27"/>
  <c r="N191" i="27"/>
  <c r="M191" i="27"/>
  <c r="N190" i="27"/>
  <c r="M190" i="27"/>
  <c r="N189" i="27"/>
  <c r="M189" i="27"/>
  <c r="N188" i="27"/>
  <c r="M188" i="27"/>
  <c r="N187" i="27"/>
  <c r="M187" i="27"/>
  <c r="N186" i="27"/>
  <c r="M186" i="27"/>
  <c r="N185" i="27"/>
  <c r="M185" i="27"/>
  <c r="N184" i="27"/>
  <c r="M184" i="27"/>
  <c r="N183" i="27"/>
  <c r="M183" i="27"/>
  <c r="N182" i="27"/>
  <c r="M182" i="27"/>
  <c r="N181" i="27"/>
  <c r="M181" i="27"/>
  <c r="N180" i="27"/>
  <c r="M180" i="27"/>
  <c r="N179" i="27"/>
  <c r="M179" i="27"/>
  <c r="N178" i="27"/>
  <c r="M178" i="27"/>
  <c r="N177" i="27"/>
  <c r="M177" i="27"/>
  <c r="N176" i="27"/>
  <c r="M176" i="27"/>
  <c r="N175" i="27"/>
  <c r="M175" i="27"/>
  <c r="N174" i="27"/>
  <c r="M174" i="27"/>
  <c r="N173" i="27"/>
  <c r="M173" i="27"/>
  <c r="N172" i="27"/>
  <c r="M172" i="27"/>
  <c r="N171" i="27"/>
  <c r="M171" i="27"/>
  <c r="N170" i="27"/>
  <c r="M170" i="27"/>
  <c r="N169" i="27"/>
  <c r="M169" i="27"/>
  <c r="N168" i="27"/>
  <c r="M168" i="27"/>
  <c r="N167" i="27"/>
  <c r="M167" i="27"/>
  <c r="N166" i="27"/>
  <c r="M166" i="27"/>
  <c r="N165" i="27"/>
  <c r="M165" i="27"/>
  <c r="N164" i="27"/>
  <c r="M164" i="27"/>
  <c r="N163" i="27"/>
  <c r="M163" i="27"/>
  <c r="N162" i="27"/>
  <c r="M162" i="27"/>
  <c r="N161" i="27"/>
  <c r="M161" i="27"/>
  <c r="N160" i="27"/>
  <c r="M160" i="27"/>
  <c r="N159" i="27"/>
  <c r="M159" i="27"/>
  <c r="N158" i="27"/>
  <c r="M158" i="27"/>
  <c r="N157" i="27"/>
  <c r="M157" i="27"/>
  <c r="N156" i="27"/>
  <c r="M156" i="27"/>
  <c r="N155" i="27"/>
  <c r="M155" i="27"/>
  <c r="N154" i="27"/>
  <c r="M154" i="27"/>
  <c r="N153" i="27"/>
  <c r="M153" i="27"/>
  <c r="N152" i="27"/>
  <c r="M152" i="27"/>
  <c r="N151" i="27"/>
  <c r="M151" i="27"/>
  <c r="N150" i="27"/>
  <c r="M150" i="27"/>
  <c r="N149" i="27"/>
  <c r="M149" i="27"/>
  <c r="N148" i="27"/>
  <c r="M148" i="27"/>
  <c r="N147" i="27"/>
  <c r="M147" i="27"/>
  <c r="N146" i="27"/>
  <c r="M146" i="27"/>
  <c r="N145" i="27"/>
  <c r="M145" i="27"/>
  <c r="N144" i="27"/>
  <c r="M144" i="27"/>
  <c r="N143" i="27"/>
  <c r="M143" i="27"/>
  <c r="N142" i="27"/>
  <c r="M142" i="27"/>
  <c r="N141" i="27"/>
  <c r="M141" i="27"/>
  <c r="N140" i="27"/>
  <c r="M140" i="27"/>
  <c r="N139" i="27"/>
  <c r="M139" i="27"/>
  <c r="N138" i="27"/>
  <c r="M138" i="27"/>
  <c r="N137" i="27"/>
  <c r="M137" i="27"/>
  <c r="N136" i="27"/>
  <c r="M136" i="27"/>
  <c r="N135" i="27"/>
  <c r="M135" i="27"/>
  <c r="N134" i="27"/>
  <c r="M134" i="27"/>
  <c r="N133" i="27"/>
  <c r="M133" i="27"/>
  <c r="N132" i="27"/>
  <c r="M132" i="27"/>
  <c r="N131" i="27"/>
  <c r="M131" i="27"/>
  <c r="N130" i="27"/>
  <c r="M130" i="27"/>
  <c r="N129" i="27"/>
  <c r="M129" i="27"/>
  <c r="N128" i="27"/>
  <c r="M128" i="27"/>
  <c r="N127" i="27"/>
  <c r="M127" i="27"/>
  <c r="N126" i="27"/>
  <c r="M126" i="27"/>
  <c r="N125" i="27"/>
  <c r="M125" i="27"/>
  <c r="N124" i="27"/>
  <c r="M124" i="27"/>
  <c r="N123" i="27"/>
  <c r="M123" i="27"/>
  <c r="N122" i="27"/>
  <c r="M122" i="27"/>
  <c r="N121" i="27"/>
  <c r="M121" i="27"/>
  <c r="N120" i="27"/>
  <c r="M120" i="27"/>
  <c r="N119" i="27"/>
  <c r="M119" i="27"/>
  <c r="N118" i="27"/>
  <c r="M118" i="27"/>
  <c r="N117" i="27"/>
  <c r="M117" i="27"/>
  <c r="N116" i="27"/>
  <c r="M116" i="27"/>
  <c r="N115" i="27"/>
  <c r="M115" i="27"/>
  <c r="N114" i="27"/>
  <c r="M114" i="27"/>
  <c r="N113" i="27"/>
  <c r="M113" i="27"/>
  <c r="N112" i="27"/>
  <c r="M112" i="27"/>
  <c r="N111" i="27"/>
  <c r="M111" i="27"/>
  <c r="N110" i="27"/>
  <c r="M110" i="27"/>
  <c r="N109" i="27"/>
  <c r="M109" i="27"/>
  <c r="N108" i="27"/>
  <c r="M108" i="27"/>
  <c r="N107" i="27"/>
  <c r="M107" i="27"/>
  <c r="N106" i="27"/>
  <c r="M106" i="27"/>
  <c r="N105" i="27"/>
  <c r="M105" i="27"/>
  <c r="N104" i="27"/>
  <c r="M104" i="27"/>
  <c r="N103" i="27"/>
  <c r="M103" i="27"/>
  <c r="N102" i="27"/>
  <c r="M102" i="27"/>
  <c r="N101" i="27"/>
  <c r="M101" i="27"/>
  <c r="N100" i="27"/>
  <c r="M100" i="27"/>
  <c r="N99" i="27"/>
  <c r="M99" i="27"/>
  <c r="N98" i="27"/>
  <c r="M98" i="27"/>
  <c r="N97" i="27"/>
  <c r="M97" i="27"/>
  <c r="N96" i="27"/>
  <c r="M96" i="27"/>
  <c r="N5" i="27"/>
  <c r="M5" i="27"/>
  <c r="D18" i="16"/>
  <c r="F20" i="35" s="1"/>
  <c r="C18" i="16"/>
  <c r="E20" i="35" s="1"/>
  <c r="B18" i="16"/>
  <c r="D20" i="35" s="1"/>
  <c r="A18" i="16"/>
  <c r="C20" i="35" s="1"/>
  <c r="N302" i="16"/>
  <c r="M302" i="16"/>
  <c r="N301" i="16"/>
  <c r="M301" i="16"/>
  <c r="N300" i="16"/>
  <c r="M300" i="16"/>
  <c r="N299" i="16"/>
  <c r="M299" i="16"/>
  <c r="N298" i="16"/>
  <c r="M298" i="16"/>
  <c r="N297" i="16"/>
  <c r="M297" i="16"/>
  <c r="N296" i="16"/>
  <c r="M296" i="16"/>
  <c r="N295" i="16"/>
  <c r="M295" i="16"/>
  <c r="N294" i="16"/>
  <c r="M294" i="16"/>
  <c r="N293" i="16"/>
  <c r="M293" i="16"/>
  <c r="N292" i="16"/>
  <c r="M292" i="16"/>
  <c r="N291" i="16"/>
  <c r="M291" i="16"/>
  <c r="N290" i="16"/>
  <c r="M290" i="16"/>
  <c r="N289" i="16"/>
  <c r="M289" i="16"/>
  <c r="N288" i="16"/>
  <c r="M288" i="16"/>
  <c r="N287" i="16"/>
  <c r="M287" i="16"/>
  <c r="N286" i="16"/>
  <c r="M286" i="16"/>
  <c r="N285" i="16"/>
  <c r="M285" i="16"/>
  <c r="N284" i="16"/>
  <c r="M284" i="16"/>
  <c r="N283" i="16"/>
  <c r="M283" i="16"/>
  <c r="N282" i="16"/>
  <c r="M282" i="16"/>
  <c r="N281" i="16"/>
  <c r="M281" i="16"/>
  <c r="N280" i="16"/>
  <c r="M280" i="16"/>
  <c r="N279" i="16"/>
  <c r="M279" i="16"/>
  <c r="N278" i="16"/>
  <c r="M278" i="16"/>
  <c r="N277" i="16"/>
  <c r="M277" i="16"/>
  <c r="N276" i="16"/>
  <c r="M276" i="16"/>
  <c r="N275" i="16"/>
  <c r="M275" i="16"/>
  <c r="N274" i="16"/>
  <c r="M274" i="16"/>
  <c r="N273" i="16"/>
  <c r="M273" i="16"/>
  <c r="N272" i="16"/>
  <c r="M272" i="16"/>
  <c r="N271" i="16"/>
  <c r="M271" i="16"/>
  <c r="N270" i="16"/>
  <c r="M270" i="16"/>
  <c r="N269" i="16"/>
  <c r="M269" i="16"/>
  <c r="N268" i="16"/>
  <c r="M268" i="16"/>
  <c r="N267" i="16"/>
  <c r="M267" i="16"/>
  <c r="N266" i="16"/>
  <c r="M266" i="16"/>
  <c r="N265" i="16"/>
  <c r="M265" i="16"/>
  <c r="N264" i="16"/>
  <c r="M264" i="16"/>
  <c r="N263" i="16"/>
  <c r="M263" i="16"/>
  <c r="N262" i="16"/>
  <c r="M262" i="16"/>
  <c r="N261" i="16"/>
  <c r="M261" i="16"/>
  <c r="N260" i="16"/>
  <c r="M260" i="16"/>
  <c r="N259" i="16"/>
  <c r="M259" i="16"/>
  <c r="N258" i="16"/>
  <c r="M258" i="16"/>
  <c r="N257" i="16"/>
  <c r="M257" i="16"/>
  <c r="N256" i="16"/>
  <c r="M256" i="16"/>
  <c r="N255" i="16"/>
  <c r="M255" i="16"/>
  <c r="N254" i="16"/>
  <c r="M254" i="16"/>
  <c r="N253" i="16"/>
  <c r="M253" i="16"/>
  <c r="N252" i="16"/>
  <c r="M252" i="16"/>
  <c r="N251" i="16"/>
  <c r="M251" i="16"/>
  <c r="N250" i="16"/>
  <c r="M250" i="16"/>
  <c r="N249" i="16"/>
  <c r="M249" i="16"/>
  <c r="N248" i="16"/>
  <c r="M248" i="16"/>
  <c r="N247" i="16"/>
  <c r="M247" i="16"/>
  <c r="N246" i="16"/>
  <c r="M246" i="16"/>
  <c r="N245" i="16"/>
  <c r="M245" i="16"/>
  <c r="N244" i="16"/>
  <c r="M244" i="16"/>
  <c r="N243" i="16"/>
  <c r="M243" i="16"/>
  <c r="N242" i="16"/>
  <c r="M242" i="16"/>
  <c r="N241" i="16"/>
  <c r="M241" i="16"/>
  <c r="N240" i="16"/>
  <c r="M240" i="16"/>
  <c r="N239" i="16"/>
  <c r="M239" i="16"/>
  <c r="N238" i="16"/>
  <c r="M238" i="16"/>
  <c r="N237" i="16"/>
  <c r="M237" i="16"/>
  <c r="N236" i="16"/>
  <c r="M236" i="16"/>
  <c r="N235" i="16"/>
  <c r="M235" i="16"/>
  <c r="N234" i="16"/>
  <c r="M234" i="16"/>
  <c r="N233" i="16"/>
  <c r="M233" i="16"/>
  <c r="N232" i="16"/>
  <c r="M232" i="16"/>
  <c r="N231" i="16"/>
  <c r="M231" i="16"/>
  <c r="N230" i="16"/>
  <c r="M230" i="16"/>
  <c r="N229" i="16"/>
  <c r="M229" i="16"/>
  <c r="N228" i="16"/>
  <c r="M228" i="16"/>
  <c r="N227" i="16"/>
  <c r="M227" i="16"/>
  <c r="N226" i="16"/>
  <c r="M226" i="16"/>
  <c r="N225" i="16"/>
  <c r="M225" i="16"/>
  <c r="N224" i="16"/>
  <c r="M224" i="16"/>
  <c r="N223" i="16"/>
  <c r="M223" i="16"/>
  <c r="N222" i="16"/>
  <c r="M222" i="16"/>
  <c r="N221" i="16"/>
  <c r="M221" i="16"/>
  <c r="N220" i="16"/>
  <c r="M220" i="16"/>
  <c r="N219" i="16"/>
  <c r="M219" i="16"/>
  <c r="N218" i="16"/>
  <c r="M218" i="16"/>
  <c r="N217" i="16"/>
  <c r="M217" i="16"/>
  <c r="N216" i="16"/>
  <c r="M216" i="16"/>
  <c r="N215" i="16"/>
  <c r="M215" i="16"/>
  <c r="N214" i="16"/>
  <c r="M214" i="16"/>
  <c r="N213" i="16"/>
  <c r="M213" i="16"/>
  <c r="N212" i="16"/>
  <c r="M212" i="16"/>
  <c r="N211" i="16"/>
  <c r="M211" i="16"/>
  <c r="N210" i="16"/>
  <c r="M210" i="16"/>
  <c r="N209" i="16"/>
  <c r="M209" i="16"/>
  <c r="N208" i="16"/>
  <c r="M208" i="16"/>
  <c r="N207" i="16"/>
  <c r="M207" i="16"/>
  <c r="N206" i="16"/>
  <c r="M206" i="16"/>
  <c r="N205" i="16"/>
  <c r="M205" i="16"/>
  <c r="N204" i="16"/>
  <c r="M204" i="16"/>
  <c r="N203" i="16"/>
  <c r="M203" i="16"/>
  <c r="N202" i="16"/>
  <c r="M202" i="16"/>
  <c r="N201" i="16"/>
  <c r="M201" i="16"/>
  <c r="N200" i="16"/>
  <c r="M200" i="16"/>
  <c r="N199" i="16"/>
  <c r="M199" i="16"/>
  <c r="N198" i="16"/>
  <c r="M198" i="16"/>
  <c r="N197" i="16"/>
  <c r="M197" i="16"/>
  <c r="N196" i="16"/>
  <c r="M196" i="16"/>
  <c r="N195" i="16"/>
  <c r="M195" i="16"/>
  <c r="N194" i="16"/>
  <c r="M194" i="16"/>
  <c r="N193" i="16"/>
  <c r="M193" i="16"/>
  <c r="N192" i="16"/>
  <c r="M192" i="16"/>
  <c r="N191" i="16"/>
  <c r="M191" i="16"/>
  <c r="N190" i="16"/>
  <c r="M190" i="16"/>
  <c r="N189" i="16"/>
  <c r="M189" i="16"/>
  <c r="N188" i="16"/>
  <c r="M188" i="16"/>
  <c r="N187" i="16"/>
  <c r="M187" i="16"/>
  <c r="N186" i="16"/>
  <c r="M186" i="16"/>
  <c r="N185" i="16"/>
  <c r="M185" i="16"/>
  <c r="N184" i="16"/>
  <c r="M184" i="16"/>
  <c r="N183" i="16"/>
  <c r="M183" i="16"/>
  <c r="N182" i="16"/>
  <c r="M182" i="16"/>
  <c r="N181" i="16"/>
  <c r="M181" i="16"/>
  <c r="N180" i="16"/>
  <c r="M180" i="16"/>
  <c r="N179" i="16"/>
  <c r="M179" i="16"/>
  <c r="N178" i="16"/>
  <c r="M178" i="16"/>
  <c r="N177" i="16"/>
  <c r="M177" i="16"/>
  <c r="N176" i="16"/>
  <c r="M176" i="16"/>
  <c r="N175" i="16"/>
  <c r="M175" i="16"/>
  <c r="N174" i="16"/>
  <c r="M174" i="16"/>
  <c r="N173" i="16"/>
  <c r="M173" i="16"/>
  <c r="N172" i="16"/>
  <c r="M172" i="16"/>
  <c r="N171" i="16"/>
  <c r="M171" i="16"/>
  <c r="N170" i="16"/>
  <c r="M170" i="16"/>
  <c r="N169" i="16"/>
  <c r="M169" i="16"/>
  <c r="N168" i="16"/>
  <c r="M168" i="16"/>
  <c r="N167" i="16"/>
  <c r="M167" i="16"/>
  <c r="N166" i="16"/>
  <c r="M166" i="16"/>
  <c r="N165" i="16"/>
  <c r="M165" i="16"/>
  <c r="N164" i="16"/>
  <c r="M164" i="16"/>
  <c r="N163" i="16"/>
  <c r="M163" i="16"/>
  <c r="N162" i="16"/>
  <c r="M162" i="16"/>
  <c r="N161" i="16"/>
  <c r="M161" i="16"/>
  <c r="N160" i="16"/>
  <c r="M160" i="16"/>
  <c r="N159" i="16"/>
  <c r="M159" i="16"/>
  <c r="N158" i="16"/>
  <c r="M158" i="16"/>
  <c r="N157" i="16"/>
  <c r="M157" i="16"/>
  <c r="N156" i="16"/>
  <c r="M156" i="16"/>
  <c r="N155" i="16"/>
  <c r="M155" i="16"/>
  <c r="N154" i="16"/>
  <c r="M154" i="16"/>
  <c r="N153" i="16"/>
  <c r="M153" i="16"/>
  <c r="N152" i="16"/>
  <c r="M152" i="16"/>
  <c r="N151" i="16"/>
  <c r="M151" i="16"/>
  <c r="N150" i="16"/>
  <c r="M150" i="16"/>
  <c r="N149" i="16"/>
  <c r="M149" i="16"/>
  <c r="N148" i="16"/>
  <c r="M148" i="16"/>
  <c r="N147" i="16"/>
  <c r="M147" i="16"/>
  <c r="N146" i="16"/>
  <c r="M146" i="16"/>
  <c r="N145" i="16"/>
  <c r="M145" i="16"/>
  <c r="N144" i="16"/>
  <c r="M144" i="16"/>
  <c r="N143" i="16"/>
  <c r="M143" i="16"/>
  <c r="N142" i="16"/>
  <c r="M142" i="16"/>
  <c r="N141" i="16"/>
  <c r="M141" i="16"/>
  <c r="N140" i="16"/>
  <c r="M140" i="16"/>
  <c r="N139" i="16"/>
  <c r="M139" i="16"/>
  <c r="N138" i="16"/>
  <c r="M138" i="16"/>
  <c r="N137" i="16"/>
  <c r="M137" i="16"/>
  <c r="N136" i="16"/>
  <c r="M136" i="16"/>
  <c r="N135" i="16"/>
  <c r="M135" i="16"/>
  <c r="N134" i="16"/>
  <c r="M134" i="16"/>
  <c r="N133" i="16"/>
  <c r="M133" i="16"/>
  <c r="N132" i="16"/>
  <c r="M132" i="16"/>
  <c r="N131" i="16"/>
  <c r="M131" i="16"/>
  <c r="N130" i="16"/>
  <c r="M130" i="16"/>
  <c r="N129" i="16"/>
  <c r="M129" i="16"/>
  <c r="N128" i="16"/>
  <c r="M128" i="16"/>
  <c r="N127" i="16"/>
  <c r="M127" i="16"/>
  <c r="N126" i="16"/>
  <c r="M126" i="16"/>
  <c r="N125" i="16"/>
  <c r="M125" i="16"/>
  <c r="N124" i="16"/>
  <c r="M124" i="16"/>
  <c r="N123" i="16"/>
  <c r="M123" i="16"/>
  <c r="N122" i="16"/>
  <c r="M122" i="16"/>
  <c r="N121" i="16"/>
  <c r="M121" i="16"/>
  <c r="N120" i="16"/>
  <c r="M120" i="16"/>
  <c r="N119" i="16"/>
  <c r="M119" i="16"/>
  <c r="N118" i="16"/>
  <c r="M118" i="16"/>
  <c r="N117" i="16"/>
  <c r="M117" i="16"/>
  <c r="N116" i="16"/>
  <c r="M116" i="16"/>
  <c r="N115" i="16"/>
  <c r="M115" i="16"/>
  <c r="N114" i="16"/>
  <c r="M114" i="16"/>
  <c r="N113" i="16"/>
  <c r="M113" i="16"/>
  <c r="N112" i="16"/>
  <c r="M112" i="16"/>
  <c r="N111" i="16"/>
  <c r="M111" i="16"/>
  <c r="N110" i="16"/>
  <c r="M110" i="16"/>
  <c r="N109" i="16"/>
  <c r="M109" i="16"/>
  <c r="N108" i="16"/>
  <c r="M108" i="16"/>
  <c r="N107" i="16"/>
  <c r="M107" i="16"/>
  <c r="N106" i="16"/>
  <c r="M106" i="16"/>
  <c r="N105" i="16"/>
  <c r="M105" i="16"/>
  <c r="N104" i="16"/>
  <c r="M104" i="16"/>
  <c r="N103" i="16"/>
  <c r="M103" i="16"/>
  <c r="N102" i="16"/>
  <c r="M102" i="16"/>
  <c r="N101" i="16"/>
  <c r="M101" i="16"/>
  <c r="N100" i="16"/>
  <c r="M100" i="16"/>
  <c r="N99" i="16"/>
  <c r="M99" i="16"/>
  <c r="N98" i="16"/>
  <c r="M98" i="16"/>
  <c r="N97" i="16"/>
  <c r="M97" i="16"/>
  <c r="N96" i="16"/>
  <c r="M96" i="16"/>
  <c r="N95" i="16"/>
  <c r="M95" i="16"/>
  <c r="N94" i="16"/>
  <c r="M94" i="16"/>
  <c r="N93" i="16"/>
  <c r="M93" i="16"/>
  <c r="N92" i="16"/>
  <c r="M92" i="16"/>
  <c r="N91" i="16"/>
  <c r="M91" i="16"/>
  <c r="N90" i="16"/>
  <c r="M90" i="16"/>
  <c r="N89" i="16"/>
  <c r="M89" i="16"/>
  <c r="N88" i="16"/>
  <c r="M88" i="16"/>
  <c r="N87" i="16"/>
  <c r="M87" i="16"/>
  <c r="N86" i="16"/>
  <c r="M86" i="16"/>
  <c r="N85" i="16"/>
  <c r="M85" i="16"/>
  <c r="N84" i="16"/>
  <c r="M84" i="16"/>
  <c r="N83" i="16"/>
  <c r="M83" i="16"/>
  <c r="N82" i="16"/>
  <c r="M82" i="16"/>
  <c r="N81" i="16"/>
  <c r="M81" i="16"/>
  <c r="N80" i="16"/>
  <c r="M80" i="16"/>
  <c r="N79" i="16"/>
  <c r="M79" i="16"/>
  <c r="N78" i="16"/>
  <c r="M78" i="16"/>
  <c r="N77" i="16"/>
  <c r="M77" i="16"/>
  <c r="N76" i="16"/>
  <c r="M76" i="16"/>
  <c r="N75" i="16"/>
  <c r="M75" i="16"/>
  <c r="N74" i="16"/>
  <c r="M74" i="16"/>
  <c r="N73" i="16"/>
  <c r="M73" i="16"/>
  <c r="N72" i="16"/>
  <c r="M72" i="16"/>
  <c r="N71" i="16"/>
  <c r="M71" i="16"/>
  <c r="N70" i="16"/>
  <c r="M70" i="16"/>
  <c r="N69" i="16"/>
  <c r="M69" i="16"/>
  <c r="N68" i="16"/>
  <c r="M68" i="16"/>
  <c r="N67" i="16"/>
  <c r="M67" i="16"/>
  <c r="N66" i="16"/>
  <c r="M66" i="16"/>
  <c r="N65" i="16"/>
  <c r="M65" i="16"/>
  <c r="N64" i="16"/>
  <c r="M64" i="16"/>
  <c r="N63" i="16"/>
  <c r="M63" i="16"/>
  <c r="N62" i="16"/>
  <c r="M62" i="16"/>
  <c r="N61" i="16"/>
  <c r="M61" i="16"/>
  <c r="N60" i="16"/>
  <c r="M60" i="16"/>
  <c r="N59" i="16"/>
  <c r="M59" i="16"/>
  <c r="N58" i="16"/>
  <c r="M58" i="16"/>
  <c r="N57" i="16"/>
  <c r="M57" i="16"/>
  <c r="N56" i="16"/>
  <c r="M56" i="16"/>
  <c r="N55" i="16"/>
  <c r="M55" i="16"/>
  <c r="N54" i="16"/>
  <c r="M54" i="16"/>
  <c r="N53" i="16"/>
  <c r="M53" i="16"/>
  <c r="N52" i="16"/>
  <c r="M52" i="16"/>
  <c r="N51" i="16"/>
  <c r="M51" i="16"/>
  <c r="N50" i="16"/>
  <c r="M50" i="16"/>
  <c r="N49" i="16"/>
  <c r="M49" i="16"/>
  <c r="N48" i="16"/>
  <c r="M48" i="16"/>
  <c r="N47" i="16"/>
  <c r="M47" i="16"/>
  <c r="N46" i="16"/>
  <c r="M46" i="16"/>
  <c r="N45" i="16"/>
  <c r="M45" i="16"/>
  <c r="N44" i="16"/>
  <c r="M44" i="16"/>
  <c r="N43" i="16"/>
  <c r="M43" i="16"/>
  <c r="N42" i="16"/>
  <c r="M42" i="16"/>
  <c r="N41" i="16"/>
  <c r="M41" i="16"/>
  <c r="N40" i="16"/>
  <c r="M40" i="16"/>
  <c r="N39" i="16"/>
  <c r="M39" i="16"/>
  <c r="N38" i="16"/>
  <c r="M38" i="16"/>
  <c r="N37" i="16"/>
  <c r="M37" i="16"/>
  <c r="N36" i="16"/>
  <c r="M36" i="16"/>
  <c r="N35" i="16"/>
  <c r="M35" i="16"/>
  <c r="N34" i="16"/>
  <c r="M34" i="16"/>
  <c r="N33" i="16"/>
  <c r="M33" i="16"/>
  <c r="N32" i="16"/>
  <c r="M32" i="16"/>
  <c r="N31" i="16"/>
  <c r="M31" i="16"/>
  <c r="N30" i="16"/>
  <c r="M30" i="16"/>
  <c r="N29" i="16"/>
  <c r="M29" i="16"/>
  <c r="N28" i="16"/>
  <c r="M28" i="16"/>
  <c r="N27" i="16"/>
  <c r="M27" i="16"/>
  <c r="N26" i="16"/>
  <c r="M26" i="16"/>
  <c r="N25" i="16"/>
  <c r="M25" i="16"/>
  <c r="N24" i="16"/>
  <c r="M24" i="16"/>
  <c r="N23" i="16"/>
  <c r="M23" i="16"/>
  <c r="N22" i="16"/>
  <c r="M22" i="16"/>
  <c r="N21" i="16"/>
  <c r="M21" i="16"/>
  <c r="N20" i="16"/>
  <c r="M20" i="16"/>
  <c r="N19" i="16"/>
  <c r="M19" i="16"/>
  <c r="N17" i="16"/>
  <c r="M17" i="16"/>
  <c r="N16" i="16"/>
  <c r="M16" i="16"/>
  <c r="N13" i="16"/>
  <c r="M13" i="16"/>
  <c r="N12" i="16"/>
  <c r="M12" i="16"/>
  <c r="N11" i="16"/>
  <c r="M11" i="16"/>
  <c r="N10" i="16"/>
  <c r="M10" i="16"/>
  <c r="N9" i="16"/>
  <c r="M9" i="16"/>
  <c r="N8" i="16"/>
  <c r="M8" i="16"/>
  <c r="N7" i="16"/>
  <c r="M7" i="16"/>
  <c r="N6" i="16"/>
  <c r="M6" i="16"/>
  <c r="N5" i="16"/>
  <c r="M5" i="16"/>
  <c r="B9" i="12"/>
  <c r="B11" i="10"/>
  <c r="M10" i="10" s="1"/>
  <c r="B22" i="8"/>
  <c r="M21" i="8" s="1"/>
  <c r="B94" i="6"/>
  <c r="B21" i="5"/>
  <c r="D11" i="35" s="1"/>
  <c r="B123" i="9"/>
  <c r="D9" i="12"/>
  <c r="F18" i="35" s="1"/>
  <c r="D11" i="10"/>
  <c r="F15" i="35" s="1"/>
  <c r="C9" i="12"/>
  <c r="E18" i="35" s="1"/>
  <c r="A9" i="12"/>
  <c r="C18" i="35" s="1"/>
  <c r="O300" i="12"/>
  <c r="N300" i="12"/>
  <c r="O299" i="12"/>
  <c r="N299" i="12"/>
  <c r="O298" i="12"/>
  <c r="N298" i="12"/>
  <c r="O297" i="12"/>
  <c r="N297" i="12"/>
  <c r="O296" i="12"/>
  <c r="N296" i="12"/>
  <c r="O295" i="12"/>
  <c r="N295" i="12"/>
  <c r="O294" i="12"/>
  <c r="N294" i="12"/>
  <c r="O293" i="12"/>
  <c r="N293" i="12"/>
  <c r="O292" i="12"/>
  <c r="N292" i="12"/>
  <c r="O291" i="12"/>
  <c r="N291" i="12"/>
  <c r="O290" i="12"/>
  <c r="N290" i="12"/>
  <c r="O289" i="12"/>
  <c r="N289" i="12"/>
  <c r="O288" i="12"/>
  <c r="N288" i="12"/>
  <c r="O287" i="12"/>
  <c r="N287" i="12"/>
  <c r="O286" i="12"/>
  <c r="N286" i="12"/>
  <c r="O285" i="12"/>
  <c r="N285" i="12"/>
  <c r="O284" i="12"/>
  <c r="N284" i="12"/>
  <c r="O283" i="12"/>
  <c r="N283" i="12"/>
  <c r="O282" i="12"/>
  <c r="N282" i="12"/>
  <c r="O281" i="12"/>
  <c r="N281" i="12"/>
  <c r="O280" i="12"/>
  <c r="N280" i="12"/>
  <c r="O279" i="12"/>
  <c r="N279" i="12"/>
  <c r="O278" i="12"/>
  <c r="N278" i="12"/>
  <c r="O277" i="12"/>
  <c r="N277" i="12"/>
  <c r="O276" i="12"/>
  <c r="N276" i="12"/>
  <c r="O275" i="12"/>
  <c r="N275" i="12"/>
  <c r="O274" i="12"/>
  <c r="N274" i="12"/>
  <c r="O273" i="12"/>
  <c r="N273" i="12"/>
  <c r="O272" i="12"/>
  <c r="N272" i="12"/>
  <c r="O271" i="12"/>
  <c r="N271" i="12"/>
  <c r="O270" i="12"/>
  <c r="N270" i="12"/>
  <c r="O269" i="12"/>
  <c r="N269" i="12"/>
  <c r="O268" i="12"/>
  <c r="N268" i="12"/>
  <c r="O267" i="12"/>
  <c r="N267" i="12"/>
  <c r="O266" i="12"/>
  <c r="N266" i="12"/>
  <c r="O265" i="12"/>
  <c r="N265" i="12"/>
  <c r="O264" i="12"/>
  <c r="N264" i="12"/>
  <c r="O263" i="12"/>
  <c r="N263" i="12"/>
  <c r="O262" i="12"/>
  <c r="N262" i="12"/>
  <c r="O261" i="12"/>
  <c r="N261" i="12"/>
  <c r="O260" i="12"/>
  <c r="N260" i="12"/>
  <c r="O259" i="12"/>
  <c r="N259" i="12"/>
  <c r="O258" i="12"/>
  <c r="N258" i="12"/>
  <c r="O257" i="12"/>
  <c r="N257" i="12"/>
  <c r="O256" i="12"/>
  <c r="N256" i="12"/>
  <c r="O255" i="12"/>
  <c r="N255" i="12"/>
  <c r="O254" i="12"/>
  <c r="N254" i="12"/>
  <c r="O253" i="12"/>
  <c r="N253" i="12"/>
  <c r="O252" i="12"/>
  <c r="N252" i="12"/>
  <c r="O251" i="12"/>
  <c r="N251" i="12"/>
  <c r="O250" i="12"/>
  <c r="N250" i="12"/>
  <c r="O249" i="12"/>
  <c r="N249" i="12"/>
  <c r="O248" i="12"/>
  <c r="N248" i="12"/>
  <c r="O247" i="12"/>
  <c r="N247" i="12"/>
  <c r="O246" i="12"/>
  <c r="N246" i="12"/>
  <c r="O245" i="12"/>
  <c r="N245" i="12"/>
  <c r="O244" i="12"/>
  <c r="N244" i="12"/>
  <c r="O243" i="12"/>
  <c r="N243" i="12"/>
  <c r="O242" i="12"/>
  <c r="N242" i="12"/>
  <c r="O241" i="12"/>
  <c r="N241" i="12"/>
  <c r="O240" i="12"/>
  <c r="N240" i="12"/>
  <c r="O239" i="12"/>
  <c r="N239" i="12"/>
  <c r="O238" i="12"/>
  <c r="N238" i="12"/>
  <c r="O237" i="12"/>
  <c r="N237" i="12"/>
  <c r="O236" i="12"/>
  <c r="N236" i="12"/>
  <c r="O235" i="12"/>
  <c r="N235" i="12"/>
  <c r="O234" i="12"/>
  <c r="N234" i="12"/>
  <c r="O233" i="12"/>
  <c r="N233" i="12"/>
  <c r="O232" i="12"/>
  <c r="N232" i="12"/>
  <c r="O231" i="12"/>
  <c r="N231" i="12"/>
  <c r="O230" i="12"/>
  <c r="N230" i="12"/>
  <c r="O229" i="12"/>
  <c r="N229" i="12"/>
  <c r="O228" i="12"/>
  <c r="N228" i="12"/>
  <c r="O227" i="12"/>
  <c r="N227" i="12"/>
  <c r="O226" i="12"/>
  <c r="N226" i="12"/>
  <c r="O225" i="12"/>
  <c r="N225" i="12"/>
  <c r="O224" i="12"/>
  <c r="N224" i="12"/>
  <c r="O223" i="12"/>
  <c r="N223" i="12"/>
  <c r="O222" i="12"/>
  <c r="N222" i="12"/>
  <c r="O221" i="12"/>
  <c r="N221" i="12"/>
  <c r="O220" i="12"/>
  <c r="N220" i="12"/>
  <c r="O219" i="12"/>
  <c r="N219" i="12"/>
  <c r="O218" i="12"/>
  <c r="N218" i="12"/>
  <c r="O217" i="12"/>
  <c r="N217" i="12"/>
  <c r="O216" i="12"/>
  <c r="N216" i="12"/>
  <c r="O215" i="12"/>
  <c r="N215" i="12"/>
  <c r="O214" i="12"/>
  <c r="N214" i="12"/>
  <c r="O213" i="12"/>
  <c r="N213" i="12"/>
  <c r="O212" i="12"/>
  <c r="N212" i="12"/>
  <c r="O211" i="12"/>
  <c r="N211" i="12"/>
  <c r="O210" i="12"/>
  <c r="N210" i="12"/>
  <c r="O209" i="12"/>
  <c r="N209" i="12"/>
  <c r="O208" i="12"/>
  <c r="N208" i="12"/>
  <c r="O207" i="12"/>
  <c r="N207" i="12"/>
  <c r="O206" i="12"/>
  <c r="N206" i="12"/>
  <c r="O205" i="12"/>
  <c r="N205" i="12"/>
  <c r="O204" i="12"/>
  <c r="N204" i="12"/>
  <c r="O203" i="12"/>
  <c r="N203" i="12"/>
  <c r="O202" i="12"/>
  <c r="N202" i="12"/>
  <c r="O201" i="12"/>
  <c r="N201" i="12"/>
  <c r="O200" i="12"/>
  <c r="N200" i="12"/>
  <c r="O199" i="12"/>
  <c r="N199" i="12"/>
  <c r="O198" i="12"/>
  <c r="N198" i="12"/>
  <c r="O197" i="12"/>
  <c r="N197" i="12"/>
  <c r="O196" i="12"/>
  <c r="N196" i="12"/>
  <c r="O195" i="12"/>
  <c r="N195" i="12"/>
  <c r="O194" i="12"/>
  <c r="N194" i="12"/>
  <c r="O193" i="12"/>
  <c r="N193" i="12"/>
  <c r="O192" i="12"/>
  <c r="N192" i="12"/>
  <c r="O191" i="12"/>
  <c r="N191" i="12"/>
  <c r="O190" i="12"/>
  <c r="N190" i="12"/>
  <c r="O189" i="12"/>
  <c r="N189" i="12"/>
  <c r="O188" i="12"/>
  <c r="N188" i="12"/>
  <c r="O187" i="12"/>
  <c r="N187" i="12"/>
  <c r="O186" i="12"/>
  <c r="N186" i="12"/>
  <c r="O185" i="12"/>
  <c r="N185" i="12"/>
  <c r="O184" i="12"/>
  <c r="N184" i="12"/>
  <c r="O183" i="12"/>
  <c r="N183" i="12"/>
  <c r="O182" i="12"/>
  <c r="N182" i="12"/>
  <c r="O181" i="12"/>
  <c r="N181" i="12"/>
  <c r="O180" i="12"/>
  <c r="N180" i="12"/>
  <c r="O179" i="12"/>
  <c r="N179" i="12"/>
  <c r="O178" i="12"/>
  <c r="N178" i="12"/>
  <c r="O177" i="12"/>
  <c r="N177" i="12"/>
  <c r="O176" i="12"/>
  <c r="N176" i="12"/>
  <c r="O175" i="12"/>
  <c r="N175" i="12"/>
  <c r="O174" i="12"/>
  <c r="N174" i="12"/>
  <c r="O173" i="12"/>
  <c r="N173" i="12"/>
  <c r="O172" i="12"/>
  <c r="N172" i="12"/>
  <c r="O171" i="12"/>
  <c r="N171" i="12"/>
  <c r="O170" i="12"/>
  <c r="N170" i="12"/>
  <c r="O169" i="12"/>
  <c r="N169" i="12"/>
  <c r="O168" i="12"/>
  <c r="N168" i="12"/>
  <c r="O167" i="12"/>
  <c r="N167" i="12"/>
  <c r="O166" i="12"/>
  <c r="N166" i="12"/>
  <c r="O165" i="12"/>
  <c r="N165" i="12"/>
  <c r="O164" i="12"/>
  <c r="N164" i="12"/>
  <c r="O163" i="12"/>
  <c r="N163" i="12"/>
  <c r="O162" i="12"/>
  <c r="N162" i="12"/>
  <c r="O161" i="12"/>
  <c r="N161" i="12"/>
  <c r="O160" i="12"/>
  <c r="N160" i="12"/>
  <c r="O159" i="12"/>
  <c r="N159" i="12"/>
  <c r="O158" i="12"/>
  <c r="N158" i="12"/>
  <c r="O157" i="12"/>
  <c r="N157" i="12"/>
  <c r="O156" i="12"/>
  <c r="N156" i="12"/>
  <c r="O155" i="12"/>
  <c r="N155" i="12"/>
  <c r="O154" i="12"/>
  <c r="N154" i="12"/>
  <c r="O153" i="12"/>
  <c r="N153" i="12"/>
  <c r="O152" i="12"/>
  <c r="N152" i="12"/>
  <c r="O151" i="12"/>
  <c r="N151" i="12"/>
  <c r="O150" i="12"/>
  <c r="N150" i="12"/>
  <c r="O149" i="12"/>
  <c r="N149" i="12"/>
  <c r="O148" i="12"/>
  <c r="N148" i="12"/>
  <c r="O147" i="12"/>
  <c r="N147" i="12"/>
  <c r="O146" i="12"/>
  <c r="N146" i="12"/>
  <c r="O145" i="12"/>
  <c r="N145" i="12"/>
  <c r="O144" i="12"/>
  <c r="N144" i="12"/>
  <c r="O143" i="12"/>
  <c r="N143" i="12"/>
  <c r="O142" i="12"/>
  <c r="N142" i="12"/>
  <c r="O141" i="12"/>
  <c r="N141" i="12"/>
  <c r="O140" i="12"/>
  <c r="N140" i="12"/>
  <c r="O139" i="12"/>
  <c r="N139" i="12"/>
  <c r="O138" i="12"/>
  <c r="N138" i="12"/>
  <c r="O137" i="12"/>
  <c r="N137" i="12"/>
  <c r="O136" i="12"/>
  <c r="N136" i="12"/>
  <c r="O135" i="12"/>
  <c r="N135" i="12"/>
  <c r="O134" i="12"/>
  <c r="N134" i="12"/>
  <c r="O133" i="12"/>
  <c r="N133" i="12"/>
  <c r="O132" i="12"/>
  <c r="N132" i="12"/>
  <c r="O131" i="12"/>
  <c r="N131" i="12"/>
  <c r="O130" i="12"/>
  <c r="N130" i="12"/>
  <c r="O129" i="12"/>
  <c r="N129" i="12"/>
  <c r="O128" i="12"/>
  <c r="N128" i="12"/>
  <c r="O127" i="12"/>
  <c r="N127" i="12"/>
  <c r="O126" i="12"/>
  <c r="N126" i="12"/>
  <c r="O125" i="12"/>
  <c r="N125" i="12"/>
  <c r="O124" i="12"/>
  <c r="N124" i="12"/>
  <c r="O123" i="12"/>
  <c r="N123" i="12"/>
  <c r="O122" i="12"/>
  <c r="N122" i="12"/>
  <c r="O121" i="12"/>
  <c r="N121" i="12"/>
  <c r="O120" i="12"/>
  <c r="N120" i="12"/>
  <c r="O119" i="12"/>
  <c r="N119" i="12"/>
  <c r="O118" i="12"/>
  <c r="N118" i="12"/>
  <c r="O117" i="12"/>
  <c r="N117" i="12"/>
  <c r="O116" i="12"/>
  <c r="N116" i="12"/>
  <c r="O115" i="12"/>
  <c r="N115" i="12"/>
  <c r="O114" i="12"/>
  <c r="N114" i="12"/>
  <c r="O113" i="12"/>
  <c r="N113" i="12"/>
  <c r="O112" i="12"/>
  <c r="N112" i="12"/>
  <c r="O111" i="12"/>
  <c r="N111" i="12"/>
  <c r="O110" i="12"/>
  <c r="N110" i="12"/>
  <c r="O109" i="12"/>
  <c r="N109" i="12"/>
  <c r="O108" i="12"/>
  <c r="N108" i="12"/>
  <c r="O107" i="12"/>
  <c r="N107" i="12"/>
  <c r="O106" i="12"/>
  <c r="N106" i="12"/>
  <c r="O105" i="12"/>
  <c r="N105" i="12"/>
  <c r="O104" i="12"/>
  <c r="N104" i="12"/>
  <c r="O103" i="12"/>
  <c r="N103" i="12"/>
  <c r="O102" i="12"/>
  <c r="N102" i="12"/>
  <c r="O101" i="12"/>
  <c r="N101" i="12"/>
  <c r="O100" i="12"/>
  <c r="N100" i="12"/>
  <c r="O99" i="12"/>
  <c r="N99" i="12"/>
  <c r="O98" i="12"/>
  <c r="N98" i="12"/>
  <c r="O97" i="12"/>
  <c r="N97" i="12"/>
  <c r="O96" i="12"/>
  <c r="N96" i="12"/>
  <c r="O95" i="12"/>
  <c r="N95" i="12"/>
  <c r="O94" i="12"/>
  <c r="N94" i="12"/>
  <c r="O93" i="12"/>
  <c r="N93" i="12"/>
  <c r="O92" i="12"/>
  <c r="N92" i="12"/>
  <c r="O91" i="12"/>
  <c r="N91" i="12"/>
  <c r="O90" i="12"/>
  <c r="N90" i="12"/>
  <c r="O89" i="12"/>
  <c r="N89" i="12"/>
  <c r="O88" i="12"/>
  <c r="N88" i="12"/>
  <c r="O87" i="12"/>
  <c r="N87" i="12"/>
  <c r="O86" i="12"/>
  <c r="N86" i="12"/>
  <c r="O85" i="12"/>
  <c r="N85" i="12"/>
  <c r="O84" i="12"/>
  <c r="N84" i="12"/>
  <c r="O83" i="12"/>
  <c r="N83" i="12"/>
  <c r="O82" i="12"/>
  <c r="N82" i="12"/>
  <c r="O81" i="12"/>
  <c r="N81" i="12"/>
  <c r="O80" i="12"/>
  <c r="N80" i="12"/>
  <c r="O79" i="12"/>
  <c r="N79" i="12"/>
  <c r="O78" i="12"/>
  <c r="N78" i="12"/>
  <c r="O77" i="12"/>
  <c r="N77" i="12"/>
  <c r="O76" i="12"/>
  <c r="N76" i="12"/>
  <c r="O75" i="12"/>
  <c r="N75" i="12"/>
  <c r="O74" i="12"/>
  <c r="N74" i="12"/>
  <c r="O73" i="12"/>
  <c r="N73" i="12"/>
  <c r="O72" i="12"/>
  <c r="N72" i="12"/>
  <c r="O71" i="12"/>
  <c r="N71" i="12"/>
  <c r="O70" i="12"/>
  <c r="N70" i="12"/>
  <c r="O69" i="12"/>
  <c r="N69" i="12"/>
  <c r="O68" i="12"/>
  <c r="N68" i="12"/>
  <c r="O67" i="12"/>
  <c r="N67" i="12"/>
  <c r="O66" i="12"/>
  <c r="N66" i="12"/>
  <c r="O65" i="12"/>
  <c r="N65" i="12"/>
  <c r="O64" i="12"/>
  <c r="N64" i="12"/>
  <c r="O63" i="12"/>
  <c r="N63" i="12"/>
  <c r="O62" i="12"/>
  <c r="N62" i="12"/>
  <c r="O61" i="12"/>
  <c r="N61" i="12"/>
  <c r="O60" i="12"/>
  <c r="N60" i="12"/>
  <c r="O59" i="12"/>
  <c r="N59" i="12"/>
  <c r="O58" i="12"/>
  <c r="N58" i="12"/>
  <c r="O57" i="12"/>
  <c r="N57" i="12"/>
  <c r="O56" i="12"/>
  <c r="N56" i="12"/>
  <c r="O55" i="12"/>
  <c r="N55" i="12"/>
  <c r="O54" i="12"/>
  <c r="N54" i="12"/>
  <c r="O53" i="12"/>
  <c r="N53" i="12"/>
  <c r="O52" i="12"/>
  <c r="N52" i="12"/>
  <c r="O51" i="12"/>
  <c r="N51" i="12"/>
  <c r="O50" i="12"/>
  <c r="N50" i="12"/>
  <c r="O49" i="12"/>
  <c r="N49" i="12"/>
  <c r="O48" i="12"/>
  <c r="N48" i="12"/>
  <c r="O47" i="12"/>
  <c r="N47" i="12"/>
  <c r="O46" i="12"/>
  <c r="N46" i="12"/>
  <c r="O45" i="12"/>
  <c r="N45" i="12"/>
  <c r="O44" i="12"/>
  <c r="N44" i="12"/>
  <c r="O43" i="12"/>
  <c r="N43" i="12"/>
  <c r="O42" i="12"/>
  <c r="N42" i="12"/>
  <c r="O41" i="12"/>
  <c r="N41" i="12"/>
  <c r="O40" i="12"/>
  <c r="N40" i="12"/>
  <c r="O39" i="12"/>
  <c r="N39" i="12"/>
  <c r="O38" i="12"/>
  <c r="N38" i="12"/>
  <c r="O37" i="12"/>
  <c r="N37" i="12"/>
  <c r="O36" i="12"/>
  <c r="N36" i="12"/>
  <c r="O35" i="12"/>
  <c r="N35" i="12"/>
  <c r="O34" i="12"/>
  <c r="N34" i="12"/>
  <c r="O33" i="12"/>
  <c r="N33" i="12"/>
  <c r="O32" i="12"/>
  <c r="N32" i="12"/>
  <c r="O31" i="12"/>
  <c r="N31" i="12"/>
  <c r="O30" i="12"/>
  <c r="N30" i="12"/>
  <c r="O29" i="12"/>
  <c r="N29" i="12"/>
  <c r="O28" i="12"/>
  <c r="N28" i="12"/>
  <c r="O27" i="12"/>
  <c r="N27" i="12"/>
  <c r="O26" i="12"/>
  <c r="N26" i="12"/>
  <c r="O25" i="12"/>
  <c r="N25" i="12"/>
  <c r="O24" i="12"/>
  <c r="N24" i="12"/>
  <c r="O23" i="12"/>
  <c r="N23" i="12"/>
  <c r="O22" i="12"/>
  <c r="N22" i="12"/>
  <c r="O21" i="12"/>
  <c r="N21" i="12"/>
  <c r="O20" i="12"/>
  <c r="N20" i="12"/>
  <c r="O19" i="12"/>
  <c r="N19" i="12"/>
  <c r="O18" i="12"/>
  <c r="N18" i="12"/>
  <c r="O17" i="12"/>
  <c r="N17" i="12"/>
  <c r="O16" i="12"/>
  <c r="N16" i="12"/>
  <c r="O15" i="12"/>
  <c r="N15" i="12"/>
  <c r="O14" i="12"/>
  <c r="N14" i="12"/>
  <c r="O13" i="12"/>
  <c r="N13" i="12"/>
  <c r="O12" i="12"/>
  <c r="N12" i="12"/>
  <c r="O11" i="12"/>
  <c r="N11" i="12"/>
  <c r="O10" i="12"/>
  <c r="N10" i="12"/>
  <c r="O9" i="12"/>
  <c r="N9" i="12"/>
  <c r="O7" i="12"/>
  <c r="N7" i="12"/>
  <c r="O6" i="12"/>
  <c r="N6" i="12"/>
  <c r="O5" i="12"/>
  <c r="N5" i="12"/>
  <c r="C11" i="10"/>
  <c r="A11" i="10"/>
  <c r="C15" i="35" s="1"/>
  <c r="N300" i="10"/>
  <c r="M300" i="10"/>
  <c r="N299" i="10"/>
  <c r="M299" i="10"/>
  <c r="N298" i="10"/>
  <c r="M298" i="10"/>
  <c r="N297" i="10"/>
  <c r="M297" i="10"/>
  <c r="N296" i="10"/>
  <c r="M296" i="10"/>
  <c r="N295" i="10"/>
  <c r="M295" i="10"/>
  <c r="N294" i="10"/>
  <c r="M294" i="10"/>
  <c r="N293" i="10"/>
  <c r="M293" i="10"/>
  <c r="N292" i="10"/>
  <c r="M292" i="10"/>
  <c r="N291" i="10"/>
  <c r="M291" i="10"/>
  <c r="N290" i="10"/>
  <c r="M290" i="10"/>
  <c r="N289" i="10"/>
  <c r="M289" i="10"/>
  <c r="N288" i="10"/>
  <c r="M288" i="10"/>
  <c r="N287" i="10"/>
  <c r="M287" i="10"/>
  <c r="N286" i="10"/>
  <c r="M286" i="10"/>
  <c r="N285" i="10"/>
  <c r="M285" i="10"/>
  <c r="N284" i="10"/>
  <c r="M284" i="10"/>
  <c r="N283" i="10"/>
  <c r="M283" i="10"/>
  <c r="N282" i="10"/>
  <c r="M282" i="10"/>
  <c r="N281" i="10"/>
  <c r="M281" i="10"/>
  <c r="N280" i="10"/>
  <c r="M280" i="10"/>
  <c r="N279" i="10"/>
  <c r="M279" i="10"/>
  <c r="N278" i="10"/>
  <c r="M278" i="10"/>
  <c r="N277" i="10"/>
  <c r="M277" i="10"/>
  <c r="N276" i="10"/>
  <c r="M276" i="10"/>
  <c r="N275" i="10"/>
  <c r="M275" i="10"/>
  <c r="N274" i="10"/>
  <c r="M274" i="10"/>
  <c r="N273" i="10"/>
  <c r="M273" i="10"/>
  <c r="N272" i="10"/>
  <c r="M272" i="10"/>
  <c r="N271" i="10"/>
  <c r="M271" i="10"/>
  <c r="N270" i="10"/>
  <c r="M270" i="10"/>
  <c r="N269" i="10"/>
  <c r="M269" i="10"/>
  <c r="N268" i="10"/>
  <c r="M268" i="10"/>
  <c r="N267" i="10"/>
  <c r="M267" i="10"/>
  <c r="N266" i="10"/>
  <c r="M266" i="10"/>
  <c r="N265" i="10"/>
  <c r="M265" i="10"/>
  <c r="N264" i="10"/>
  <c r="M264" i="10"/>
  <c r="N263" i="10"/>
  <c r="M263" i="10"/>
  <c r="N262" i="10"/>
  <c r="M262" i="10"/>
  <c r="N261" i="10"/>
  <c r="M261" i="10"/>
  <c r="N260" i="10"/>
  <c r="M260" i="10"/>
  <c r="N259" i="10"/>
  <c r="M259" i="10"/>
  <c r="N258" i="10"/>
  <c r="M258" i="10"/>
  <c r="N257" i="10"/>
  <c r="M257" i="10"/>
  <c r="N256" i="10"/>
  <c r="M256" i="10"/>
  <c r="N255" i="10"/>
  <c r="M255" i="10"/>
  <c r="N254" i="10"/>
  <c r="M254" i="10"/>
  <c r="N253" i="10"/>
  <c r="M253" i="10"/>
  <c r="N252" i="10"/>
  <c r="M252" i="10"/>
  <c r="N251" i="10"/>
  <c r="M251" i="10"/>
  <c r="N250" i="10"/>
  <c r="M250" i="10"/>
  <c r="N249" i="10"/>
  <c r="M249" i="10"/>
  <c r="N248" i="10"/>
  <c r="M248" i="10"/>
  <c r="N247" i="10"/>
  <c r="M247" i="10"/>
  <c r="N246" i="10"/>
  <c r="M246" i="10"/>
  <c r="N245" i="10"/>
  <c r="M245" i="10"/>
  <c r="N244" i="10"/>
  <c r="M244" i="10"/>
  <c r="N243" i="10"/>
  <c r="M243" i="10"/>
  <c r="N242" i="10"/>
  <c r="M242" i="10"/>
  <c r="N241" i="10"/>
  <c r="M241" i="10"/>
  <c r="N240" i="10"/>
  <c r="M240" i="10"/>
  <c r="N239" i="10"/>
  <c r="M239" i="10"/>
  <c r="N238" i="10"/>
  <c r="M238" i="10"/>
  <c r="N237" i="10"/>
  <c r="M237" i="10"/>
  <c r="N236" i="10"/>
  <c r="M236" i="10"/>
  <c r="N235" i="10"/>
  <c r="M235" i="10"/>
  <c r="N234" i="10"/>
  <c r="M234" i="10"/>
  <c r="N233" i="10"/>
  <c r="M233" i="10"/>
  <c r="N232" i="10"/>
  <c r="M232" i="10"/>
  <c r="N231" i="10"/>
  <c r="M231" i="10"/>
  <c r="N230" i="10"/>
  <c r="M230" i="10"/>
  <c r="N229" i="10"/>
  <c r="M229" i="10"/>
  <c r="N228" i="10"/>
  <c r="M228" i="10"/>
  <c r="N227" i="10"/>
  <c r="M227" i="10"/>
  <c r="N226" i="10"/>
  <c r="M226" i="10"/>
  <c r="N225" i="10"/>
  <c r="M225" i="10"/>
  <c r="N224" i="10"/>
  <c r="M224" i="10"/>
  <c r="N223" i="10"/>
  <c r="M223" i="10"/>
  <c r="N222" i="10"/>
  <c r="M222" i="10"/>
  <c r="N221" i="10"/>
  <c r="M221" i="10"/>
  <c r="N220" i="10"/>
  <c r="M220" i="10"/>
  <c r="N219" i="10"/>
  <c r="M219" i="10"/>
  <c r="N218" i="10"/>
  <c r="M218" i="10"/>
  <c r="N217" i="10"/>
  <c r="M217" i="10"/>
  <c r="N216" i="10"/>
  <c r="M216" i="10"/>
  <c r="N215" i="10"/>
  <c r="M215" i="10"/>
  <c r="N214" i="10"/>
  <c r="M214" i="10"/>
  <c r="N213" i="10"/>
  <c r="M213" i="10"/>
  <c r="N212" i="10"/>
  <c r="M212" i="10"/>
  <c r="N211" i="10"/>
  <c r="M211" i="10"/>
  <c r="N210" i="10"/>
  <c r="M210" i="10"/>
  <c r="N209" i="10"/>
  <c r="M209" i="10"/>
  <c r="N208" i="10"/>
  <c r="M208" i="10"/>
  <c r="N207" i="10"/>
  <c r="M207" i="10"/>
  <c r="N206" i="10"/>
  <c r="M206" i="10"/>
  <c r="N205" i="10"/>
  <c r="M205" i="10"/>
  <c r="N204" i="10"/>
  <c r="M204" i="10"/>
  <c r="N203" i="10"/>
  <c r="M203" i="10"/>
  <c r="N202" i="10"/>
  <c r="M202" i="10"/>
  <c r="N201" i="10"/>
  <c r="M201" i="10"/>
  <c r="N200" i="10"/>
  <c r="M200" i="10"/>
  <c r="N199" i="10"/>
  <c r="M199" i="10"/>
  <c r="N198" i="10"/>
  <c r="M198" i="10"/>
  <c r="N197" i="10"/>
  <c r="M197" i="10"/>
  <c r="N196" i="10"/>
  <c r="M196" i="10"/>
  <c r="N195" i="10"/>
  <c r="M195" i="10"/>
  <c r="N194" i="10"/>
  <c r="M194" i="10"/>
  <c r="N193" i="10"/>
  <c r="M193" i="10"/>
  <c r="N192" i="10"/>
  <c r="M192" i="10"/>
  <c r="N191" i="10"/>
  <c r="M191" i="10"/>
  <c r="N190" i="10"/>
  <c r="M190" i="10"/>
  <c r="N189" i="10"/>
  <c r="M189" i="10"/>
  <c r="N188" i="10"/>
  <c r="M188" i="10"/>
  <c r="N187" i="10"/>
  <c r="M187" i="10"/>
  <c r="N186" i="10"/>
  <c r="M186" i="10"/>
  <c r="N185" i="10"/>
  <c r="M185" i="10"/>
  <c r="N184" i="10"/>
  <c r="M184" i="10"/>
  <c r="N183" i="10"/>
  <c r="M183" i="10"/>
  <c r="N182" i="10"/>
  <c r="M182" i="10"/>
  <c r="N181" i="10"/>
  <c r="M181" i="10"/>
  <c r="N180" i="10"/>
  <c r="M180" i="10"/>
  <c r="N179" i="10"/>
  <c r="M179" i="10"/>
  <c r="N178" i="10"/>
  <c r="M178" i="10"/>
  <c r="N177" i="10"/>
  <c r="M177" i="10"/>
  <c r="N176" i="10"/>
  <c r="M176" i="10"/>
  <c r="N175" i="10"/>
  <c r="M175" i="10"/>
  <c r="N174" i="10"/>
  <c r="M174" i="10"/>
  <c r="N173" i="10"/>
  <c r="M173" i="10"/>
  <c r="N172" i="10"/>
  <c r="M172" i="10"/>
  <c r="N171" i="10"/>
  <c r="M171" i="10"/>
  <c r="N170" i="10"/>
  <c r="M170" i="10"/>
  <c r="N169" i="10"/>
  <c r="M169" i="10"/>
  <c r="N168" i="10"/>
  <c r="M168" i="10"/>
  <c r="N167" i="10"/>
  <c r="M167" i="10"/>
  <c r="N166" i="10"/>
  <c r="M166" i="10"/>
  <c r="N165" i="10"/>
  <c r="M165" i="10"/>
  <c r="N164" i="10"/>
  <c r="M164" i="10"/>
  <c r="N163" i="10"/>
  <c r="M163" i="10"/>
  <c r="N162" i="10"/>
  <c r="M162" i="10"/>
  <c r="N161" i="10"/>
  <c r="M161" i="10"/>
  <c r="N160" i="10"/>
  <c r="M160" i="10"/>
  <c r="N159" i="10"/>
  <c r="M159" i="10"/>
  <c r="N158" i="10"/>
  <c r="M158" i="10"/>
  <c r="N157" i="10"/>
  <c r="M157" i="10"/>
  <c r="N156" i="10"/>
  <c r="M156" i="10"/>
  <c r="N155" i="10"/>
  <c r="M155" i="10"/>
  <c r="N154" i="10"/>
  <c r="M154" i="10"/>
  <c r="N153" i="10"/>
  <c r="M153" i="10"/>
  <c r="N152" i="10"/>
  <c r="M152" i="10"/>
  <c r="N151" i="10"/>
  <c r="M151" i="10"/>
  <c r="N150" i="10"/>
  <c r="M150" i="10"/>
  <c r="N149" i="10"/>
  <c r="M149" i="10"/>
  <c r="N148" i="10"/>
  <c r="M148" i="10"/>
  <c r="N147" i="10"/>
  <c r="M147" i="10"/>
  <c r="N146" i="10"/>
  <c r="M146" i="10"/>
  <c r="N145" i="10"/>
  <c r="M145" i="10"/>
  <c r="N144" i="10"/>
  <c r="M144" i="10"/>
  <c r="N143" i="10"/>
  <c r="M143" i="10"/>
  <c r="N142" i="10"/>
  <c r="M142" i="10"/>
  <c r="N141" i="10"/>
  <c r="M141" i="10"/>
  <c r="N140" i="10"/>
  <c r="M140" i="10"/>
  <c r="N139" i="10"/>
  <c r="M139" i="10"/>
  <c r="N138" i="10"/>
  <c r="M138" i="10"/>
  <c r="N137" i="10"/>
  <c r="M137" i="10"/>
  <c r="N136" i="10"/>
  <c r="M136" i="10"/>
  <c r="N135" i="10"/>
  <c r="M135" i="10"/>
  <c r="N134" i="10"/>
  <c r="M134" i="10"/>
  <c r="N133" i="10"/>
  <c r="M133" i="10"/>
  <c r="N132" i="10"/>
  <c r="M132" i="10"/>
  <c r="N131" i="10"/>
  <c r="M131" i="10"/>
  <c r="N130" i="10"/>
  <c r="M130" i="10"/>
  <c r="N129" i="10"/>
  <c r="M129" i="10"/>
  <c r="N128" i="10"/>
  <c r="M128" i="10"/>
  <c r="N127" i="10"/>
  <c r="M127" i="10"/>
  <c r="N126" i="10"/>
  <c r="M126" i="10"/>
  <c r="N125" i="10"/>
  <c r="M125" i="10"/>
  <c r="N124" i="10"/>
  <c r="M124" i="10"/>
  <c r="N123" i="10"/>
  <c r="M123" i="10"/>
  <c r="N122" i="10"/>
  <c r="M122" i="10"/>
  <c r="N121" i="10"/>
  <c r="M121" i="10"/>
  <c r="N120" i="10"/>
  <c r="M120" i="10"/>
  <c r="N119" i="10"/>
  <c r="M119" i="10"/>
  <c r="N118" i="10"/>
  <c r="M118" i="10"/>
  <c r="N117" i="10"/>
  <c r="M117" i="10"/>
  <c r="N116" i="10"/>
  <c r="M116" i="10"/>
  <c r="N115" i="10"/>
  <c r="M115" i="10"/>
  <c r="N114" i="10"/>
  <c r="M114" i="10"/>
  <c r="N113" i="10"/>
  <c r="M113" i="10"/>
  <c r="N112" i="10"/>
  <c r="M112" i="10"/>
  <c r="N111" i="10"/>
  <c r="M111" i="10"/>
  <c r="N110" i="10"/>
  <c r="M110" i="10"/>
  <c r="N109" i="10"/>
  <c r="M109" i="10"/>
  <c r="N108" i="10"/>
  <c r="M108" i="10"/>
  <c r="N107" i="10"/>
  <c r="M107" i="10"/>
  <c r="N106" i="10"/>
  <c r="M106" i="10"/>
  <c r="N105" i="10"/>
  <c r="M105" i="10"/>
  <c r="N104" i="10"/>
  <c r="M104" i="10"/>
  <c r="N103" i="10"/>
  <c r="M103" i="10"/>
  <c r="N102" i="10"/>
  <c r="M102" i="10"/>
  <c r="N101" i="10"/>
  <c r="M101" i="10"/>
  <c r="N100" i="10"/>
  <c r="M100" i="10"/>
  <c r="N99" i="10"/>
  <c r="M99" i="10"/>
  <c r="N98" i="10"/>
  <c r="M98" i="10"/>
  <c r="N97" i="10"/>
  <c r="M97" i="10"/>
  <c r="N96" i="10"/>
  <c r="M96" i="10"/>
  <c r="N95" i="10"/>
  <c r="M95" i="10"/>
  <c r="N94" i="10"/>
  <c r="M94" i="10"/>
  <c r="N93" i="10"/>
  <c r="M93" i="10"/>
  <c r="N92" i="10"/>
  <c r="M92" i="10"/>
  <c r="N91" i="10"/>
  <c r="M91" i="10"/>
  <c r="N90" i="10"/>
  <c r="M90" i="10"/>
  <c r="N89" i="10"/>
  <c r="M89" i="10"/>
  <c r="N88" i="10"/>
  <c r="M88" i="10"/>
  <c r="N87" i="10"/>
  <c r="M87" i="10"/>
  <c r="N86" i="10"/>
  <c r="M86" i="10"/>
  <c r="N85" i="10"/>
  <c r="M85" i="10"/>
  <c r="N84" i="10"/>
  <c r="M84" i="10"/>
  <c r="N83" i="10"/>
  <c r="M83" i="10"/>
  <c r="N82" i="10"/>
  <c r="M82" i="10"/>
  <c r="N81" i="10"/>
  <c r="M81" i="10"/>
  <c r="N80" i="10"/>
  <c r="M80" i="10"/>
  <c r="N79" i="10"/>
  <c r="M79" i="10"/>
  <c r="N78" i="10"/>
  <c r="M78" i="10"/>
  <c r="N77" i="10"/>
  <c r="M77" i="10"/>
  <c r="N76" i="10"/>
  <c r="M76" i="10"/>
  <c r="N75" i="10"/>
  <c r="M75" i="10"/>
  <c r="N74" i="10"/>
  <c r="M74" i="10"/>
  <c r="N73" i="10"/>
  <c r="M73" i="10"/>
  <c r="N72" i="10"/>
  <c r="M72" i="10"/>
  <c r="N71" i="10"/>
  <c r="M71" i="10"/>
  <c r="N70" i="10"/>
  <c r="M70" i="10"/>
  <c r="N69" i="10"/>
  <c r="M69" i="10"/>
  <c r="N68" i="10"/>
  <c r="M68" i="10"/>
  <c r="N67" i="10"/>
  <c r="M67" i="10"/>
  <c r="N66" i="10"/>
  <c r="M66" i="10"/>
  <c r="N65" i="10"/>
  <c r="M65" i="10"/>
  <c r="N64" i="10"/>
  <c r="M64" i="10"/>
  <c r="N63" i="10"/>
  <c r="M63" i="10"/>
  <c r="N62" i="10"/>
  <c r="M62" i="10"/>
  <c r="N61" i="10"/>
  <c r="M61" i="10"/>
  <c r="N60" i="10"/>
  <c r="M60" i="10"/>
  <c r="N59" i="10"/>
  <c r="M59" i="10"/>
  <c r="N58" i="10"/>
  <c r="M58" i="10"/>
  <c r="N57" i="10"/>
  <c r="M57" i="10"/>
  <c r="N56" i="10"/>
  <c r="M56" i="10"/>
  <c r="N55" i="10"/>
  <c r="M55" i="10"/>
  <c r="N54" i="10"/>
  <c r="M54" i="10"/>
  <c r="N53" i="10"/>
  <c r="M53" i="10"/>
  <c r="N52" i="10"/>
  <c r="M52" i="10"/>
  <c r="N51" i="10"/>
  <c r="M51" i="10"/>
  <c r="N50" i="10"/>
  <c r="M50" i="10"/>
  <c r="N49" i="10"/>
  <c r="M49" i="10"/>
  <c r="N48" i="10"/>
  <c r="M48" i="10"/>
  <c r="N47" i="10"/>
  <c r="M47" i="10"/>
  <c r="N46" i="10"/>
  <c r="M46" i="10"/>
  <c r="N45" i="10"/>
  <c r="M45" i="10"/>
  <c r="N44" i="10"/>
  <c r="M44" i="10"/>
  <c r="N43" i="10"/>
  <c r="M43" i="10"/>
  <c r="N42" i="10"/>
  <c r="M42" i="10"/>
  <c r="N41" i="10"/>
  <c r="M41" i="10"/>
  <c r="N40" i="10"/>
  <c r="M40" i="10"/>
  <c r="N39" i="10"/>
  <c r="M39" i="10"/>
  <c r="N38" i="10"/>
  <c r="M38" i="10"/>
  <c r="N37" i="10"/>
  <c r="M37" i="10"/>
  <c r="N36" i="10"/>
  <c r="M36" i="10"/>
  <c r="N35" i="10"/>
  <c r="M35" i="10"/>
  <c r="N34" i="10"/>
  <c r="M34" i="10"/>
  <c r="N33" i="10"/>
  <c r="M33" i="10"/>
  <c r="N32" i="10"/>
  <c r="M32" i="10"/>
  <c r="N31" i="10"/>
  <c r="M31" i="10"/>
  <c r="N30" i="10"/>
  <c r="M30" i="10"/>
  <c r="N29" i="10"/>
  <c r="M29" i="10"/>
  <c r="N28" i="10"/>
  <c r="M28" i="10"/>
  <c r="N27" i="10"/>
  <c r="M27" i="10"/>
  <c r="N26" i="10"/>
  <c r="M26" i="10"/>
  <c r="N25" i="10"/>
  <c r="M25" i="10"/>
  <c r="N24" i="10"/>
  <c r="M24" i="10"/>
  <c r="N23" i="10"/>
  <c r="M23" i="10"/>
  <c r="N22" i="10"/>
  <c r="M22" i="10"/>
  <c r="N21" i="10"/>
  <c r="M21" i="10"/>
  <c r="N20" i="10"/>
  <c r="M20" i="10"/>
  <c r="N19" i="10"/>
  <c r="M19" i="10"/>
  <c r="N18" i="10"/>
  <c r="M18" i="10"/>
  <c r="N17" i="10"/>
  <c r="M17" i="10"/>
  <c r="N16" i="10"/>
  <c r="M16" i="10"/>
  <c r="N15" i="10"/>
  <c r="M15" i="10"/>
  <c r="N14" i="10"/>
  <c r="M14" i="10"/>
  <c r="N13" i="10"/>
  <c r="M13" i="10"/>
  <c r="N12" i="10"/>
  <c r="M12" i="10"/>
  <c r="N11" i="10"/>
  <c r="M11" i="10"/>
  <c r="N9" i="10"/>
  <c r="M9" i="10"/>
  <c r="N8" i="10"/>
  <c r="M8" i="10"/>
  <c r="N7" i="10"/>
  <c r="M7" i="10"/>
  <c r="N6" i="10"/>
  <c r="M6" i="10"/>
  <c r="N5" i="10"/>
  <c r="M5" i="10"/>
  <c r="D22" i="8"/>
  <c r="F14" i="35" s="1"/>
  <c r="C22" i="8"/>
  <c r="A22" i="8"/>
  <c r="C14" i="35" s="1"/>
  <c r="N308" i="8"/>
  <c r="M308" i="8"/>
  <c r="N307" i="8"/>
  <c r="M307" i="8"/>
  <c r="N306" i="8"/>
  <c r="M306" i="8"/>
  <c r="N305" i="8"/>
  <c r="M305" i="8"/>
  <c r="N304" i="8"/>
  <c r="M304" i="8"/>
  <c r="N303" i="8"/>
  <c r="M303" i="8"/>
  <c r="N302" i="8"/>
  <c r="M302" i="8"/>
  <c r="N301" i="8"/>
  <c r="M301" i="8"/>
  <c r="N300" i="8"/>
  <c r="M300" i="8"/>
  <c r="N299" i="8"/>
  <c r="M299" i="8"/>
  <c r="N298" i="8"/>
  <c r="M298" i="8"/>
  <c r="N297" i="8"/>
  <c r="M297" i="8"/>
  <c r="N296" i="8"/>
  <c r="M296" i="8"/>
  <c r="N295" i="8"/>
  <c r="M295" i="8"/>
  <c r="N294" i="8"/>
  <c r="M294" i="8"/>
  <c r="N293" i="8"/>
  <c r="M293" i="8"/>
  <c r="N292" i="8"/>
  <c r="M292" i="8"/>
  <c r="N291" i="8"/>
  <c r="M291" i="8"/>
  <c r="N290" i="8"/>
  <c r="M290" i="8"/>
  <c r="N289" i="8"/>
  <c r="M289" i="8"/>
  <c r="N288" i="8"/>
  <c r="M288" i="8"/>
  <c r="N287" i="8"/>
  <c r="M287" i="8"/>
  <c r="N286" i="8"/>
  <c r="M286" i="8"/>
  <c r="N285" i="8"/>
  <c r="M285" i="8"/>
  <c r="N284" i="8"/>
  <c r="M284" i="8"/>
  <c r="N283" i="8"/>
  <c r="M283" i="8"/>
  <c r="N282" i="8"/>
  <c r="M282" i="8"/>
  <c r="N281" i="8"/>
  <c r="M281" i="8"/>
  <c r="N280" i="8"/>
  <c r="M280" i="8"/>
  <c r="N279" i="8"/>
  <c r="M279" i="8"/>
  <c r="N278" i="8"/>
  <c r="M278" i="8"/>
  <c r="N277" i="8"/>
  <c r="M277" i="8"/>
  <c r="N276" i="8"/>
  <c r="M276" i="8"/>
  <c r="N275" i="8"/>
  <c r="M275" i="8"/>
  <c r="N274" i="8"/>
  <c r="M274" i="8"/>
  <c r="N273" i="8"/>
  <c r="M273" i="8"/>
  <c r="N272" i="8"/>
  <c r="M272" i="8"/>
  <c r="N271" i="8"/>
  <c r="M271" i="8"/>
  <c r="N270" i="8"/>
  <c r="M270" i="8"/>
  <c r="N269" i="8"/>
  <c r="M269" i="8"/>
  <c r="N268" i="8"/>
  <c r="M268" i="8"/>
  <c r="N267" i="8"/>
  <c r="M267" i="8"/>
  <c r="N266" i="8"/>
  <c r="M266" i="8"/>
  <c r="N265" i="8"/>
  <c r="M265" i="8"/>
  <c r="N264" i="8"/>
  <c r="M264" i="8"/>
  <c r="N263" i="8"/>
  <c r="M263" i="8"/>
  <c r="N262" i="8"/>
  <c r="M262" i="8"/>
  <c r="N261" i="8"/>
  <c r="M261" i="8"/>
  <c r="N260" i="8"/>
  <c r="M260" i="8"/>
  <c r="N259" i="8"/>
  <c r="M259" i="8"/>
  <c r="N258" i="8"/>
  <c r="M258" i="8"/>
  <c r="N257" i="8"/>
  <c r="M257" i="8"/>
  <c r="N256" i="8"/>
  <c r="M256" i="8"/>
  <c r="N255" i="8"/>
  <c r="M255" i="8"/>
  <c r="N254" i="8"/>
  <c r="M254" i="8"/>
  <c r="N253" i="8"/>
  <c r="M253" i="8"/>
  <c r="N252" i="8"/>
  <c r="M252" i="8"/>
  <c r="N251" i="8"/>
  <c r="M251" i="8"/>
  <c r="N250" i="8"/>
  <c r="M250" i="8"/>
  <c r="N249" i="8"/>
  <c r="M249" i="8"/>
  <c r="N248" i="8"/>
  <c r="M248" i="8"/>
  <c r="N247" i="8"/>
  <c r="M247" i="8"/>
  <c r="N246" i="8"/>
  <c r="M246" i="8"/>
  <c r="N245" i="8"/>
  <c r="M245" i="8"/>
  <c r="N244" i="8"/>
  <c r="M244" i="8"/>
  <c r="N243" i="8"/>
  <c r="M243" i="8"/>
  <c r="N242" i="8"/>
  <c r="M242" i="8"/>
  <c r="N241" i="8"/>
  <c r="M241" i="8"/>
  <c r="N240" i="8"/>
  <c r="M240" i="8"/>
  <c r="N239" i="8"/>
  <c r="M239" i="8"/>
  <c r="N238" i="8"/>
  <c r="M238" i="8"/>
  <c r="N237" i="8"/>
  <c r="M237" i="8"/>
  <c r="N236" i="8"/>
  <c r="M236" i="8"/>
  <c r="N235" i="8"/>
  <c r="M235" i="8"/>
  <c r="N234" i="8"/>
  <c r="M234" i="8"/>
  <c r="N233" i="8"/>
  <c r="M233" i="8"/>
  <c r="N232" i="8"/>
  <c r="M232" i="8"/>
  <c r="N231" i="8"/>
  <c r="M231" i="8"/>
  <c r="N230" i="8"/>
  <c r="M230" i="8"/>
  <c r="N229" i="8"/>
  <c r="M229" i="8"/>
  <c r="N228" i="8"/>
  <c r="M228" i="8"/>
  <c r="N227" i="8"/>
  <c r="M227" i="8"/>
  <c r="N226" i="8"/>
  <c r="M226" i="8"/>
  <c r="N225" i="8"/>
  <c r="M225" i="8"/>
  <c r="N224" i="8"/>
  <c r="M224" i="8"/>
  <c r="N223" i="8"/>
  <c r="M223" i="8"/>
  <c r="N222" i="8"/>
  <c r="M222" i="8"/>
  <c r="N221" i="8"/>
  <c r="M221" i="8"/>
  <c r="N220" i="8"/>
  <c r="M220" i="8"/>
  <c r="N219" i="8"/>
  <c r="M219" i="8"/>
  <c r="N218" i="8"/>
  <c r="M218" i="8"/>
  <c r="N217" i="8"/>
  <c r="M217" i="8"/>
  <c r="N216" i="8"/>
  <c r="M216" i="8"/>
  <c r="N215" i="8"/>
  <c r="M215" i="8"/>
  <c r="N214" i="8"/>
  <c r="M214" i="8"/>
  <c r="N213" i="8"/>
  <c r="M213" i="8"/>
  <c r="N212" i="8"/>
  <c r="M212" i="8"/>
  <c r="N211" i="8"/>
  <c r="M211" i="8"/>
  <c r="N210" i="8"/>
  <c r="M210" i="8"/>
  <c r="N209" i="8"/>
  <c r="M209" i="8"/>
  <c r="N208" i="8"/>
  <c r="M208" i="8"/>
  <c r="N207" i="8"/>
  <c r="M207" i="8"/>
  <c r="N206" i="8"/>
  <c r="M206" i="8"/>
  <c r="N205" i="8"/>
  <c r="M205" i="8"/>
  <c r="N204" i="8"/>
  <c r="M204" i="8"/>
  <c r="N203" i="8"/>
  <c r="M203" i="8"/>
  <c r="N202" i="8"/>
  <c r="M202" i="8"/>
  <c r="N201" i="8"/>
  <c r="M201" i="8"/>
  <c r="N200" i="8"/>
  <c r="M200" i="8"/>
  <c r="N199" i="8"/>
  <c r="M199" i="8"/>
  <c r="N198" i="8"/>
  <c r="M198" i="8"/>
  <c r="N197" i="8"/>
  <c r="M197" i="8"/>
  <c r="N196" i="8"/>
  <c r="M196" i="8"/>
  <c r="N195" i="8"/>
  <c r="M195" i="8"/>
  <c r="N194" i="8"/>
  <c r="M194" i="8"/>
  <c r="N193" i="8"/>
  <c r="M193" i="8"/>
  <c r="N192" i="8"/>
  <c r="M192" i="8"/>
  <c r="N191" i="8"/>
  <c r="M191" i="8"/>
  <c r="N190" i="8"/>
  <c r="M190" i="8"/>
  <c r="N189" i="8"/>
  <c r="M189" i="8"/>
  <c r="N188" i="8"/>
  <c r="M188" i="8"/>
  <c r="N187" i="8"/>
  <c r="M187" i="8"/>
  <c r="N186" i="8"/>
  <c r="M186" i="8"/>
  <c r="N185" i="8"/>
  <c r="M185" i="8"/>
  <c r="N184" i="8"/>
  <c r="M184" i="8"/>
  <c r="N183" i="8"/>
  <c r="M183" i="8"/>
  <c r="N182" i="8"/>
  <c r="M182" i="8"/>
  <c r="N181" i="8"/>
  <c r="M181" i="8"/>
  <c r="N180" i="8"/>
  <c r="M180" i="8"/>
  <c r="N179" i="8"/>
  <c r="M179" i="8"/>
  <c r="N178" i="8"/>
  <c r="M178" i="8"/>
  <c r="N177" i="8"/>
  <c r="M177" i="8"/>
  <c r="N176" i="8"/>
  <c r="M176" i="8"/>
  <c r="N175" i="8"/>
  <c r="M175" i="8"/>
  <c r="N174" i="8"/>
  <c r="M174" i="8"/>
  <c r="N173" i="8"/>
  <c r="M173" i="8"/>
  <c r="N172" i="8"/>
  <c r="M172" i="8"/>
  <c r="N171" i="8"/>
  <c r="M171" i="8"/>
  <c r="N170" i="8"/>
  <c r="M170" i="8"/>
  <c r="N169" i="8"/>
  <c r="M169" i="8"/>
  <c r="N168" i="8"/>
  <c r="M168" i="8"/>
  <c r="N167" i="8"/>
  <c r="M167" i="8"/>
  <c r="N166" i="8"/>
  <c r="M166" i="8"/>
  <c r="N165" i="8"/>
  <c r="M165" i="8"/>
  <c r="N164" i="8"/>
  <c r="M164" i="8"/>
  <c r="N163" i="8"/>
  <c r="M163" i="8"/>
  <c r="N162" i="8"/>
  <c r="M162" i="8"/>
  <c r="N161" i="8"/>
  <c r="M161" i="8"/>
  <c r="N160" i="8"/>
  <c r="M160" i="8"/>
  <c r="N159" i="8"/>
  <c r="M159" i="8"/>
  <c r="N158" i="8"/>
  <c r="M158" i="8"/>
  <c r="N157" i="8"/>
  <c r="M157" i="8"/>
  <c r="N156" i="8"/>
  <c r="M156" i="8"/>
  <c r="N155" i="8"/>
  <c r="M155" i="8"/>
  <c r="N154" i="8"/>
  <c r="M154" i="8"/>
  <c r="N153" i="8"/>
  <c r="M153" i="8"/>
  <c r="N152" i="8"/>
  <c r="M152" i="8"/>
  <c r="N151" i="8"/>
  <c r="M151" i="8"/>
  <c r="N150" i="8"/>
  <c r="M150" i="8"/>
  <c r="N149" i="8"/>
  <c r="M149" i="8"/>
  <c r="N148" i="8"/>
  <c r="M148" i="8"/>
  <c r="N147" i="8"/>
  <c r="M147" i="8"/>
  <c r="N146" i="8"/>
  <c r="M146" i="8"/>
  <c r="N145" i="8"/>
  <c r="M145" i="8"/>
  <c r="N144" i="8"/>
  <c r="M144" i="8"/>
  <c r="N143" i="8"/>
  <c r="M143" i="8"/>
  <c r="N142" i="8"/>
  <c r="M142" i="8"/>
  <c r="N141" i="8"/>
  <c r="M141" i="8"/>
  <c r="N140" i="8"/>
  <c r="M140" i="8"/>
  <c r="N139" i="8"/>
  <c r="M139" i="8"/>
  <c r="N138" i="8"/>
  <c r="M138" i="8"/>
  <c r="N137" i="8"/>
  <c r="M137" i="8"/>
  <c r="N136" i="8"/>
  <c r="M136" i="8"/>
  <c r="N135" i="8"/>
  <c r="M135" i="8"/>
  <c r="N134" i="8"/>
  <c r="M134" i="8"/>
  <c r="N133" i="8"/>
  <c r="M133" i="8"/>
  <c r="N132" i="8"/>
  <c r="M132" i="8"/>
  <c r="N131" i="8"/>
  <c r="M131" i="8"/>
  <c r="N130" i="8"/>
  <c r="M130" i="8"/>
  <c r="N129" i="8"/>
  <c r="M129" i="8"/>
  <c r="N128" i="8"/>
  <c r="M128" i="8"/>
  <c r="N127" i="8"/>
  <c r="M127" i="8"/>
  <c r="N126" i="8"/>
  <c r="M126" i="8"/>
  <c r="N125" i="8"/>
  <c r="M125" i="8"/>
  <c r="N124" i="8"/>
  <c r="M124" i="8"/>
  <c r="N123" i="8"/>
  <c r="M123" i="8"/>
  <c r="N122" i="8"/>
  <c r="M122" i="8"/>
  <c r="N121" i="8"/>
  <c r="M121" i="8"/>
  <c r="N120" i="8"/>
  <c r="M120" i="8"/>
  <c r="N119" i="8"/>
  <c r="M119" i="8"/>
  <c r="N118" i="8"/>
  <c r="M118" i="8"/>
  <c r="N117" i="8"/>
  <c r="M117" i="8"/>
  <c r="N116" i="8"/>
  <c r="M116" i="8"/>
  <c r="N115" i="8"/>
  <c r="M115" i="8"/>
  <c r="N114" i="8"/>
  <c r="M114" i="8"/>
  <c r="N113" i="8"/>
  <c r="M113" i="8"/>
  <c r="N112" i="8"/>
  <c r="M112" i="8"/>
  <c r="N111" i="8"/>
  <c r="M111" i="8"/>
  <c r="N110" i="8"/>
  <c r="M110" i="8"/>
  <c r="N109" i="8"/>
  <c r="M109" i="8"/>
  <c r="N108" i="8"/>
  <c r="M108" i="8"/>
  <c r="N107" i="8"/>
  <c r="M107" i="8"/>
  <c r="N106" i="8"/>
  <c r="M106" i="8"/>
  <c r="N105" i="8"/>
  <c r="M105" i="8"/>
  <c r="N104" i="8"/>
  <c r="M104" i="8"/>
  <c r="N103" i="8"/>
  <c r="M103" i="8"/>
  <c r="N102" i="8"/>
  <c r="M102" i="8"/>
  <c r="N101" i="8"/>
  <c r="M101" i="8"/>
  <c r="N100" i="8"/>
  <c r="M100" i="8"/>
  <c r="N99" i="8"/>
  <c r="M99" i="8"/>
  <c r="N98" i="8"/>
  <c r="M98" i="8"/>
  <c r="N97" i="8"/>
  <c r="M97" i="8"/>
  <c r="N96" i="8"/>
  <c r="M96" i="8"/>
  <c r="N95" i="8"/>
  <c r="M95" i="8"/>
  <c r="N94" i="8"/>
  <c r="M94" i="8"/>
  <c r="N93" i="8"/>
  <c r="M93" i="8"/>
  <c r="N92" i="8"/>
  <c r="M92" i="8"/>
  <c r="N91" i="8"/>
  <c r="M91" i="8"/>
  <c r="N90" i="8"/>
  <c r="M90" i="8"/>
  <c r="N89" i="8"/>
  <c r="M89" i="8"/>
  <c r="N88" i="8"/>
  <c r="M88" i="8"/>
  <c r="N87" i="8"/>
  <c r="M87" i="8"/>
  <c r="N86" i="8"/>
  <c r="M86" i="8"/>
  <c r="N85" i="8"/>
  <c r="M85" i="8"/>
  <c r="N84" i="8"/>
  <c r="M84" i="8"/>
  <c r="N83" i="8"/>
  <c r="M83" i="8"/>
  <c r="N82" i="8"/>
  <c r="M82" i="8"/>
  <c r="N81" i="8"/>
  <c r="M81" i="8"/>
  <c r="N80" i="8"/>
  <c r="M80" i="8"/>
  <c r="N79" i="8"/>
  <c r="M79" i="8"/>
  <c r="N78" i="8"/>
  <c r="M78" i="8"/>
  <c r="N77" i="8"/>
  <c r="M77" i="8"/>
  <c r="N76" i="8"/>
  <c r="M76" i="8"/>
  <c r="N75" i="8"/>
  <c r="M75" i="8"/>
  <c r="N74" i="8"/>
  <c r="M74" i="8"/>
  <c r="N73" i="8"/>
  <c r="M73" i="8"/>
  <c r="N72" i="8"/>
  <c r="M72" i="8"/>
  <c r="N71" i="8"/>
  <c r="M71" i="8"/>
  <c r="N70" i="8"/>
  <c r="M70" i="8"/>
  <c r="N69" i="8"/>
  <c r="M69" i="8"/>
  <c r="N68" i="8"/>
  <c r="M68" i="8"/>
  <c r="N67" i="8"/>
  <c r="M67" i="8"/>
  <c r="N66" i="8"/>
  <c r="M66" i="8"/>
  <c r="N65" i="8"/>
  <c r="M65" i="8"/>
  <c r="N64" i="8"/>
  <c r="M64" i="8"/>
  <c r="N63" i="8"/>
  <c r="M63" i="8"/>
  <c r="N62" i="8"/>
  <c r="M62" i="8"/>
  <c r="N61" i="8"/>
  <c r="M61" i="8"/>
  <c r="N60" i="8"/>
  <c r="M60" i="8"/>
  <c r="N59" i="8"/>
  <c r="M59" i="8"/>
  <c r="N58" i="8"/>
  <c r="M58" i="8"/>
  <c r="N57" i="8"/>
  <c r="M57" i="8"/>
  <c r="N56" i="8"/>
  <c r="M56" i="8"/>
  <c r="N55" i="8"/>
  <c r="M55" i="8"/>
  <c r="N54" i="8"/>
  <c r="M54" i="8"/>
  <c r="N53" i="8"/>
  <c r="M53" i="8"/>
  <c r="N52" i="8"/>
  <c r="M52" i="8"/>
  <c r="N51" i="8"/>
  <c r="M51" i="8"/>
  <c r="N50" i="8"/>
  <c r="M50" i="8"/>
  <c r="N49" i="8"/>
  <c r="M49" i="8"/>
  <c r="N48" i="8"/>
  <c r="M48" i="8"/>
  <c r="N47" i="8"/>
  <c r="M47" i="8"/>
  <c r="N46" i="8"/>
  <c r="M46" i="8"/>
  <c r="N45" i="8"/>
  <c r="M45" i="8"/>
  <c r="N44" i="8"/>
  <c r="M44" i="8"/>
  <c r="N43" i="8"/>
  <c r="M43" i="8"/>
  <c r="N42" i="8"/>
  <c r="M42" i="8"/>
  <c r="N41" i="8"/>
  <c r="M41" i="8"/>
  <c r="N40" i="8"/>
  <c r="M40" i="8"/>
  <c r="N39" i="8"/>
  <c r="M39" i="8"/>
  <c r="N38" i="8"/>
  <c r="M38" i="8"/>
  <c r="N37" i="8"/>
  <c r="M37" i="8"/>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0" i="8"/>
  <c r="M20" i="8"/>
  <c r="N19" i="8"/>
  <c r="M19" i="8"/>
  <c r="N9" i="8"/>
  <c r="M9" i="8"/>
  <c r="N8" i="8"/>
  <c r="M8" i="8"/>
  <c r="N7" i="8"/>
  <c r="M7" i="8"/>
  <c r="N6" i="8"/>
  <c r="M6" i="8"/>
  <c r="N5" i="8"/>
  <c r="M5" i="8"/>
  <c r="M300" i="7"/>
  <c r="L300" i="7"/>
  <c r="M299" i="7"/>
  <c r="L299" i="7"/>
  <c r="M298" i="7"/>
  <c r="L298" i="7"/>
  <c r="M297" i="7"/>
  <c r="L297" i="7"/>
  <c r="M296" i="7"/>
  <c r="L296" i="7"/>
  <c r="M295" i="7"/>
  <c r="L295" i="7"/>
  <c r="M294" i="7"/>
  <c r="L294" i="7"/>
  <c r="M293" i="7"/>
  <c r="L293" i="7"/>
  <c r="M292" i="7"/>
  <c r="L292"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5" i="7"/>
  <c r="L255"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1" i="7"/>
  <c r="L231"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6" i="7"/>
  <c r="L176"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2" i="7"/>
  <c r="L122"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M80" i="7"/>
  <c r="L80" i="7"/>
  <c r="M79" i="7"/>
  <c r="L79" i="7"/>
  <c r="M78" i="7"/>
  <c r="L78" i="7"/>
  <c r="M77" i="7"/>
  <c r="L77" i="7"/>
  <c r="M76" i="7"/>
  <c r="L76" i="7"/>
  <c r="M75" i="7"/>
  <c r="L75" i="7"/>
  <c r="M74" i="7"/>
  <c r="L74" i="7"/>
  <c r="M73" i="7"/>
  <c r="L73" i="7"/>
  <c r="M72" i="7"/>
  <c r="L72" i="7"/>
  <c r="M71" i="7"/>
  <c r="L71" i="7"/>
  <c r="M70" i="7"/>
  <c r="L70" i="7"/>
  <c r="M69" i="7"/>
  <c r="L69" i="7"/>
  <c r="M68" i="7"/>
  <c r="L68" i="7"/>
  <c r="M67" i="7"/>
  <c r="L67" i="7"/>
  <c r="M66" i="7"/>
  <c r="L66" i="7"/>
  <c r="M65" i="7"/>
  <c r="L65" i="7"/>
  <c r="M64" i="7"/>
  <c r="L64" i="7"/>
  <c r="M63" i="7"/>
  <c r="L63" i="7"/>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L30" i="7"/>
  <c r="M29" i="7"/>
  <c r="L29" i="7"/>
  <c r="M28" i="7"/>
  <c r="L28" i="7"/>
  <c r="M27" i="7"/>
  <c r="L27" i="7"/>
  <c r="M26" i="7"/>
  <c r="L26" i="7"/>
  <c r="M25" i="7"/>
  <c r="L25" i="7"/>
  <c r="M24" i="7"/>
  <c r="L24" i="7"/>
  <c r="M23" i="7"/>
  <c r="L23" i="7"/>
  <c r="M22" i="7"/>
  <c r="L22" i="7"/>
  <c r="M21" i="7"/>
  <c r="L21" i="7"/>
  <c r="M20" i="7"/>
  <c r="L20" i="7"/>
  <c r="M19" i="7"/>
  <c r="L19" i="7"/>
  <c r="M18" i="7"/>
  <c r="L18" i="7"/>
  <c r="M17" i="7"/>
  <c r="L17" i="7"/>
  <c r="M5" i="7"/>
  <c r="L5" i="7"/>
  <c r="F12" i="35"/>
  <c r="C94" i="6"/>
  <c r="A94" i="6"/>
  <c r="C12" i="35" s="1"/>
  <c r="F10" i="35"/>
  <c r="N359" i="6"/>
  <c r="M359" i="6"/>
  <c r="N358" i="6"/>
  <c r="M358" i="6"/>
  <c r="N357" i="6"/>
  <c r="M357" i="6"/>
  <c r="N356" i="6"/>
  <c r="M356" i="6"/>
  <c r="N355" i="6"/>
  <c r="M355" i="6"/>
  <c r="N354" i="6"/>
  <c r="M354" i="6"/>
  <c r="N353" i="6"/>
  <c r="M353" i="6"/>
  <c r="N352" i="6"/>
  <c r="M352" i="6"/>
  <c r="N351" i="6"/>
  <c r="M351" i="6"/>
  <c r="N350" i="6"/>
  <c r="M350" i="6"/>
  <c r="N349" i="6"/>
  <c r="M349" i="6"/>
  <c r="N348" i="6"/>
  <c r="M348" i="6"/>
  <c r="N347" i="6"/>
  <c r="M347" i="6"/>
  <c r="N346" i="6"/>
  <c r="M346" i="6"/>
  <c r="N345" i="6"/>
  <c r="M345" i="6"/>
  <c r="N344" i="6"/>
  <c r="M344" i="6"/>
  <c r="N343" i="6"/>
  <c r="M343" i="6"/>
  <c r="N342" i="6"/>
  <c r="M342" i="6"/>
  <c r="N341" i="6"/>
  <c r="M341" i="6"/>
  <c r="N340" i="6"/>
  <c r="M340" i="6"/>
  <c r="N339" i="6"/>
  <c r="M339" i="6"/>
  <c r="N338" i="6"/>
  <c r="M338" i="6"/>
  <c r="N337" i="6"/>
  <c r="M337" i="6"/>
  <c r="N336" i="6"/>
  <c r="M336" i="6"/>
  <c r="N335" i="6"/>
  <c r="M335" i="6"/>
  <c r="N334" i="6"/>
  <c r="M334" i="6"/>
  <c r="N333" i="6"/>
  <c r="M333" i="6"/>
  <c r="N332" i="6"/>
  <c r="M332" i="6"/>
  <c r="N331" i="6"/>
  <c r="M331" i="6"/>
  <c r="N330" i="6"/>
  <c r="M330" i="6"/>
  <c r="N329" i="6"/>
  <c r="M329" i="6"/>
  <c r="N328" i="6"/>
  <c r="M328" i="6"/>
  <c r="N327" i="6"/>
  <c r="M327" i="6"/>
  <c r="N326" i="6"/>
  <c r="M326" i="6"/>
  <c r="N325" i="6"/>
  <c r="M325" i="6"/>
  <c r="N324" i="6"/>
  <c r="M324" i="6"/>
  <c r="N323" i="6"/>
  <c r="M323" i="6"/>
  <c r="N322" i="6"/>
  <c r="M322" i="6"/>
  <c r="N321" i="6"/>
  <c r="M321" i="6"/>
  <c r="N320" i="6"/>
  <c r="M320" i="6"/>
  <c r="N319" i="6"/>
  <c r="M319" i="6"/>
  <c r="N318" i="6"/>
  <c r="M318" i="6"/>
  <c r="N317" i="6"/>
  <c r="M317" i="6"/>
  <c r="N316" i="6"/>
  <c r="M316" i="6"/>
  <c r="N315" i="6"/>
  <c r="M315" i="6"/>
  <c r="N314" i="6"/>
  <c r="M314" i="6"/>
  <c r="N313" i="6"/>
  <c r="M313" i="6"/>
  <c r="N312" i="6"/>
  <c r="M312" i="6"/>
  <c r="N311" i="6"/>
  <c r="M311" i="6"/>
  <c r="N310" i="6"/>
  <c r="M310" i="6"/>
  <c r="N309" i="6"/>
  <c r="M309" i="6"/>
  <c r="N308" i="6"/>
  <c r="M308" i="6"/>
  <c r="N307" i="6"/>
  <c r="M307" i="6"/>
  <c r="N306" i="6"/>
  <c r="M306" i="6"/>
  <c r="N305" i="6"/>
  <c r="M305" i="6"/>
  <c r="N304" i="6"/>
  <c r="M304" i="6"/>
  <c r="N303" i="6"/>
  <c r="M303" i="6"/>
  <c r="N302" i="6"/>
  <c r="M302" i="6"/>
  <c r="N301" i="6"/>
  <c r="M301" i="6"/>
  <c r="N300" i="6"/>
  <c r="M300" i="6"/>
  <c r="N299" i="6"/>
  <c r="M299" i="6"/>
  <c r="N298" i="6"/>
  <c r="M298" i="6"/>
  <c r="N297" i="6"/>
  <c r="M297" i="6"/>
  <c r="N296" i="6"/>
  <c r="M296" i="6"/>
  <c r="N295" i="6"/>
  <c r="M295" i="6"/>
  <c r="N294" i="6"/>
  <c r="M294" i="6"/>
  <c r="N293" i="6"/>
  <c r="M293" i="6"/>
  <c r="N292" i="6"/>
  <c r="M292" i="6"/>
  <c r="N291" i="6"/>
  <c r="M291" i="6"/>
  <c r="N290" i="6"/>
  <c r="M290" i="6"/>
  <c r="N289" i="6"/>
  <c r="M289" i="6"/>
  <c r="N288" i="6"/>
  <c r="M288" i="6"/>
  <c r="N287" i="6"/>
  <c r="M287" i="6"/>
  <c r="N286" i="6"/>
  <c r="M286" i="6"/>
  <c r="N285" i="6"/>
  <c r="M285" i="6"/>
  <c r="N284" i="6"/>
  <c r="M284" i="6"/>
  <c r="N283" i="6"/>
  <c r="M283" i="6"/>
  <c r="N282" i="6"/>
  <c r="M282" i="6"/>
  <c r="N281" i="6"/>
  <c r="M281" i="6"/>
  <c r="N280" i="6"/>
  <c r="M280" i="6"/>
  <c r="N279" i="6"/>
  <c r="M279" i="6"/>
  <c r="N278" i="6"/>
  <c r="M278" i="6"/>
  <c r="N277" i="6"/>
  <c r="M277" i="6"/>
  <c r="N276" i="6"/>
  <c r="M276" i="6"/>
  <c r="N275" i="6"/>
  <c r="M275" i="6"/>
  <c r="N274" i="6"/>
  <c r="M274" i="6"/>
  <c r="N273" i="6"/>
  <c r="M273" i="6"/>
  <c r="N272" i="6"/>
  <c r="M272" i="6"/>
  <c r="N271" i="6"/>
  <c r="M271" i="6"/>
  <c r="N270" i="6"/>
  <c r="M270" i="6"/>
  <c r="N269" i="6"/>
  <c r="M269" i="6"/>
  <c r="N268" i="6"/>
  <c r="M268" i="6"/>
  <c r="N267" i="6"/>
  <c r="M267" i="6"/>
  <c r="N266" i="6"/>
  <c r="M266" i="6"/>
  <c r="N265" i="6"/>
  <c r="M265" i="6"/>
  <c r="N264" i="6"/>
  <c r="M264" i="6"/>
  <c r="N263" i="6"/>
  <c r="M263" i="6"/>
  <c r="N262" i="6"/>
  <c r="M262" i="6"/>
  <c r="N261" i="6"/>
  <c r="M261" i="6"/>
  <c r="N260" i="6"/>
  <c r="M260" i="6"/>
  <c r="N259" i="6"/>
  <c r="M259" i="6"/>
  <c r="N258" i="6"/>
  <c r="M258" i="6"/>
  <c r="N257" i="6"/>
  <c r="M257" i="6"/>
  <c r="N256" i="6"/>
  <c r="M256" i="6"/>
  <c r="N255" i="6"/>
  <c r="M255" i="6"/>
  <c r="N254" i="6"/>
  <c r="M254" i="6"/>
  <c r="N253" i="6"/>
  <c r="M253" i="6"/>
  <c r="N252" i="6"/>
  <c r="M252" i="6"/>
  <c r="N251" i="6"/>
  <c r="M251" i="6"/>
  <c r="N250" i="6"/>
  <c r="M250" i="6"/>
  <c r="N249" i="6"/>
  <c r="M249" i="6"/>
  <c r="N248" i="6"/>
  <c r="M248" i="6"/>
  <c r="N247" i="6"/>
  <c r="M247" i="6"/>
  <c r="N246" i="6"/>
  <c r="M246" i="6"/>
  <c r="N245" i="6"/>
  <c r="M245" i="6"/>
  <c r="N244" i="6"/>
  <c r="M244" i="6"/>
  <c r="N243" i="6"/>
  <c r="M243" i="6"/>
  <c r="N242" i="6"/>
  <c r="M242" i="6"/>
  <c r="N241" i="6"/>
  <c r="M241" i="6"/>
  <c r="N240" i="6"/>
  <c r="M240" i="6"/>
  <c r="N239" i="6"/>
  <c r="M239" i="6"/>
  <c r="N238" i="6"/>
  <c r="M238" i="6"/>
  <c r="N237" i="6"/>
  <c r="M237" i="6"/>
  <c r="N236" i="6"/>
  <c r="M236" i="6"/>
  <c r="N235" i="6"/>
  <c r="M235" i="6"/>
  <c r="N234" i="6"/>
  <c r="M234" i="6"/>
  <c r="N233" i="6"/>
  <c r="M233" i="6"/>
  <c r="N232" i="6"/>
  <c r="M232" i="6"/>
  <c r="N231" i="6"/>
  <c r="M231" i="6"/>
  <c r="N230" i="6"/>
  <c r="M230" i="6"/>
  <c r="N229" i="6"/>
  <c r="M229" i="6"/>
  <c r="N228" i="6"/>
  <c r="M228" i="6"/>
  <c r="N227" i="6"/>
  <c r="M227" i="6"/>
  <c r="N226" i="6"/>
  <c r="M226" i="6"/>
  <c r="N225" i="6"/>
  <c r="M225" i="6"/>
  <c r="N224" i="6"/>
  <c r="M224" i="6"/>
  <c r="N223" i="6"/>
  <c r="M223" i="6"/>
  <c r="N222" i="6"/>
  <c r="M222" i="6"/>
  <c r="N221" i="6"/>
  <c r="M221" i="6"/>
  <c r="N220" i="6"/>
  <c r="M220" i="6"/>
  <c r="N219" i="6"/>
  <c r="M219" i="6"/>
  <c r="N218" i="6"/>
  <c r="M218" i="6"/>
  <c r="N217" i="6"/>
  <c r="M217" i="6"/>
  <c r="N216" i="6"/>
  <c r="M216" i="6"/>
  <c r="N215" i="6"/>
  <c r="M215" i="6"/>
  <c r="N214" i="6"/>
  <c r="M214" i="6"/>
  <c r="N213" i="6"/>
  <c r="M213" i="6"/>
  <c r="N212" i="6"/>
  <c r="M212" i="6"/>
  <c r="N211" i="6"/>
  <c r="M211" i="6"/>
  <c r="N210" i="6"/>
  <c r="M210" i="6"/>
  <c r="N209" i="6"/>
  <c r="M209" i="6"/>
  <c r="N208" i="6"/>
  <c r="M208" i="6"/>
  <c r="N207" i="6"/>
  <c r="M207" i="6"/>
  <c r="N206" i="6"/>
  <c r="M206" i="6"/>
  <c r="N205" i="6"/>
  <c r="M205" i="6"/>
  <c r="N204" i="6"/>
  <c r="M204" i="6"/>
  <c r="N203" i="6"/>
  <c r="M203" i="6"/>
  <c r="N202" i="6"/>
  <c r="M202" i="6"/>
  <c r="N201" i="6"/>
  <c r="M201" i="6"/>
  <c r="N200" i="6"/>
  <c r="M200" i="6"/>
  <c r="N199" i="6"/>
  <c r="M199" i="6"/>
  <c r="N198" i="6"/>
  <c r="M198" i="6"/>
  <c r="N197" i="6"/>
  <c r="M197" i="6"/>
  <c r="N196" i="6"/>
  <c r="M196" i="6"/>
  <c r="N195" i="6"/>
  <c r="M195" i="6"/>
  <c r="N194" i="6"/>
  <c r="M194" i="6"/>
  <c r="N193" i="6"/>
  <c r="M193" i="6"/>
  <c r="N192" i="6"/>
  <c r="M192" i="6"/>
  <c r="N191" i="6"/>
  <c r="M191" i="6"/>
  <c r="N190" i="6"/>
  <c r="M190" i="6"/>
  <c r="N189" i="6"/>
  <c r="M189" i="6"/>
  <c r="N188" i="6"/>
  <c r="M188" i="6"/>
  <c r="N187" i="6"/>
  <c r="M187" i="6"/>
  <c r="N186" i="6"/>
  <c r="M186" i="6"/>
  <c r="N185" i="6"/>
  <c r="M185" i="6"/>
  <c r="N184" i="6"/>
  <c r="M184" i="6"/>
  <c r="N183" i="6"/>
  <c r="M183" i="6"/>
  <c r="N182" i="6"/>
  <c r="M182" i="6"/>
  <c r="N181" i="6"/>
  <c r="M181" i="6"/>
  <c r="N180" i="6"/>
  <c r="M180" i="6"/>
  <c r="N179" i="6"/>
  <c r="M179" i="6"/>
  <c r="N178" i="6"/>
  <c r="M178" i="6"/>
  <c r="N177" i="6"/>
  <c r="M177" i="6"/>
  <c r="N176" i="6"/>
  <c r="M176" i="6"/>
  <c r="N175" i="6"/>
  <c r="M175" i="6"/>
  <c r="N174" i="6"/>
  <c r="M174" i="6"/>
  <c r="N173" i="6"/>
  <c r="M173" i="6"/>
  <c r="N172" i="6"/>
  <c r="M172" i="6"/>
  <c r="N171" i="6"/>
  <c r="M171" i="6"/>
  <c r="N170" i="6"/>
  <c r="M170" i="6"/>
  <c r="N169" i="6"/>
  <c r="M169" i="6"/>
  <c r="N168" i="6"/>
  <c r="M168" i="6"/>
  <c r="N167" i="6"/>
  <c r="M167" i="6"/>
  <c r="N166" i="6"/>
  <c r="M166" i="6"/>
  <c r="N165" i="6"/>
  <c r="M165" i="6"/>
  <c r="N164" i="6"/>
  <c r="M164" i="6"/>
  <c r="N163" i="6"/>
  <c r="M163" i="6"/>
  <c r="N162" i="6"/>
  <c r="M162" i="6"/>
  <c r="N161" i="6"/>
  <c r="M161" i="6"/>
  <c r="N160" i="6"/>
  <c r="M160" i="6"/>
  <c r="N159" i="6"/>
  <c r="M159" i="6"/>
  <c r="N158" i="6"/>
  <c r="M158" i="6"/>
  <c r="N157" i="6"/>
  <c r="M157" i="6"/>
  <c r="N156" i="6"/>
  <c r="M156" i="6"/>
  <c r="N155" i="6"/>
  <c r="M155" i="6"/>
  <c r="N154" i="6"/>
  <c r="M154" i="6"/>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N103" i="6"/>
  <c r="M103" i="6"/>
  <c r="N102" i="6"/>
  <c r="M102" i="6"/>
  <c r="N101" i="6"/>
  <c r="M101" i="6"/>
  <c r="N100" i="6"/>
  <c r="M100" i="6"/>
  <c r="N99" i="6"/>
  <c r="M99" i="6"/>
  <c r="N98" i="6"/>
  <c r="M98" i="6"/>
  <c r="N97" i="6"/>
  <c r="M97" i="6"/>
  <c r="N96" i="6"/>
  <c r="M96" i="6"/>
  <c r="N95" i="6"/>
  <c r="M95" i="6"/>
  <c r="N94" i="6"/>
  <c r="M94" i="6"/>
  <c r="D21" i="5"/>
  <c r="F11" i="35" s="1"/>
  <c r="C21" i="5"/>
  <c r="A21" i="5"/>
  <c r="C11" i="35" s="1"/>
  <c r="N297" i="5"/>
  <c r="M297" i="5"/>
  <c r="N296" i="5"/>
  <c r="M296" i="5"/>
  <c r="N295" i="5"/>
  <c r="M295" i="5"/>
  <c r="N294" i="5"/>
  <c r="M294" i="5"/>
  <c r="N293" i="5"/>
  <c r="M293" i="5"/>
  <c r="N292" i="5"/>
  <c r="M292" i="5"/>
  <c r="N291" i="5"/>
  <c r="M291" i="5"/>
  <c r="N290" i="5"/>
  <c r="M290" i="5"/>
  <c r="N289" i="5"/>
  <c r="M289" i="5"/>
  <c r="N288" i="5"/>
  <c r="M288" i="5"/>
  <c r="N287" i="5"/>
  <c r="M287" i="5"/>
  <c r="N286" i="5"/>
  <c r="M286" i="5"/>
  <c r="N285" i="5"/>
  <c r="M285" i="5"/>
  <c r="N284" i="5"/>
  <c r="M284" i="5"/>
  <c r="N283" i="5"/>
  <c r="M283" i="5"/>
  <c r="N282" i="5"/>
  <c r="M282" i="5"/>
  <c r="N281" i="5"/>
  <c r="M281" i="5"/>
  <c r="N280" i="5"/>
  <c r="M280" i="5"/>
  <c r="N279" i="5"/>
  <c r="M279" i="5"/>
  <c r="N278" i="5"/>
  <c r="M278" i="5"/>
  <c r="N277" i="5"/>
  <c r="M277" i="5"/>
  <c r="N276" i="5"/>
  <c r="M276" i="5"/>
  <c r="N275" i="5"/>
  <c r="M275" i="5"/>
  <c r="N274" i="5"/>
  <c r="M274" i="5"/>
  <c r="N273" i="5"/>
  <c r="M273" i="5"/>
  <c r="N272" i="5"/>
  <c r="M272" i="5"/>
  <c r="N271" i="5"/>
  <c r="M271" i="5"/>
  <c r="N270" i="5"/>
  <c r="M270" i="5"/>
  <c r="N269" i="5"/>
  <c r="M269" i="5"/>
  <c r="N268" i="5"/>
  <c r="M268" i="5"/>
  <c r="N267" i="5"/>
  <c r="M267" i="5"/>
  <c r="N266" i="5"/>
  <c r="M266" i="5"/>
  <c r="N265" i="5"/>
  <c r="M265" i="5"/>
  <c r="N264" i="5"/>
  <c r="M264" i="5"/>
  <c r="N263" i="5"/>
  <c r="M263" i="5"/>
  <c r="N262" i="5"/>
  <c r="M262" i="5"/>
  <c r="N261" i="5"/>
  <c r="M261" i="5"/>
  <c r="N260" i="5"/>
  <c r="M260" i="5"/>
  <c r="N259" i="5"/>
  <c r="M259" i="5"/>
  <c r="N258" i="5"/>
  <c r="M258" i="5"/>
  <c r="N257" i="5"/>
  <c r="M257" i="5"/>
  <c r="N256" i="5"/>
  <c r="M256" i="5"/>
  <c r="N255" i="5"/>
  <c r="M255" i="5"/>
  <c r="N254" i="5"/>
  <c r="M254" i="5"/>
  <c r="N253" i="5"/>
  <c r="M253" i="5"/>
  <c r="N252" i="5"/>
  <c r="M252" i="5"/>
  <c r="N251" i="5"/>
  <c r="M251" i="5"/>
  <c r="N250" i="5"/>
  <c r="M250" i="5"/>
  <c r="N249" i="5"/>
  <c r="M249" i="5"/>
  <c r="N248" i="5"/>
  <c r="M248" i="5"/>
  <c r="N247" i="5"/>
  <c r="M247" i="5"/>
  <c r="N246" i="5"/>
  <c r="M246" i="5"/>
  <c r="N245" i="5"/>
  <c r="M245" i="5"/>
  <c r="N244" i="5"/>
  <c r="M244" i="5"/>
  <c r="N243" i="5"/>
  <c r="M243" i="5"/>
  <c r="N242" i="5"/>
  <c r="M242" i="5"/>
  <c r="N241" i="5"/>
  <c r="M241" i="5"/>
  <c r="N240" i="5"/>
  <c r="M240" i="5"/>
  <c r="N239" i="5"/>
  <c r="M239" i="5"/>
  <c r="N238" i="5"/>
  <c r="M238" i="5"/>
  <c r="N237" i="5"/>
  <c r="M237" i="5"/>
  <c r="N236" i="5"/>
  <c r="M236" i="5"/>
  <c r="N235" i="5"/>
  <c r="M235" i="5"/>
  <c r="N234" i="5"/>
  <c r="M234" i="5"/>
  <c r="N233" i="5"/>
  <c r="M233" i="5"/>
  <c r="N232" i="5"/>
  <c r="M232" i="5"/>
  <c r="N231" i="5"/>
  <c r="M231" i="5"/>
  <c r="N230" i="5"/>
  <c r="M230" i="5"/>
  <c r="N229" i="5"/>
  <c r="M229" i="5"/>
  <c r="N228" i="5"/>
  <c r="M228" i="5"/>
  <c r="N227" i="5"/>
  <c r="M227" i="5"/>
  <c r="N226" i="5"/>
  <c r="M226" i="5"/>
  <c r="N225" i="5"/>
  <c r="M225" i="5"/>
  <c r="N224" i="5"/>
  <c r="M224" i="5"/>
  <c r="N223" i="5"/>
  <c r="M223" i="5"/>
  <c r="N222" i="5"/>
  <c r="M222" i="5"/>
  <c r="N221" i="5"/>
  <c r="M221" i="5"/>
  <c r="N220" i="5"/>
  <c r="M220" i="5"/>
  <c r="N219" i="5"/>
  <c r="M219" i="5"/>
  <c r="N218" i="5"/>
  <c r="M218" i="5"/>
  <c r="N217" i="5"/>
  <c r="M217" i="5"/>
  <c r="N216" i="5"/>
  <c r="M216" i="5"/>
  <c r="N215" i="5"/>
  <c r="M215" i="5"/>
  <c r="N214" i="5"/>
  <c r="M214" i="5"/>
  <c r="N213" i="5"/>
  <c r="M213" i="5"/>
  <c r="N212" i="5"/>
  <c r="M212" i="5"/>
  <c r="N211" i="5"/>
  <c r="M211" i="5"/>
  <c r="N210" i="5"/>
  <c r="M210" i="5"/>
  <c r="N209" i="5"/>
  <c r="M209" i="5"/>
  <c r="N208" i="5"/>
  <c r="M208" i="5"/>
  <c r="N207" i="5"/>
  <c r="M207" i="5"/>
  <c r="N206" i="5"/>
  <c r="M206" i="5"/>
  <c r="N205" i="5"/>
  <c r="M205" i="5"/>
  <c r="N204" i="5"/>
  <c r="M204" i="5"/>
  <c r="N203" i="5"/>
  <c r="M203" i="5"/>
  <c r="N202" i="5"/>
  <c r="M202" i="5"/>
  <c r="N201" i="5"/>
  <c r="M201" i="5"/>
  <c r="N200" i="5"/>
  <c r="M200" i="5"/>
  <c r="N199" i="5"/>
  <c r="M199" i="5"/>
  <c r="N198" i="5"/>
  <c r="M198" i="5"/>
  <c r="N197" i="5"/>
  <c r="M197" i="5"/>
  <c r="N196" i="5"/>
  <c r="M196" i="5"/>
  <c r="N195" i="5"/>
  <c r="M195" i="5"/>
  <c r="N194" i="5"/>
  <c r="M194" i="5"/>
  <c r="N193" i="5"/>
  <c r="M193" i="5"/>
  <c r="N192" i="5"/>
  <c r="M192" i="5"/>
  <c r="N191" i="5"/>
  <c r="M191" i="5"/>
  <c r="N190" i="5"/>
  <c r="M190" i="5"/>
  <c r="N189" i="5"/>
  <c r="M189" i="5"/>
  <c r="N188" i="5"/>
  <c r="M188" i="5"/>
  <c r="N187" i="5"/>
  <c r="M187" i="5"/>
  <c r="N186" i="5"/>
  <c r="M186" i="5"/>
  <c r="N185" i="5"/>
  <c r="M185" i="5"/>
  <c r="N184" i="5"/>
  <c r="M184" i="5"/>
  <c r="N183" i="5"/>
  <c r="M183" i="5"/>
  <c r="N182" i="5"/>
  <c r="M182" i="5"/>
  <c r="N181" i="5"/>
  <c r="M181" i="5"/>
  <c r="N180" i="5"/>
  <c r="M180" i="5"/>
  <c r="N179" i="5"/>
  <c r="M179" i="5"/>
  <c r="N178" i="5"/>
  <c r="M178" i="5"/>
  <c r="N177" i="5"/>
  <c r="M177" i="5"/>
  <c r="N176" i="5"/>
  <c r="M176" i="5"/>
  <c r="N175" i="5"/>
  <c r="M175" i="5"/>
  <c r="N174" i="5"/>
  <c r="M174" i="5"/>
  <c r="N173" i="5"/>
  <c r="M173" i="5"/>
  <c r="N172" i="5"/>
  <c r="M172" i="5"/>
  <c r="N171" i="5"/>
  <c r="M171" i="5"/>
  <c r="N170" i="5"/>
  <c r="M170" i="5"/>
  <c r="N169" i="5"/>
  <c r="M169" i="5"/>
  <c r="N168" i="5"/>
  <c r="M168" i="5"/>
  <c r="N167" i="5"/>
  <c r="M167" i="5"/>
  <c r="N166" i="5"/>
  <c r="M166" i="5"/>
  <c r="N165" i="5"/>
  <c r="M165" i="5"/>
  <c r="N164" i="5"/>
  <c r="M164" i="5"/>
  <c r="N163" i="5"/>
  <c r="M163" i="5"/>
  <c r="N162" i="5"/>
  <c r="M162" i="5"/>
  <c r="N161" i="5"/>
  <c r="M161" i="5"/>
  <c r="N160" i="5"/>
  <c r="M160" i="5"/>
  <c r="N159" i="5"/>
  <c r="M159" i="5"/>
  <c r="N158" i="5"/>
  <c r="M158" i="5"/>
  <c r="N157" i="5"/>
  <c r="M157" i="5"/>
  <c r="N156" i="5"/>
  <c r="M156" i="5"/>
  <c r="N155" i="5"/>
  <c r="M155" i="5"/>
  <c r="N154" i="5"/>
  <c r="M154" i="5"/>
  <c r="N153" i="5"/>
  <c r="M153" i="5"/>
  <c r="N152" i="5"/>
  <c r="M152" i="5"/>
  <c r="N151" i="5"/>
  <c r="M151" i="5"/>
  <c r="N150" i="5"/>
  <c r="M150" i="5"/>
  <c r="N149" i="5"/>
  <c r="M149" i="5"/>
  <c r="N148" i="5"/>
  <c r="M148" i="5"/>
  <c r="N147" i="5"/>
  <c r="M147" i="5"/>
  <c r="N146" i="5"/>
  <c r="M146" i="5"/>
  <c r="N145" i="5"/>
  <c r="M145" i="5"/>
  <c r="N144" i="5"/>
  <c r="M144" i="5"/>
  <c r="N143" i="5"/>
  <c r="M143" i="5"/>
  <c r="N142" i="5"/>
  <c r="M142" i="5"/>
  <c r="N141" i="5"/>
  <c r="M141" i="5"/>
  <c r="N140" i="5"/>
  <c r="M140" i="5"/>
  <c r="N139" i="5"/>
  <c r="M139" i="5"/>
  <c r="N138" i="5"/>
  <c r="M138" i="5"/>
  <c r="N137" i="5"/>
  <c r="M137" i="5"/>
  <c r="N136" i="5"/>
  <c r="M136" i="5"/>
  <c r="N135" i="5"/>
  <c r="M135" i="5"/>
  <c r="N134" i="5"/>
  <c r="M134" i="5"/>
  <c r="N133" i="5"/>
  <c r="M133" i="5"/>
  <c r="N132" i="5"/>
  <c r="M132" i="5"/>
  <c r="N131" i="5"/>
  <c r="M131" i="5"/>
  <c r="N130" i="5"/>
  <c r="M130" i="5"/>
  <c r="N129" i="5"/>
  <c r="M129" i="5"/>
  <c r="N128" i="5"/>
  <c r="M128" i="5"/>
  <c r="N127" i="5"/>
  <c r="M127" i="5"/>
  <c r="N126" i="5"/>
  <c r="M126" i="5"/>
  <c r="N125" i="5"/>
  <c r="M125" i="5"/>
  <c r="N124" i="5"/>
  <c r="M124" i="5"/>
  <c r="N123" i="5"/>
  <c r="M123" i="5"/>
  <c r="N122" i="5"/>
  <c r="M122" i="5"/>
  <c r="N121" i="5"/>
  <c r="M121" i="5"/>
  <c r="N120" i="5"/>
  <c r="M120" i="5"/>
  <c r="N119" i="5"/>
  <c r="M119" i="5"/>
  <c r="N118" i="5"/>
  <c r="M118" i="5"/>
  <c r="N117" i="5"/>
  <c r="M117" i="5"/>
  <c r="N116" i="5"/>
  <c r="M116" i="5"/>
  <c r="N115" i="5"/>
  <c r="M115" i="5"/>
  <c r="N114" i="5"/>
  <c r="M114" i="5"/>
  <c r="N113" i="5"/>
  <c r="M113" i="5"/>
  <c r="N112" i="5"/>
  <c r="M112" i="5"/>
  <c r="N111" i="5"/>
  <c r="M111" i="5"/>
  <c r="N110" i="5"/>
  <c r="M110" i="5"/>
  <c r="N109" i="5"/>
  <c r="M109" i="5"/>
  <c r="N108" i="5"/>
  <c r="M108" i="5"/>
  <c r="N107" i="5"/>
  <c r="M107" i="5"/>
  <c r="N106" i="5"/>
  <c r="M106" i="5"/>
  <c r="N105" i="5"/>
  <c r="M105" i="5"/>
  <c r="N104" i="5"/>
  <c r="M104" i="5"/>
  <c r="N103" i="5"/>
  <c r="M103" i="5"/>
  <c r="N102" i="5"/>
  <c r="M102" i="5"/>
  <c r="N101" i="5"/>
  <c r="M101" i="5"/>
  <c r="N100" i="5"/>
  <c r="M100" i="5"/>
  <c r="N99" i="5"/>
  <c r="M99" i="5"/>
  <c r="N98" i="5"/>
  <c r="M98" i="5"/>
  <c r="N97" i="5"/>
  <c r="M97" i="5"/>
  <c r="N96" i="5"/>
  <c r="M96" i="5"/>
  <c r="N95" i="5"/>
  <c r="M95" i="5"/>
  <c r="N94" i="5"/>
  <c r="M94" i="5"/>
  <c r="N93" i="5"/>
  <c r="M93" i="5"/>
  <c r="N92" i="5"/>
  <c r="M92" i="5"/>
  <c r="N91" i="5"/>
  <c r="M91" i="5"/>
  <c r="N90" i="5"/>
  <c r="M90" i="5"/>
  <c r="N89" i="5"/>
  <c r="M89" i="5"/>
  <c r="N88" i="5"/>
  <c r="M88" i="5"/>
  <c r="N87" i="5"/>
  <c r="M87" i="5"/>
  <c r="N86" i="5"/>
  <c r="M86" i="5"/>
  <c r="N85" i="5"/>
  <c r="M85" i="5"/>
  <c r="N84" i="5"/>
  <c r="M84" i="5"/>
  <c r="N83" i="5"/>
  <c r="M83" i="5"/>
  <c r="N82" i="5"/>
  <c r="M82" i="5"/>
  <c r="N81" i="5"/>
  <c r="M81" i="5"/>
  <c r="N80" i="5"/>
  <c r="M80" i="5"/>
  <c r="N79" i="5"/>
  <c r="M79" i="5"/>
  <c r="N78" i="5"/>
  <c r="M78" i="5"/>
  <c r="N77" i="5"/>
  <c r="M77" i="5"/>
  <c r="N76" i="5"/>
  <c r="M76" i="5"/>
  <c r="N75" i="5"/>
  <c r="M75" i="5"/>
  <c r="N74" i="5"/>
  <c r="M74" i="5"/>
  <c r="N73" i="5"/>
  <c r="M73" i="5"/>
  <c r="N72" i="5"/>
  <c r="M72" i="5"/>
  <c r="N71" i="5"/>
  <c r="M71" i="5"/>
  <c r="N70" i="5"/>
  <c r="M70" i="5"/>
  <c r="N69" i="5"/>
  <c r="M69" i="5"/>
  <c r="N68" i="5"/>
  <c r="M68" i="5"/>
  <c r="N67" i="5"/>
  <c r="M67" i="5"/>
  <c r="N66" i="5"/>
  <c r="M66" i="5"/>
  <c r="N65" i="5"/>
  <c r="M65" i="5"/>
  <c r="N64" i="5"/>
  <c r="M64" i="5"/>
  <c r="N63" i="5"/>
  <c r="M63" i="5"/>
  <c r="N62" i="5"/>
  <c r="M62" i="5"/>
  <c r="N61" i="5"/>
  <c r="M61" i="5"/>
  <c r="N60" i="5"/>
  <c r="M60" i="5"/>
  <c r="N59" i="5"/>
  <c r="M59" i="5"/>
  <c r="N58" i="5"/>
  <c r="M58" i="5"/>
  <c r="N57" i="5"/>
  <c r="M57" i="5"/>
  <c r="N56" i="5"/>
  <c r="M56" i="5"/>
  <c r="N55" i="5"/>
  <c r="M55" i="5"/>
  <c r="N54" i="5"/>
  <c r="M54" i="5"/>
  <c r="N53" i="5"/>
  <c r="M53" i="5"/>
  <c r="N52" i="5"/>
  <c r="M52" i="5"/>
  <c r="N51" i="5"/>
  <c r="M51" i="5"/>
  <c r="N50" i="5"/>
  <c r="M50" i="5"/>
  <c r="N49" i="5"/>
  <c r="M49" i="5"/>
  <c r="N48" i="5"/>
  <c r="M48" i="5"/>
  <c r="N47" i="5"/>
  <c r="M47" i="5"/>
  <c r="N46" i="5"/>
  <c r="M46" i="5"/>
  <c r="N45" i="5"/>
  <c r="M45" i="5"/>
  <c r="N44" i="5"/>
  <c r="M44" i="5"/>
  <c r="N43" i="5"/>
  <c r="M43" i="5"/>
  <c r="N42" i="5"/>
  <c r="M42" i="5"/>
  <c r="N41" i="5"/>
  <c r="M41" i="5"/>
  <c r="N40" i="5"/>
  <c r="M40" i="5"/>
  <c r="N39" i="5"/>
  <c r="M39" i="5"/>
  <c r="N38" i="5"/>
  <c r="M38" i="5"/>
  <c r="N37" i="5"/>
  <c r="M37" i="5"/>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0" i="5"/>
  <c r="M20" i="5"/>
  <c r="N18" i="5"/>
  <c r="M18" i="5"/>
  <c r="N16" i="5"/>
  <c r="M16" i="5"/>
  <c r="N15" i="5"/>
  <c r="M15" i="5"/>
  <c r="N14" i="5"/>
  <c r="M14" i="5"/>
  <c r="N13" i="5"/>
  <c r="M13" i="5"/>
  <c r="N12" i="5"/>
  <c r="M12" i="5"/>
  <c r="N11" i="5"/>
  <c r="M11" i="5"/>
  <c r="N344" i="4"/>
  <c r="M344" i="4"/>
  <c r="N343" i="4"/>
  <c r="M343" i="4"/>
  <c r="N342" i="4"/>
  <c r="M342" i="4"/>
  <c r="N341" i="4"/>
  <c r="M341" i="4"/>
  <c r="N340" i="4"/>
  <c r="M340" i="4"/>
  <c r="N339" i="4"/>
  <c r="M339" i="4"/>
  <c r="N338" i="4"/>
  <c r="M338" i="4"/>
  <c r="N337" i="4"/>
  <c r="M337" i="4"/>
  <c r="N336" i="4"/>
  <c r="M336" i="4"/>
  <c r="N335" i="4"/>
  <c r="M335" i="4"/>
  <c r="N334" i="4"/>
  <c r="M334" i="4"/>
  <c r="N333" i="4"/>
  <c r="M333" i="4"/>
  <c r="N332" i="4"/>
  <c r="M332" i="4"/>
  <c r="N331" i="4"/>
  <c r="M331" i="4"/>
  <c r="N330" i="4"/>
  <c r="M330" i="4"/>
  <c r="N329" i="4"/>
  <c r="M329" i="4"/>
  <c r="N328" i="4"/>
  <c r="M328" i="4"/>
  <c r="N327" i="4"/>
  <c r="M327" i="4"/>
  <c r="N326" i="4"/>
  <c r="M326" i="4"/>
  <c r="N325" i="4"/>
  <c r="M325" i="4"/>
  <c r="N324" i="4"/>
  <c r="M324" i="4"/>
  <c r="N323" i="4"/>
  <c r="M323" i="4"/>
  <c r="N322" i="4"/>
  <c r="M322" i="4"/>
  <c r="N321" i="4"/>
  <c r="M321" i="4"/>
  <c r="N320" i="4"/>
  <c r="M320" i="4"/>
  <c r="N319" i="4"/>
  <c r="M319" i="4"/>
  <c r="N318" i="4"/>
  <c r="M318" i="4"/>
  <c r="N317" i="4"/>
  <c r="M317" i="4"/>
  <c r="N316" i="4"/>
  <c r="M316" i="4"/>
  <c r="N315" i="4"/>
  <c r="M315" i="4"/>
  <c r="N314" i="4"/>
  <c r="M314" i="4"/>
  <c r="N313" i="4"/>
  <c r="M313" i="4"/>
  <c r="N312" i="4"/>
  <c r="M312" i="4"/>
  <c r="N311" i="4"/>
  <c r="M311" i="4"/>
  <c r="N310" i="4"/>
  <c r="M310" i="4"/>
  <c r="N309" i="4"/>
  <c r="M309" i="4"/>
  <c r="N308" i="4"/>
  <c r="M308" i="4"/>
  <c r="N307" i="4"/>
  <c r="M307" i="4"/>
  <c r="N306" i="4"/>
  <c r="M306" i="4"/>
  <c r="N305" i="4"/>
  <c r="M305" i="4"/>
  <c r="N304" i="4"/>
  <c r="M304" i="4"/>
  <c r="N303" i="4"/>
  <c r="M303" i="4"/>
  <c r="N302" i="4"/>
  <c r="M302" i="4"/>
  <c r="N301" i="4"/>
  <c r="M301" i="4"/>
  <c r="N300" i="4"/>
  <c r="M300" i="4"/>
  <c r="N299" i="4"/>
  <c r="M299" i="4"/>
  <c r="N298" i="4"/>
  <c r="M298" i="4"/>
  <c r="N297" i="4"/>
  <c r="M297" i="4"/>
  <c r="N296" i="4"/>
  <c r="M296" i="4"/>
  <c r="N295" i="4"/>
  <c r="M295" i="4"/>
  <c r="N294" i="4"/>
  <c r="M294" i="4"/>
  <c r="N293" i="4"/>
  <c r="M293" i="4"/>
  <c r="N292" i="4"/>
  <c r="M292" i="4"/>
  <c r="N291" i="4"/>
  <c r="M291" i="4"/>
  <c r="N290" i="4"/>
  <c r="M290" i="4"/>
  <c r="N289" i="4"/>
  <c r="M289" i="4"/>
  <c r="N288" i="4"/>
  <c r="M288" i="4"/>
  <c r="N287" i="4"/>
  <c r="M287" i="4"/>
  <c r="N286" i="4"/>
  <c r="M286" i="4"/>
  <c r="N285" i="4"/>
  <c r="M285" i="4"/>
  <c r="N284" i="4"/>
  <c r="M284" i="4"/>
  <c r="N283" i="4"/>
  <c r="M283" i="4"/>
  <c r="N282" i="4"/>
  <c r="M282" i="4"/>
  <c r="N281" i="4"/>
  <c r="M281" i="4"/>
  <c r="N280" i="4"/>
  <c r="M280" i="4"/>
  <c r="N279" i="4"/>
  <c r="M279" i="4"/>
  <c r="N278" i="4"/>
  <c r="M278" i="4"/>
  <c r="N277" i="4"/>
  <c r="M277" i="4"/>
  <c r="N276" i="4"/>
  <c r="M276" i="4"/>
  <c r="N275" i="4"/>
  <c r="M275" i="4"/>
  <c r="N274" i="4"/>
  <c r="M274" i="4"/>
  <c r="N273" i="4"/>
  <c r="M273" i="4"/>
  <c r="N272" i="4"/>
  <c r="M272" i="4"/>
  <c r="N271" i="4"/>
  <c r="M271" i="4"/>
  <c r="N270" i="4"/>
  <c r="M270" i="4"/>
  <c r="N269" i="4"/>
  <c r="M269" i="4"/>
  <c r="N268" i="4"/>
  <c r="M268" i="4"/>
  <c r="N267" i="4"/>
  <c r="M267" i="4"/>
  <c r="N266" i="4"/>
  <c r="M266" i="4"/>
  <c r="N265" i="4"/>
  <c r="M265" i="4"/>
  <c r="N264" i="4"/>
  <c r="M264" i="4"/>
  <c r="N263" i="4"/>
  <c r="M263" i="4"/>
  <c r="N262" i="4"/>
  <c r="M262" i="4"/>
  <c r="N261" i="4"/>
  <c r="M261" i="4"/>
  <c r="N260" i="4"/>
  <c r="M260" i="4"/>
  <c r="N259" i="4"/>
  <c r="M259" i="4"/>
  <c r="N258" i="4"/>
  <c r="M258" i="4"/>
  <c r="N257" i="4"/>
  <c r="M257" i="4"/>
  <c r="N256" i="4"/>
  <c r="M256" i="4"/>
  <c r="N255" i="4"/>
  <c r="M255" i="4"/>
  <c r="N254" i="4"/>
  <c r="M254" i="4"/>
  <c r="N253" i="4"/>
  <c r="M253" i="4"/>
  <c r="N252" i="4"/>
  <c r="M252" i="4"/>
  <c r="N251" i="4"/>
  <c r="M251" i="4"/>
  <c r="N250" i="4"/>
  <c r="M250" i="4"/>
  <c r="N249" i="4"/>
  <c r="M249" i="4"/>
  <c r="N248" i="4"/>
  <c r="M248" i="4"/>
  <c r="N247" i="4"/>
  <c r="M247" i="4"/>
  <c r="N246" i="4"/>
  <c r="M246" i="4"/>
  <c r="N245" i="4"/>
  <c r="M245" i="4"/>
  <c r="N244" i="4"/>
  <c r="M244" i="4"/>
  <c r="N243" i="4"/>
  <c r="M243" i="4"/>
  <c r="N242" i="4"/>
  <c r="M242" i="4"/>
  <c r="N241" i="4"/>
  <c r="M241" i="4"/>
  <c r="N240" i="4"/>
  <c r="M240" i="4"/>
  <c r="N239" i="4"/>
  <c r="M239" i="4"/>
  <c r="N238" i="4"/>
  <c r="M238" i="4"/>
  <c r="N237" i="4"/>
  <c r="M237" i="4"/>
  <c r="N236" i="4"/>
  <c r="M236" i="4"/>
  <c r="N235" i="4"/>
  <c r="M235" i="4"/>
  <c r="N234" i="4"/>
  <c r="M234" i="4"/>
  <c r="N233" i="4"/>
  <c r="M233" i="4"/>
  <c r="N232" i="4"/>
  <c r="M232" i="4"/>
  <c r="N231" i="4"/>
  <c r="M231" i="4"/>
  <c r="N230" i="4"/>
  <c r="M230" i="4"/>
  <c r="N229" i="4"/>
  <c r="M229" i="4"/>
  <c r="N228" i="4"/>
  <c r="M228" i="4"/>
  <c r="N227" i="4"/>
  <c r="M227" i="4"/>
  <c r="N226" i="4"/>
  <c r="M226" i="4"/>
  <c r="N225" i="4"/>
  <c r="M225" i="4"/>
  <c r="N224" i="4"/>
  <c r="M224" i="4"/>
  <c r="N223" i="4"/>
  <c r="M223" i="4"/>
  <c r="N222" i="4"/>
  <c r="M222" i="4"/>
  <c r="N221" i="4"/>
  <c r="M221" i="4"/>
  <c r="N220" i="4"/>
  <c r="M220" i="4"/>
  <c r="N219" i="4"/>
  <c r="M219" i="4"/>
  <c r="N218" i="4"/>
  <c r="M218" i="4"/>
  <c r="N217" i="4"/>
  <c r="M217" i="4"/>
  <c r="N216" i="4"/>
  <c r="M216" i="4"/>
  <c r="N215" i="4"/>
  <c r="M215" i="4"/>
  <c r="N214" i="4"/>
  <c r="M214" i="4"/>
  <c r="N213" i="4"/>
  <c r="M213" i="4"/>
  <c r="N212" i="4"/>
  <c r="M212" i="4"/>
  <c r="N211" i="4"/>
  <c r="M211" i="4"/>
  <c r="N210" i="4"/>
  <c r="M210" i="4"/>
  <c r="N209" i="4"/>
  <c r="M209" i="4"/>
  <c r="N208" i="4"/>
  <c r="M208" i="4"/>
  <c r="N207" i="4"/>
  <c r="M207" i="4"/>
  <c r="N206" i="4"/>
  <c r="M206" i="4"/>
  <c r="N205" i="4"/>
  <c r="M205" i="4"/>
  <c r="N204" i="4"/>
  <c r="M204" i="4"/>
  <c r="N203" i="4"/>
  <c r="M203" i="4"/>
  <c r="N202" i="4"/>
  <c r="M202" i="4"/>
  <c r="N201" i="4"/>
  <c r="M201" i="4"/>
  <c r="N200" i="4"/>
  <c r="M200" i="4"/>
  <c r="N199" i="4"/>
  <c r="M199" i="4"/>
  <c r="N198" i="4"/>
  <c r="M198" i="4"/>
  <c r="N197" i="4"/>
  <c r="M197" i="4"/>
  <c r="N196" i="4"/>
  <c r="M196" i="4"/>
  <c r="N195" i="4"/>
  <c r="M195" i="4"/>
  <c r="N194" i="4"/>
  <c r="M194" i="4"/>
  <c r="N193" i="4"/>
  <c r="M193" i="4"/>
  <c r="N192" i="4"/>
  <c r="M192" i="4"/>
  <c r="N191" i="4"/>
  <c r="M191" i="4"/>
  <c r="N190" i="4"/>
  <c r="M190" i="4"/>
  <c r="N189" i="4"/>
  <c r="M189" i="4"/>
  <c r="N188" i="4"/>
  <c r="M188" i="4"/>
  <c r="N187" i="4"/>
  <c r="M187" i="4"/>
  <c r="N186" i="4"/>
  <c r="M186" i="4"/>
  <c r="N185" i="4"/>
  <c r="M185" i="4"/>
  <c r="N184" i="4"/>
  <c r="M184" i="4"/>
  <c r="N183" i="4"/>
  <c r="M183" i="4"/>
  <c r="N182" i="4"/>
  <c r="M182" i="4"/>
  <c r="N181" i="4"/>
  <c r="M181" i="4"/>
  <c r="N180" i="4"/>
  <c r="M180" i="4"/>
  <c r="N179" i="4"/>
  <c r="M179" i="4"/>
  <c r="N178" i="4"/>
  <c r="M178" i="4"/>
  <c r="N177" i="4"/>
  <c r="M177" i="4"/>
  <c r="N176" i="4"/>
  <c r="M176" i="4"/>
  <c r="N175" i="4"/>
  <c r="M175" i="4"/>
  <c r="N174" i="4"/>
  <c r="M174" i="4"/>
  <c r="N173" i="4"/>
  <c r="M173" i="4"/>
  <c r="N172" i="4"/>
  <c r="M172" i="4"/>
  <c r="N171" i="4"/>
  <c r="M171" i="4"/>
  <c r="N170" i="4"/>
  <c r="M170" i="4"/>
  <c r="N169" i="4"/>
  <c r="M169" i="4"/>
  <c r="N168" i="4"/>
  <c r="M168" i="4"/>
  <c r="N167" i="4"/>
  <c r="M167" i="4"/>
  <c r="N166" i="4"/>
  <c r="M166" i="4"/>
  <c r="N165" i="4"/>
  <c r="M165" i="4"/>
  <c r="N164" i="4"/>
  <c r="M164" i="4"/>
  <c r="N163" i="4"/>
  <c r="M163" i="4"/>
  <c r="N162" i="4"/>
  <c r="M162" i="4"/>
  <c r="N161" i="4"/>
  <c r="M161" i="4"/>
  <c r="N160" i="4"/>
  <c r="M160" i="4"/>
  <c r="N159" i="4"/>
  <c r="M159" i="4"/>
  <c r="N158" i="4"/>
  <c r="M158" i="4"/>
  <c r="N157" i="4"/>
  <c r="M157" i="4"/>
  <c r="N156" i="4"/>
  <c r="M156" i="4"/>
  <c r="N155" i="4"/>
  <c r="M155" i="4"/>
  <c r="N154" i="4"/>
  <c r="M154" i="4"/>
  <c r="N153" i="4"/>
  <c r="M153" i="4"/>
  <c r="N152" i="4"/>
  <c r="M152" i="4"/>
  <c r="N151" i="4"/>
  <c r="M151" i="4"/>
  <c r="N150" i="4"/>
  <c r="M150" i="4"/>
  <c r="N149" i="4"/>
  <c r="M149" i="4"/>
  <c r="N148" i="4"/>
  <c r="M148" i="4"/>
  <c r="N147" i="4"/>
  <c r="M147" i="4"/>
  <c r="N146" i="4"/>
  <c r="M146" i="4"/>
  <c r="N145" i="4"/>
  <c r="M145" i="4"/>
  <c r="N144" i="4"/>
  <c r="M144" i="4"/>
  <c r="N143" i="4"/>
  <c r="M143" i="4"/>
  <c r="N142" i="4"/>
  <c r="M142" i="4"/>
  <c r="N141" i="4"/>
  <c r="M141" i="4"/>
  <c r="N140" i="4"/>
  <c r="M140" i="4"/>
  <c r="N139" i="4"/>
  <c r="M139" i="4"/>
  <c r="N138" i="4"/>
  <c r="M138" i="4"/>
  <c r="N137" i="4"/>
  <c r="M137" i="4"/>
  <c r="N136" i="4"/>
  <c r="M136" i="4"/>
  <c r="N135" i="4"/>
  <c r="M135" i="4"/>
  <c r="N134" i="4"/>
  <c r="M134" i="4"/>
  <c r="N133" i="4"/>
  <c r="M133" i="4"/>
  <c r="N132" i="4"/>
  <c r="M132" i="4"/>
  <c r="N131" i="4"/>
  <c r="M131" i="4"/>
  <c r="N130" i="4"/>
  <c r="M130" i="4"/>
  <c r="N129" i="4"/>
  <c r="M129" i="4"/>
  <c r="N128" i="4"/>
  <c r="M128" i="4"/>
  <c r="N127" i="4"/>
  <c r="M127" i="4"/>
  <c r="N126" i="4"/>
  <c r="M126" i="4"/>
  <c r="N125" i="4"/>
  <c r="M125" i="4"/>
  <c r="N124" i="4"/>
  <c r="M124" i="4"/>
  <c r="N123" i="4"/>
  <c r="M123" i="4"/>
  <c r="N122" i="4"/>
  <c r="M122" i="4"/>
  <c r="N121" i="4"/>
  <c r="M121" i="4"/>
  <c r="N120" i="4"/>
  <c r="M120" i="4"/>
  <c r="N119" i="4"/>
  <c r="M119" i="4"/>
  <c r="N118" i="4"/>
  <c r="M118" i="4"/>
  <c r="N117" i="4"/>
  <c r="M117" i="4"/>
  <c r="N116" i="4"/>
  <c r="M116" i="4"/>
  <c r="N115" i="4"/>
  <c r="M115" i="4"/>
  <c r="N114" i="4"/>
  <c r="M114" i="4"/>
  <c r="N113" i="4"/>
  <c r="M113" i="4"/>
  <c r="N112" i="4"/>
  <c r="M112" i="4"/>
  <c r="N111" i="4"/>
  <c r="M111" i="4"/>
  <c r="N110" i="4"/>
  <c r="M110" i="4"/>
  <c r="N109" i="4"/>
  <c r="M109" i="4"/>
  <c r="N108" i="4"/>
  <c r="M108" i="4"/>
  <c r="N107" i="4"/>
  <c r="M107" i="4"/>
  <c r="N106" i="4"/>
  <c r="M106" i="4"/>
  <c r="N105" i="4"/>
  <c r="M105" i="4"/>
  <c r="N104" i="4"/>
  <c r="M104" i="4"/>
  <c r="N103" i="4"/>
  <c r="M103" i="4"/>
  <c r="N102" i="4"/>
  <c r="M102" i="4"/>
  <c r="N101" i="4"/>
  <c r="M101" i="4"/>
  <c r="N100" i="4"/>
  <c r="M100" i="4"/>
  <c r="N99" i="4"/>
  <c r="M99" i="4"/>
  <c r="N98" i="4"/>
  <c r="M98" i="4"/>
  <c r="N97" i="4"/>
  <c r="M97" i="4"/>
  <c r="N96" i="4"/>
  <c r="M96" i="4"/>
  <c r="N95" i="4"/>
  <c r="M95" i="4"/>
  <c r="N94" i="4"/>
  <c r="M94" i="4"/>
  <c r="N93" i="4"/>
  <c r="M93" i="4"/>
  <c r="N92" i="4"/>
  <c r="M92" i="4"/>
  <c r="N91" i="4"/>
  <c r="M91" i="4"/>
  <c r="N90" i="4"/>
  <c r="M90" i="4"/>
  <c r="N89" i="4"/>
  <c r="M89" i="4"/>
  <c r="N88" i="4"/>
  <c r="M88" i="4"/>
  <c r="N87" i="4"/>
  <c r="M87" i="4"/>
  <c r="N86" i="4"/>
  <c r="M86" i="4"/>
  <c r="N85" i="4"/>
  <c r="M85" i="4"/>
  <c r="N84" i="4"/>
  <c r="M84" i="4"/>
  <c r="N83" i="4"/>
  <c r="M83" i="4"/>
  <c r="N82" i="4"/>
  <c r="M82" i="4"/>
  <c r="N81" i="4"/>
  <c r="M81" i="4"/>
  <c r="N80" i="4"/>
  <c r="M80" i="4"/>
  <c r="N79" i="4"/>
  <c r="M79" i="4"/>
  <c r="N78" i="4"/>
  <c r="M78" i="4"/>
  <c r="N77" i="4"/>
  <c r="M77" i="4"/>
  <c r="N76" i="4"/>
  <c r="M76" i="4"/>
  <c r="N75" i="4"/>
  <c r="M75" i="4"/>
  <c r="N74" i="4"/>
  <c r="M74" i="4"/>
  <c r="N73" i="4"/>
  <c r="M73" i="4"/>
  <c r="N72" i="4"/>
  <c r="M72" i="4"/>
  <c r="N71" i="4"/>
  <c r="M71" i="4"/>
  <c r="N70" i="4"/>
  <c r="M70" i="4"/>
  <c r="N69" i="4"/>
  <c r="M69" i="4"/>
  <c r="N68" i="4"/>
  <c r="M68" i="4"/>
  <c r="N5" i="4"/>
  <c r="M5" i="4"/>
  <c r="N313" i="9"/>
  <c r="M313" i="9"/>
  <c r="N312" i="9"/>
  <c r="M312" i="9"/>
  <c r="N311" i="9"/>
  <c r="M311" i="9"/>
  <c r="N310" i="9"/>
  <c r="M310" i="9"/>
  <c r="N309" i="9"/>
  <c r="M309" i="9"/>
  <c r="N308" i="9"/>
  <c r="M308" i="9"/>
  <c r="N307" i="9"/>
  <c r="M307" i="9"/>
  <c r="N306" i="9"/>
  <c r="M306" i="9"/>
  <c r="N305" i="9"/>
  <c r="M305" i="9"/>
  <c r="N304" i="9"/>
  <c r="M304" i="9"/>
  <c r="N303" i="9"/>
  <c r="M303" i="9"/>
  <c r="N302" i="9"/>
  <c r="M302" i="9"/>
  <c r="N301" i="9"/>
  <c r="M301" i="9"/>
  <c r="N300" i="9"/>
  <c r="M300" i="9"/>
  <c r="N299" i="9"/>
  <c r="M299" i="9"/>
  <c r="N298" i="9"/>
  <c r="M298" i="9"/>
  <c r="N297" i="9"/>
  <c r="M297" i="9"/>
  <c r="N296" i="9"/>
  <c r="M296" i="9"/>
  <c r="N295" i="9"/>
  <c r="M295" i="9"/>
  <c r="N294" i="9"/>
  <c r="M294" i="9"/>
  <c r="N293" i="9"/>
  <c r="M293" i="9"/>
  <c r="N292" i="9"/>
  <c r="M292" i="9"/>
  <c r="N291" i="9"/>
  <c r="M291" i="9"/>
  <c r="N290" i="9"/>
  <c r="M290" i="9"/>
  <c r="N289" i="9"/>
  <c r="M289" i="9"/>
  <c r="N288" i="9"/>
  <c r="M288" i="9"/>
  <c r="N287" i="9"/>
  <c r="M287" i="9"/>
  <c r="N286" i="9"/>
  <c r="M286" i="9"/>
  <c r="N285" i="9"/>
  <c r="M285" i="9"/>
  <c r="N284" i="9"/>
  <c r="M284" i="9"/>
  <c r="N283" i="9"/>
  <c r="M283" i="9"/>
  <c r="N282" i="9"/>
  <c r="M282" i="9"/>
  <c r="N281" i="9"/>
  <c r="M281" i="9"/>
  <c r="N280" i="9"/>
  <c r="M280" i="9"/>
  <c r="N279" i="9"/>
  <c r="M279" i="9"/>
  <c r="N278" i="9"/>
  <c r="M278" i="9"/>
  <c r="N277" i="9"/>
  <c r="M277" i="9"/>
  <c r="N276" i="9"/>
  <c r="M276" i="9"/>
  <c r="N275" i="9"/>
  <c r="M275" i="9"/>
  <c r="N274" i="9"/>
  <c r="M274" i="9"/>
  <c r="N273" i="9"/>
  <c r="M273" i="9"/>
  <c r="N272" i="9"/>
  <c r="M272" i="9"/>
  <c r="N271" i="9"/>
  <c r="M271" i="9"/>
  <c r="N270" i="9"/>
  <c r="M270" i="9"/>
  <c r="N269" i="9"/>
  <c r="M269" i="9"/>
  <c r="N268" i="9"/>
  <c r="M268" i="9"/>
  <c r="N267" i="9"/>
  <c r="M267" i="9"/>
  <c r="N266" i="9"/>
  <c r="M266" i="9"/>
  <c r="N265" i="9"/>
  <c r="M265" i="9"/>
  <c r="N264" i="9"/>
  <c r="M264" i="9"/>
  <c r="N263" i="9"/>
  <c r="M263" i="9"/>
  <c r="N262" i="9"/>
  <c r="M262" i="9"/>
  <c r="N261" i="9"/>
  <c r="M261" i="9"/>
  <c r="N260" i="9"/>
  <c r="M260" i="9"/>
  <c r="N259" i="9"/>
  <c r="M259" i="9"/>
  <c r="N258" i="9"/>
  <c r="M258" i="9"/>
  <c r="N257" i="9"/>
  <c r="M257" i="9"/>
  <c r="N256" i="9"/>
  <c r="M256" i="9"/>
  <c r="N255" i="9"/>
  <c r="M255" i="9"/>
  <c r="N254" i="9"/>
  <c r="M254" i="9"/>
  <c r="N253" i="9"/>
  <c r="M253" i="9"/>
  <c r="N252" i="9"/>
  <c r="M252" i="9"/>
  <c r="N251" i="9"/>
  <c r="M251" i="9"/>
  <c r="N250" i="9"/>
  <c r="M250" i="9"/>
  <c r="N249" i="9"/>
  <c r="M249" i="9"/>
  <c r="N248" i="9"/>
  <c r="M248" i="9"/>
  <c r="N247" i="9"/>
  <c r="M247" i="9"/>
  <c r="N246" i="9"/>
  <c r="M246" i="9"/>
  <c r="N245" i="9"/>
  <c r="M245" i="9"/>
  <c r="N244" i="9"/>
  <c r="M244" i="9"/>
  <c r="N243" i="9"/>
  <c r="M243" i="9"/>
  <c r="N242" i="9"/>
  <c r="M242" i="9"/>
  <c r="N241" i="9"/>
  <c r="M241" i="9"/>
  <c r="N240" i="9"/>
  <c r="M240" i="9"/>
  <c r="N239" i="9"/>
  <c r="M239" i="9"/>
  <c r="N238" i="9"/>
  <c r="M238" i="9"/>
  <c r="N237" i="9"/>
  <c r="M237" i="9"/>
  <c r="N236" i="9"/>
  <c r="M236" i="9"/>
  <c r="N235" i="9"/>
  <c r="M235" i="9"/>
  <c r="N234" i="9"/>
  <c r="M234" i="9"/>
  <c r="N233" i="9"/>
  <c r="M233" i="9"/>
  <c r="N232" i="9"/>
  <c r="M232" i="9"/>
  <c r="N231" i="9"/>
  <c r="M231" i="9"/>
  <c r="N230" i="9"/>
  <c r="M230" i="9"/>
  <c r="N229" i="9"/>
  <c r="M229" i="9"/>
  <c r="N228" i="9"/>
  <c r="M228" i="9"/>
  <c r="N227" i="9"/>
  <c r="M227" i="9"/>
  <c r="N226" i="9"/>
  <c r="M226" i="9"/>
  <c r="N225" i="9"/>
  <c r="M225" i="9"/>
  <c r="N224" i="9"/>
  <c r="M224" i="9"/>
  <c r="N223" i="9"/>
  <c r="M223" i="9"/>
  <c r="N222" i="9"/>
  <c r="M222" i="9"/>
  <c r="N221" i="9"/>
  <c r="M221" i="9"/>
  <c r="N220" i="9"/>
  <c r="M220" i="9"/>
  <c r="N219" i="9"/>
  <c r="M219" i="9"/>
  <c r="N218" i="9"/>
  <c r="M218" i="9"/>
  <c r="N217" i="9"/>
  <c r="M217" i="9"/>
  <c r="N216" i="9"/>
  <c r="M216" i="9"/>
  <c r="N215" i="9"/>
  <c r="M215" i="9"/>
  <c r="N214" i="9"/>
  <c r="M214" i="9"/>
  <c r="N213" i="9"/>
  <c r="M213" i="9"/>
  <c r="N212" i="9"/>
  <c r="M212" i="9"/>
  <c r="N211" i="9"/>
  <c r="M211" i="9"/>
  <c r="N210" i="9"/>
  <c r="M210" i="9"/>
  <c r="N209" i="9"/>
  <c r="M209" i="9"/>
  <c r="N208" i="9"/>
  <c r="M208" i="9"/>
  <c r="N207" i="9"/>
  <c r="M207" i="9"/>
  <c r="N206" i="9"/>
  <c r="M206" i="9"/>
  <c r="N205" i="9"/>
  <c r="M205" i="9"/>
  <c r="N204" i="9"/>
  <c r="M204" i="9"/>
  <c r="N203" i="9"/>
  <c r="M203" i="9"/>
  <c r="N202" i="9"/>
  <c r="M202" i="9"/>
  <c r="N201" i="9"/>
  <c r="M201" i="9"/>
  <c r="N200" i="9"/>
  <c r="M200" i="9"/>
  <c r="N199" i="9"/>
  <c r="M199" i="9"/>
  <c r="N198" i="9"/>
  <c r="M198" i="9"/>
  <c r="N197" i="9"/>
  <c r="M197" i="9"/>
  <c r="N196" i="9"/>
  <c r="M196" i="9"/>
  <c r="N195" i="9"/>
  <c r="M195" i="9"/>
  <c r="N194" i="9"/>
  <c r="M194" i="9"/>
  <c r="N193" i="9"/>
  <c r="M193" i="9"/>
  <c r="N192" i="9"/>
  <c r="M192" i="9"/>
  <c r="N191" i="9"/>
  <c r="M191" i="9"/>
  <c r="N190" i="9"/>
  <c r="M190" i="9"/>
  <c r="N189" i="9"/>
  <c r="M189" i="9"/>
  <c r="N188" i="9"/>
  <c r="M188" i="9"/>
  <c r="N187" i="9"/>
  <c r="M187" i="9"/>
  <c r="N186" i="9"/>
  <c r="M186" i="9"/>
  <c r="N185" i="9"/>
  <c r="M185" i="9"/>
  <c r="N184" i="9"/>
  <c r="M184" i="9"/>
  <c r="N183" i="9"/>
  <c r="M183" i="9"/>
  <c r="N182" i="9"/>
  <c r="M182" i="9"/>
  <c r="N181" i="9"/>
  <c r="M181" i="9"/>
  <c r="N180" i="9"/>
  <c r="M180" i="9"/>
  <c r="N179" i="9"/>
  <c r="M179" i="9"/>
  <c r="N178" i="9"/>
  <c r="M178" i="9"/>
  <c r="N177" i="9"/>
  <c r="M177" i="9"/>
  <c r="N176" i="9"/>
  <c r="M176" i="9"/>
  <c r="N175" i="9"/>
  <c r="M175" i="9"/>
  <c r="N174" i="9"/>
  <c r="M174" i="9"/>
  <c r="N173" i="9"/>
  <c r="M173" i="9"/>
  <c r="N172" i="9"/>
  <c r="M172" i="9"/>
  <c r="N171" i="9"/>
  <c r="M171" i="9"/>
  <c r="N170" i="9"/>
  <c r="M170" i="9"/>
  <c r="N169" i="9"/>
  <c r="M169" i="9"/>
  <c r="N168" i="9"/>
  <c r="M168" i="9"/>
  <c r="N167" i="9"/>
  <c r="M167" i="9"/>
  <c r="N166" i="9"/>
  <c r="M166" i="9"/>
  <c r="N165" i="9"/>
  <c r="M165" i="9"/>
  <c r="N164" i="9"/>
  <c r="M164" i="9"/>
  <c r="N163" i="9"/>
  <c r="M163" i="9"/>
  <c r="N162" i="9"/>
  <c r="M162" i="9"/>
  <c r="N161" i="9"/>
  <c r="M161" i="9"/>
  <c r="N160" i="9"/>
  <c r="M160" i="9"/>
  <c r="N159" i="9"/>
  <c r="M159" i="9"/>
  <c r="N158" i="9"/>
  <c r="M158" i="9"/>
  <c r="N157" i="9"/>
  <c r="M157" i="9"/>
  <c r="N156" i="9"/>
  <c r="M156" i="9"/>
  <c r="N155" i="9"/>
  <c r="M155" i="9"/>
  <c r="N154" i="9"/>
  <c r="M154" i="9"/>
  <c r="N153" i="9"/>
  <c r="M153" i="9"/>
  <c r="N152" i="9"/>
  <c r="M152" i="9"/>
  <c r="N151" i="9"/>
  <c r="M151" i="9"/>
  <c r="N150" i="9"/>
  <c r="M150" i="9"/>
  <c r="N149" i="9"/>
  <c r="M149" i="9"/>
  <c r="N148" i="9"/>
  <c r="M148" i="9"/>
  <c r="N147" i="9"/>
  <c r="M147" i="9"/>
  <c r="N146" i="9"/>
  <c r="M146" i="9"/>
  <c r="N145" i="9"/>
  <c r="M145" i="9"/>
  <c r="N144" i="9"/>
  <c r="M144" i="9"/>
  <c r="N143" i="9"/>
  <c r="M143" i="9"/>
  <c r="N142" i="9"/>
  <c r="M142" i="9"/>
  <c r="N141" i="9"/>
  <c r="M141" i="9"/>
  <c r="N140" i="9"/>
  <c r="M140" i="9"/>
  <c r="N139" i="9"/>
  <c r="M139" i="9"/>
  <c r="N138" i="9"/>
  <c r="M138" i="9"/>
  <c r="N137" i="9"/>
  <c r="M137" i="9"/>
  <c r="N136" i="9"/>
  <c r="M136" i="9"/>
  <c r="N135" i="9"/>
  <c r="M135" i="9"/>
  <c r="N133" i="9"/>
  <c r="M133" i="9"/>
  <c r="N132" i="9"/>
  <c r="M132" i="9"/>
  <c r="N131" i="9"/>
  <c r="M131" i="9"/>
  <c r="N130" i="9"/>
  <c r="M130" i="9"/>
  <c r="N129" i="9"/>
  <c r="M129" i="9"/>
  <c r="N128" i="9"/>
  <c r="M128" i="9"/>
  <c r="N127" i="9"/>
  <c r="M127" i="9"/>
  <c r="N5" i="9"/>
  <c r="M5" i="9"/>
  <c r="D123" i="9"/>
  <c r="F9" i="35" s="1"/>
  <c r="C123" i="9"/>
  <c r="E9" i="35" s="1"/>
  <c r="F17" i="35"/>
  <c r="E17" i="35"/>
  <c r="C17" i="35"/>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199" i="11"/>
  <c r="F198" i="11"/>
  <c r="F197" i="11"/>
  <c r="F196" i="11"/>
  <c r="F195" i="11"/>
  <c r="F194" i="11"/>
  <c r="F193" i="11"/>
  <c r="F192" i="11"/>
  <c r="F190" i="11"/>
  <c r="F191" i="11"/>
  <c r="S10" i="35" l="1"/>
  <c r="U10" i="35" s="1"/>
  <c r="W15" i="26"/>
  <c r="Z15" i="26"/>
  <c r="V15" i="26"/>
  <c r="Y14" i="26"/>
  <c r="U14" i="26"/>
  <c r="X13" i="26"/>
  <c r="W12" i="26"/>
  <c r="Z11" i="26"/>
  <c r="V11" i="26"/>
  <c r="Z12" i="26"/>
  <c r="V12" i="26"/>
  <c r="Y11" i="26"/>
  <c r="U11" i="26"/>
  <c r="Y15" i="26"/>
  <c r="U15" i="26"/>
  <c r="X14" i="26"/>
  <c r="W13" i="26"/>
  <c r="X15" i="26"/>
  <c r="W14" i="26"/>
  <c r="Z13" i="26"/>
  <c r="V13" i="26"/>
  <c r="Y12" i="26"/>
  <c r="U12" i="26"/>
  <c r="X11" i="26"/>
  <c r="Z14" i="26"/>
  <c r="V14" i="26"/>
  <c r="Y13" i="26"/>
  <c r="U13" i="26"/>
  <c r="X12" i="26"/>
  <c r="W11" i="26"/>
  <c r="Z11" i="8"/>
  <c r="Z10" i="8"/>
  <c r="N8" i="12"/>
  <c r="D18" i="35"/>
  <c r="E14" i="35"/>
  <c r="W11" i="8"/>
  <c r="Y9" i="8"/>
  <c r="U9" i="8"/>
  <c r="W8" i="8"/>
  <c r="Y7" i="8"/>
  <c r="U7" i="8"/>
  <c r="W6" i="8"/>
  <c r="U11" i="8"/>
  <c r="V9" i="8"/>
  <c r="V8" i="8"/>
  <c r="W7" i="8"/>
  <c r="X6" i="8"/>
  <c r="Z9" i="8"/>
  <c r="Z8" i="8"/>
  <c r="V7" i="8"/>
  <c r="Y11" i="8"/>
  <c r="U8" i="8"/>
  <c r="V6" i="8"/>
  <c r="X9" i="8"/>
  <c r="Z7" i="8"/>
  <c r="U6" i="8"/>
  <c r="W9" i="8"/>
  <c r="X11" i="8"/>
  <c r="Z6" i="8"/>
  <c r="V11" i="8"/>
  <c r="Y6" i="8"/>
  <c r="X7" i="8"/>
  <c r="Y8" i="8"/>
  <c r="X8" i="8"/>
  <c r="K12" i="35"/>
  <c r="Y9" i="23"/>
  <c r="U9" i="23"/>
  <c r="W8" i="23"/>
  <c r="Y7" i="23"/>
  <c r="U7" i="23"/>
  <c r="W6" i="23"/>
  <c r="Y5" i="23"/>
  <c r="U5" i="23"/>
  <c r="X9" i="23"/>
  <c r="Y8" i="23"/>
  <c r="Z7" i="23"/>
  <c r="Z6" i="23"/>
  <c r="U6" i="23"/>
  <c r="V5" i="23"/>
  <c r="V9" i="23"/>
  <c r="V8" i="23"/>
  <c r="W7" i="23"/>
  <c r="X6" i="23"/>
  <c r="X5" i="23"/>
  <c r="Z8" i="23"/>
  <c r="V7" i="23"/>
  <c r="W5" i="23"/>
  <c r="X8" i="23"/>
  <c r="Y6" i="23"/>
  <c r="Z9" i="23"/>
  <c r="V6" i="23"/>
  <c r="U8" i="23"/>
  <c r="X7" i="23"/>
  <c r="W9" i="23"/>
  <c r="Z5" i="23"/>
  <c r="K15" i="35"/>
  <c r="W9" i="38"/>
  <c r="Y8" i="38"/>
  <c r="U8" i="38"/>
  <c r="W7" i="38"/>
  <c r="Y6" i="38"/>
  <c r="U6" i="38"/>
  <c r="W5" i="38"/>
  <c r="Y9" i="38"/>
  <c r="Z8" i="38"/>
  <c r="Z7" i="38"/>
  <c r="U7" i="38"/>
  <c r="V6" i="38"/>
  <c r="V5" i="38"/>
  <c r="V9" i="38"/>
  <c r="W8" i="38"/>
  <c r="X7" i="38"/>
  <c r="X6" i="38"/>
  <c r="Y5" i="38"/>
  <c r="Z9" i="38"/>
  <c r="V8" i="38"/>
  <c r="W6" i="38"/>
  <c r="X9" i="38"/>
  <c r="Y7" i="38"/>
  <c r="Z5" i="38"/>
  <c r="U9" i="38"/>
  <c r="X5" i="38"/>
  <c r="X8" i="38"/>
  <c r="U5" i="38"/>
  <c r="V7" i="38"/>
  <c r="Z6" i="38"/>
  <c r="K19" i="35"/>
  <c r="Z10" i="28"/>
  <c r="V10" i="28"/>
  <c r="X9" i="28"/>
  <c r="Z8" i="28"/>
  <c r="V8" i="28"/>
  <c r="X7" i="28"/>
  <c r="Z6" i="28"/>
  <c r="V6" i="28"/>
  <c r="W10" i="28"/>
  <c r="W9" i="28"/>
  <c r="X8" i="28"/>
  <c r="Y7" i="28"/>
  <c r="Y6" i="28"/>
  <c r="Y10" i="28"/>
  <c r="Z9" i="28"/>
  <c r="U9" i="28"/>
  <c r="U8" i="28"/>
  <c r="V7" i="28"/>
  <c r="W6" i="28"/>
  <c r="Y9" i="28"/>
  <c r="Z7" i="28"/>
  <c r="U6" i="28"/>
  <c r="V9" i="28"/>
  <c r="W7" i="28"/>
  <c r="X10" i="28"/>
  <c r="U7" i="28"/>
  <c r="U10" i="28"/>
  <c r="X6" i="28"/>
  <c r="W8" i="28"/>
  <c r="Y8" i="28"/>
  <c r="K22" i="35"/>
  <c r="X9" i="31"/>
  <c r="Z8" i="31"/>
  <c r="V8" i="31"/>
  <c r="X7" i="31"/>
  <c r="Z6" i="31"/>
  <c r="V6" i="31"/>
  <c r="X5" i="31"/>
  <c r="W9" i="31"/>
  <c r="X8" i="31"/>
  <c r="Y7" i="31"/>
  <c r="Y6" i="31"/>
  <c r="Z5" i="31"/>
  <c r="U5" i="31"/>
  <c r="Z9" i="31"/>
  <c r="U9" i="31"/>
  <c r="U8" i="31"/>
  <c r="V7" i="31"/>
  <c r="W6" i="31"/>
  <c r="W5" i="31"/>
  <c r="Y9" i="31"/>
  <c r="Z7" i="31"/>
  <c r="U6" i="31"/>
  <c r="Y8" i="31"/>
  <c r="U7" i="31"/>
  <c r="V5" i="31"/>
  <c r="V9" i="31"/>
  <c r="W7" i="31"/>
  <c r="Y5" i="31"/>
  <c r="W8" i="31"/>
  <c r="X6" i="31"/>
  <c r="E11" i="35"/>
  <c r="Z9" i="5"/>
  <c r="AB8" i="5"/>
  <c r="X8" i="5"/>
  <c r="Z7" i="5"/>
  <c r="AB6" i="5"/>
  <c r="X6" i="5"/>
  <c r="Z5" i="5"/>
  <c r="Y9" i="5"/>
  <c r="W8" i="5"/>
  <c r="AA6" i="5"/>
  <c r="Y5" i="5"/>
  <c r="AA8" i="5"/>
  <c r="Y7" i="5"/>
  <c r="W6" i="5"/>
  <c r="AB9" i="5"/>
  <c r="Z8" i="5"/>
  <c r="X7" i="5"/>
  <c r="AB5" i="5"/>
  <c r="AA9" i="5"/>
  <c r="W7" i="5"/>
  <c r="AB7" i="5"/>
  <c r="X5" i="5"/>
  <c r="AA7" i="5"/>
  <c r="Y8" i="5"/>
  <c r="AA5" i="5"/>
  <c r="X9" i="5"/>
  <c r="Z6" i="5"/>
  <c r="W9" i="5"/>
  <c r="Y6" i="5"/>
  <c r="W5" i="5"/>
  <c r="E12" i="35"/>
  <c r="Z9" i="6"/>
  <c r="V9" i="6"/>
  <c r="X8" i="6"/>
  <c r="Z7" i="6"/>
  <c r="X9" i="6"/>
  <c r="Y8" i="6"/>
  <c r="Y7" i="6"/>
  <c r="AA6" i="6"/>
  <c r="W6" i="6"/>
  <c r="W8" i="6"/>
  <c r="Z6" i="6"/>
  <c r="W9" i="6"/>
  <c r="X7" i="6"/>
  <c r="V6" i="6"/>
  <c r="AA8" i="6"/>
  <c r="W7" i="6"/>
  <c r="Z8" i="6"/>
  <c r="AA9" i="6"/>
  <c r="Y6" i="6"/>
  <c r="Y9" i="6"/>
  <c r="X6" i="6"/>
  <c r="V7" i="6"/>
  <c r="V8" i="6"/>
  <c r="AA7" i="6"/>
  <c r="E15" i="35"/>
  <c r="Y9" i="10"/>
  <c r="U9" i="10"/>
  <c r="W8" i="10"/>
  <c r="Y7" i="10"/>
  <c r="U7" i="10"/>
  <c r="W6" i="10"/>
  <c r="Y5" i="10"/>
  <c r="U5" i="10"/>
  <c r="W9" i="10"/>
  <c r="X8" i="10"/>
  <c r="X7" i="10"/>
  <c r="Y6" i="10"/>
  <c r="Z5" i="10"/>
  <c r="V9" i="10"/>
  <c r="V8" i="10"/>
  <c r="W7" i="10"/>
  <c r="X5" i="10"/>
  <c r="X6" i="10"/>
  <c r="Z8" i="10"/>
  <c r="V7" i="10"/>
  <c r="W5" i="10"/>
  <c r="Z6" i="10"/>
  <c r="Z7" i="10"/>
  <c r="Y8" i="10"/>
  <c r="V5" i="10"/>
  <c r="Z9" i="10"/>
  <c r="U8" i="10"/>
  <c r="V6" i="10"/>
  <c r="X9" i="10"/>
  <c r="U6" i="10"/>
  <c r="Y9" i="27"/>
  <c r="U9" i="27"/>
  <c r="W8" i="27"/>
  <c r="Y7" i="27"/>
  <c r="U7" i="27"/>
  <c r="W6" i="27"/>
  <c r="Y5" i="27"/>
  <c r="U5" i="27"/>
  <c r="Z9" i="27"/>
  <c r="Z8" i="27"/>
  <c r="U8" i="27"/>
  <c r="V7" i="27"/>
  <c r="V6" i="27"/>
  <c r="W5" i="27"/>
  <c r="Z7" i="27"/>
  <c r="U6" i="27"/>
  <c r="X9" i="27"/>
  <c r="Y8" i="27"/>
  <c r="Z6" i="27"/>
  <c r="V5" i="27"/>
  <c r="W9" i="27"/>
  <c r="X7" i="27"/>
  <c r="Z5" i="27"/>
  <c r="X5" i="27"/>
  <c r="Y6" i="27"/>
  <c r="V8" i="27"/>
  <c r="X6" i="27"/>
  <c r="V9" i="27"/>
  <c r="W7" i="27"/>
  <c r="X8" i="27"/>
  <c r="W10" i="22"/>
  <c r="X10" i="22"/>
  <c r="Y9" i="22"/>
  <c r="U9" i="22"/>
  <c r="W8" i="22"/>
  <c r="Y7" i="22"/>
  <c r="U7" i="22"/>
  <c r="W6" i="22"/>
  <c r="Z10" i="22"/>
  <c r="U10" i="22"/>
  <c r="W9" i="22"/>
  <c r="Y8" i="22"/>
  <c r="U8" i="22"/>
  <c r="W7" i="22"/>
  <c r="Y6" i="22"/>
  <c r="U6" i="22"/>
  <c r="Y10" i="22"/>
  <c r="V9" i="22"/>
  <c r="Z7" i="22"/>
  <c r="X6" i="22"/>
  <c r="V10" i="22"/>
  <c r="Z8" i="22"/>
  <c r="X7" i="22"/>
  <c r="V6" i="22"/>
  <c r="X8" i="22"/>
  <c r="Z9" i="22"/>
  <c r="Z6" i="22"/>
  <c r="V8" i="22"/>
  <c r="V7" i="22"/>
  <c r="X9" i="22"/>
  <c r="K18" i="35"/>
  <c r="X9" i="26"/>
  <c r="Z8" i="26"/>
  <c r="V8" i="26"/>
  <c r="X7" i="26"/>
  <c r="Z6" i="26"/>
  <c r="V6" i="26"/>
  <c r="X5" i="26"/>
  <c r="Z9" i="26"/>
  <c r="U9" i="26"/>
  <c r="U8" i="26"/>
  <c r="V7" i="26"/>
  <c r="W6" i="26"/>
  <c r="W5" i="26"/>
  <c r="W9" i="26"/>
  <c r="X8" i="26"/>
  <c r="Y7" i="26"/>
  <c r="Y6" i="26"/>
  <c r="Z5" i="26"/>
  <c r="U5" i="26"/>
  <c r="W8" i="26"/>
  <c r="X6" i="26"/>
  <c r="Z7" i="26"/>
  <c r="U6" i="26"/>
  <c r="Y9" i="26"/>
  <c r="W7" i="26"/>
  <c r="U7" i="26"/>
  <c r="Y5" i="26"/>
  <c r="Y8" i="26"/>
  <c r="V5" i="26"/>
  <c r="V9" i="26"/>
  <c r="K20" i="35"/>
  <c r="X9" i="29"/>
  <c r="Z8" i="29"/>
  <c r="V8" i="29"/>
  <c r="X7" i="29"/>
  <c r="Z6" i="29"/>
  <c r="V6" i="29"/>
  <c r="X5" i="29"/>
  <c r="Y9" i="29"/>
  <c r="Y8" i="29"/>
  <c r="Z7" i="29"/>
  <c r="U7" i="29"/>
  <c r="U6" i="29"/>
  <c r="V5" i="29"/>
  <c r="V9" i="29"/>
  <c r="W8" i="29"/>
  <c r="W7" i="29"/>
  <c r="X6" i="29"/>
  <c r="Y5" i="29"/>
  <c r="U9" i="29"/>
  <c r="V7" i="29"/>
  <c r="W5" i="29"/>
  <c r="U5" i="29"/>
  <c r="Z9" i="29"/>
  <c r="X8" i="29"/>
  <c r="Y6" i="29"/>
  <c r="U8" i="29"/>
  <c r="Y7" i="29"/>
  <c r="W9" i="29"/>
  <c r="W6" i="29"/>
  <c r="Z5" i="29"/>
  <c r="Y9" i="12"/>
  <c r="U9" i="12"/>
  <c r="W8" i="12"/>
  <c r="Y7" i="12"/>
  <c r="U7" i="12"/>
  <c r="W6" i="12"/>
  <c r="Y5" i="12"/>
  <c r="U5" i="12"/>
  <c r="W9" i="12"/>
  <c r="X8" i="12"/>
  <c r="X7" i="12"/>
  <c r="Y6" i="12"/>
  <c r="Z5" i="12"/>
  <c r="V9" i="12"/>
  <c r="W7" i="12"/>
  <c r="X5" i="12"/>
  <c r="V8" i="12"/>
  <c r="X6" i="12"/>
  <c r="Z9" i="12"/>
  <c r="U8" i="12"/>
  <c r="V6" i="12"/>
  <c r="X9" i="12"/>
  <c r="U6" i="12"/>
  <c r="Z8" i="12"/>
  <c r="W5" i="12"/>
  <c r="Y8" i="12"/>
  <c r="V5" i="12"/>
  <c r="Z7" i="12"/>
  <c r="V7" i="12"/>
  <c r="Z6" i="12"/>
  <c r="W9" i="16"/>
  <c r="Y8" i="16"/>
  <c r="U8" i="16"/>
  <c r="W7" i="16"/>
  <c r="Y6" i="16"/>
  <c r="U6" i="16"/>
  <c r="W5" i="16"/>
  <c r="X9" i="16"/>
  <c r="X8" i="16"/>
  <c r="Y7" i="16"/>
  <c r="Z6" i="16"/>
  <c r="Z5" i="16"/>
  <c r="U5" i="16"/>
  <c r="V9" i="16"/>
  <c r="X7" i="16"/>
  <c r="Y5" i="16"/>
  <c r="W8" i="16"/>
  <c r="X6" i="16"/>
  <c r="U9" i="16"/>
  <c r="V7" i="16"/>
  <c r="X5" i="16"/>
  <c r="V5" i="16"/>
  <c r="Z9" i="16"/>
  <c r="W6" i="16"/>
  <c r="Z7" i="16"/>
  <c r="V6" i="16"/>
  <c r="Z8" i="16"/>
  <c r="U7" i="16"/>
  <c r="V8" i="16"/>
  <c r="Y9" i="16"/>
  <c r="E22" i="35"/>
  <c r="W9" i="17"/>
  <c r="Y8" i="17"/>
  <c r="U8" i="17"/>
  <c r="W7" i="17"/>
  <c r="Y6" i="17"/>
  <c r="U6" i="17"/>
  <c r="W5" i="17"/>
  <c r="Y9" i="17"/>
  <c r="U9" i="17"/>
  <c r="W8" i="17"/>
  <c r="Y7" i="17"/>
  <c r="U7" i="17"/>
  <c r="W6" i="17"/>
  <c r="Y5" i="17"/>
  <c r="U5" i="17"/>
  <c r="Z8" i="17"/>
  <c r="X7" i="17"/>
  <c r="V6" i="17"/>
  <c r="X8" i="17"/>
  <c r="Z5" i="17"/>
  <c r="Z9" i="17"/>
  <c r="V7" i="17"/>
  <c r="X9" i="17"/>
  <c r="Z6" i="17"/>
  <c r="X6" i="17"/>
  <c r="V8" i="17"/>
  <c r="Z7" i="17"/>
  <c r="V9" i="17"/>
  <c r="X5" i="17"/>
  <c r="V5" i="17"/>
  <c r="K10" i="35"/>
  <c r="W9" i="21"/>
  <c r="Y8" i="21"/>
  <c r="U8" i="21"/>
  <c r="W7" i="21"/>
  <c r="Y6" i="21"/>
  <c r="U6" i="21"/>
  <c r="W5" i="21"/>
  <c r="V9" i="21"/>
  <c r="W8" i="21"/>
  <c r="X7" i="21"/>
  <c r="X6" i="21"/>
  <c r="Y5" i="21"/>
  <c r="Y9" i="21"/>
  <c r="Z8" i="21"/>
  <c r="Z7" i="21"/>
  <c r="U7" i="21"/>
  <c r="V6" i="21"/>
  <c r="V5" i="21"/>
  <c r="X8" i="21"/>
  <c r="Z6" i="21"/>
  <c r="U5" i="21"/>
  <c r="Z9" i="21"/>
  <c r="W6" i="21"/>
  <c r="V8" i="21"/>
  <c r="Y7" i="21"/>
  <c r="Z5" i="21"/>
  <c r="U9" i="21"/>
  <c r="V7" i="21"/>
  <c r="X9" i="21"/>
  <c r="X5" i="21"/>
  <c r="E23" i="35"/>
  <c r="Y11" i="19"/>
  <c r="U11" i="19"/>
  <c r="W10" i="19"/>
  <c r="Y9" i="19"/>
  <c r="U9" i="19"/>
  <c r="W8" i="19"/>
  <c r="Y7" i="19"/>
  <c r="U7" i="19"/>
  <c r="W11" i="19"/>
  <c r="Y10" i="19"/>
  <c r="U10" i="19"/>
  <c r="W9" i="19"/>
  <c r="Y8" i="19"/>
  <c r="U8" i="19"/>
  <c r="W7" i="19"/>
  <c r="V11" i="19"/>
  <c r="Z9" i="19"/>
  <c r="X8" i="19"/>
  <c r="V7" i="19"/>
  <c r="Z10" i="19"/>
  <c r="V8" i="19"/>
  <c r="X9" i="19"/>
  <c r="Z11" i="19"/>
  <c r="V9" i="19"/>
  <c r="X10" i="19"/>
  <c r="X7" i="19"/>
  <c r="X11" i="19"/>
  <c r="Z8" i="19"/>
  <c r="Z7" i="19"/>
  <c r="V10" i="19"/>
  <c r="F46" i="25"/>
  <c r="E46" i="25"/>
  <c r="E47" i="25"/>
  <c r="F47" i="25"/>
  <c r="E193" i="11"/>
  <c r="E197" i="11"/>
  <c r="E202" i="11"/>
  <c r="E206" i="11"/>
  <c r="E210" i="11"/>
  <c r="E214" i="11"/>
  <c r="E218" i="11"/>
  <c r="E222" i="11"/>
  <c r="E226" i="11"/>
  <c r="E230" i="11"/>
  <c r="E190" i="11"/>
  <c r="E195" i="11"/>
  <c r="E199" i="11"/>
  <c r="E204" i="11"/>
  <c r="E208" i="11"/>
  <c r="E212" i="11"/>
  <c r="E216" i="11"/>
  <c r="E220" i="11"/>
  <c r="E224" i="11"/>
  <c r="E228" i="11"/>
  <c r="E232" i="11"/>
  <c r="E191" i="11"/>
  <c r="E194" i="11"/>
  <c r="E198" i="11"/>
  <c r="E203" i="11"/>
  <c r="E207" i="11"/>
  <c r="E211" i="11"/>
  <c r="E215" i="11"/>
  <c r="E219" i="11"/>
  <c r="E223" i="11"/>
  <c r="E227" i="11"/>
  <c r="E231" i="11"/>
  <c r="E192" i="11"/>
  <c r="E196" i="11"/>
  <c r="E201" i="11"/>
  <c r="E205" i="11"/>
  <c r="E209" i="11"/>
  <c r="E213" i="11"/>
  <c r="E217" i="11"/>
  <c r="E221" i="11"/>
  <c r="E225" i="11"/>
  <c r="E229" i="11"/>
  <c r="E233" i="11"/>
  <c r="O8" i="12"/>
  <c r="M24" i="27"/>
  <c r="N24" i="27"/>
  <c r="N22" i="38"/>
  <c r="M14" i="23"/>
  <c r="N14" i="23"/>
  <c r="J22" i="35"/>
  <c r="N8" i="31"/>
  <c r="M8" i="31"/>
  <c r="M13" i="7"/>
  <c r="L12" i="7"/>
  <c r="N46" i="21"/>
  <c r="M46" i="21"/>
  <c r="N72" i="20"/>
  <c r="M72" i="20"/>
  <c r="M8" i="22"/>
  <c r="N10" i="10"/>
  <c r="N18" i="16"/>
  <c r="D15" i="35"/>
  <c r="N126" i="9"/>
  <c r="N123" i="9"/>
  <c r="M123" i="9"/>
  <c r="M44" i="29"/>
  <c r="N44" i="29"/>
  <c r="N8" i="22"/>
  <c r="M31" i="19"/>
  <c r="N31" i="19"/>
  <c r="M11" i="28"/>
  <c r="J10" i="35"/>
  <c r="D12" i="35"/>
  <c r="M93" i="6"/>
  <c r="N93" i="6"/>
  <c r="N21" i="5"/>
  <c r="J20" i="35"/>
  <c r="M373" i="11"/>
  <c r="N373" i="11"/>
  <c r="M126" i="9"/>
  <c r="D9" i="35"/>
  <c r="J12" i="35"/>
  <c r="J15" i="35"/>
  <c r="D14" i="35"/>
  <c r="M18" i="16"/>
  <c r="N11" i="28"/>
  <c r="N21" i="8"/>
  <c r="D17" i="35"/>
  <c r="J9" i="35"/>
  <c r="N64" i="26"/>
  <c r="J18" i="35"/>
  <c r="M21" i="5"/>
  <c r="M17" i="35"/>
  <c r="N17" i="35"/>
  <c r="AA12" i="26" l="1"/>
  <c r="AA15" i="26"/>
  <c r="AA13" i="26"/>
  <c r="AA11" i="26"/>
  <c r="AA14" i="26"/>
  <c r="AA11" i="8"/>
  <c r="V10" i="8"/>
  <c r="X10" i="8"/>
  <c r="Y10" i="8"/>
  <c r="U10" i="8"/>
  <c r="W10" i="8"/>
  <c r="E508" i="25"/>
  <c r="AA9" i="27"/>
  <c r="AA6" i="23"/>
  <c r="AA9" i="12"/>
  <c r="AA9" i="19"/>
  <c r="AA7" i="19"/>
  <c r="AA5" i="21"/>
  <c r="AA8" i="17"/>
  <c r="AA5" i="29"/>
  <c r="AA7" i="26"/>
  <c r="AA9" i="26"/>
  <c r="AA8" i="22"/>
  <c r="AB7" i="6"/>
  <c r="AA5" i="38"/>
  <c r="AA8" i="23"/>
  <c r="AA6" i="8"/>
  <c r="AA7" i="8"/>
  <c r="AA8" i="27"/>
  <c r="AA8" i="21"/>
  <c r="AA7" i="21"/>
  <c r="AA5" i="17"/>
  <c r="AA6" i="16"/>
  <c r="AA5" i="12"/>
  <c r="AA8" i="12"/>
  <c r="AA7" i="12"/>
  <c r="AA9" i="29"/>
  <c r="AA8" i="29"/>
  <c r="AA8" i="26"/>
  <c r="AA6" i="26"/>
  <c r="AA6" i="27"/>
  <c r="AA7" i="27"/>
  <c r="AA5" i="27"/>
  <c r="AA6" i="10"/>
  <c r="AA9" i="10"/>
  <c r="AB8" i="6"/>
  <c r="AC9" i="5"/>
  <c r="AC8" i="5"/>
  <c r="AA9" i="31"/>
  <c r="AA7" i="28"/>
  <c r="AA6" i="28"/>
  <c r="AA9" i="28"/>
  <c r="AA7" i="38"/>
  <c r="AA9" i="38"/>
  <c r="AA5" i="23"/>
  <c r="AA9" i="8"/>
  <c r="AA8" i="8"/>
  <c r="AA7" i="22"/>
  <c r="AA8" i="38"/>
  <c r="AA9" i="23"/>
  <c r="AA6" i="17"/>
  <c r="AA8" i="16"/>
  <c r="AA5" i="16"/>
  <c r="AA6" i="22"/>
  <c r="AA6" i="31"/>
  <c r="AA8" i="28"/>
  <c r="AA10" i="19"/>
  <c r="AA6" i="21"/>
  <c r="AA9" i="17"/>
  <c r="AA7" i="16"/>
  <c r="AA6" i="12"/>
  <c r="AA9" i="22"/>
  <c r="AA7" i="10"/>
  <c r="AA5" i="10"/>
  <c r="AB9" i="6"/>
  <c r="AC5" i="5"/>
  <c r="AC6" i="5"/>
  <c r="AA8" i="31"/>
  <c r="AA7" i="31"/>
  <c r="AA5" i="31"/>
  <c r="AA8" i="19"/>
  <c r="AA11" i="19"/>
  <c r="AA9" i="21"/>
  <c r="AA7" i="17"/>
  <c r="AA9" i="16"/>
  <c r="AA7" i="29"/>
  <c r="AA6" i="29"/>
  <c r="AA5" i="26"/>
  <c r="AA10" i="22"/>
  <c r="AA8" i="10"/>
  <c r="AB6" i="6"/>
  <c r="AC7" i="5"/>
  <c r="AA10" i="28"/>
  <c r="AA6" i="38"/>
  <c r="AA7" i="23"/>
  <c r="O17" i="35"/>
  <c r="M18" i="35" s="1"/>
  <c r="AA10" i="8" l="1"/>
  <c r="N18" i="35"/>
  <c r="C10" i="35"/>
  <c r="E10" i="35"/>
  <c r="N67" i="4"/>
  <c r="D10" i="35" l="1"/>
  <c r="M67" i="4"/>
  <c r="M8" i="39"/>
  <c r="N14" i="39"/>
  <c r="AA5" i="9" l="1"/>
  <c r="C9" i="35"/>
  <c r="C511" i="25"/>
  <c r="K16" i="35" s="1"/>
  <c r="B515" i="25"/>
  <c r="B511" i="25"/>
  <c r="J16" i="35" s="1"/>
  <c r="B514" i="25"/>
  <c r="I16" i="35"/>
  <c r="L16" i="35"/>
  <c r="S11" i="35" s="1"/>
  <c r="S12" i="35" l="1"/>
  <c r="U12" i="35" s="1"/>
  <c r="U11" i="35"/>
  <c r="V11" i="35" s="1"/>
  <c r="B25" i="35"/>
  <c r="Z5" i="9"/>
  <c r="U6" i="9"/>
  <c r="V6" i="9"/>
  <c r="W6" i="9"/>
  <c r="X6" i="9"/>
  <c r="Y6" i="9"/>
  <c r="Z6" i="9"/>
  <c r="AA6" i="9"/>
  <c r="U7" i="9"/>
  <c r="V7" i="9"/>
  <c r="W7" i="9"/>
  <c r="X7" i="9"/>
  <c r="Y7" i="9"/>
  <c r="Z7" i="9"/>
  <c r="AA7" i="9"/>
  <c r="U8" i="9"/>
  <c r="V8" i="9"/>
  <c r="W8" i="9"/>
  <c r="X8" i="9"/>
  <c r="Y8" i="9"/>
  <c r="Z8" i="9"/>
  <c r="AA8" i="9"/>
  <c r="U9" i="9"/>
  <c r="V9" i="9"/>
  <c r="W9" i="9"/>
  <c r="X9" i="9"/>
  <c r="Y9" i="9"/>
  <c r="Z9" i="9"/>
  <c r="AA9" i="9"/>
  <c r="C127" i="9"/>
  <c r="D127" i="9"/>
  <c r="E127" i="9"/>
  <c r="F127" i="9"/>
  <c r="G127" i="9"/>
  <c r="H127" i="9"/>
  <c r="C128" i="9"/>
  <c r="D128" i="9"/>
  <c r="E128" i="9"/>
  <c r="F128" i="9"/>
  <c r="G128" i="9"/>
  <c r="H128" i="9"/>
  <c r="B129" i="9"/>
  <c r="C129" i="9"/>
  <c r="D129" i="9"/>
  <c r="E129" i="9"/>
  <c r="F129" i="9"/>
  <c r="G129" i="9"/>
  <c r="H129" i="9"/>
  <c r="C130" i="9"/>
  <c r="D130" i="9"/>
  <c r="E130" i="9"/>
  <c r="F130" i="9"/>
  <c r="G130" i="9"/>
  <c r="H130" i="9"/>
  <c r="M134" i="9"/>
  <c r="N134" i="9"/>
</calcChain>
</file>

<file path=xl/sharedStrings.xml><?xml version="1.0" encoding="utf-8"?>
<sst xmlns="http://schemas.openxmlformats.org/spreadsheetml/2006/main" count="12251" uniqueCount="6455">
  <si>
    <t>Familia 7.11 Electroforesis de Proteínas</t>
  </si>
  <si>
    <t>Para la determinación de proteínas mediante electroforesis en geles de agarosa alcalinos.</t>
  </si>
  <si>
    <t>D1305-53/1</t>
  </si>
  <si>
    <t>D1305-53/2</t>
  </si>
  <si>
    <t>D1305-53/3</t>
  </si>
  <si>
    <t>D1305-53/4</t>
  </si>
  <si>
    <t>D1305-53/5</t>
  </si>
  <si>
    <t>D1305-53/6</t>
  </si>
  <si>
    <t>D1305-53/7</t>
  </si>
  <si>
    <t>D1305-53/8</t>
  </si>
  <si>
    <t>D1305-53/9</t>
  </si>
  <si>
    <t>D1305-53/10</t>
  </si>
  <si>
    <t>HYDRAGEL 7 PROTEIN (E)</t>
  </si>
  <si>
    <t>HYDRAGEL 15 PROTEIN (E)</t>
  </si>
  <si>
    <t>HYDRAGEL 30 PROTEIN (E)</t>
  </si>
  <si>
    <t xml:space="preserve">HYDRAGEL 7 ß1-ß2 </t>
  </si>
  <si>
    <t xml:space="preserve">HYDRAGEL 15 ß1-ß2 </t>
  </si>
  <si>
    <t xml:space="preserve">HYDRAGEL 30 ß1-ß2 </t>
  </si>
  <si>
    <t>HYDRAGEL 7 HR VIOLET ACIDE</t>
  </si>
  <si>
    <t>HYDRAGEL 15 HR VIOLET ACIDE</t>
  </si>
  <si>
    <t>HYDRAGEL 7 HR AMIDOSCHWARZ</t>
  </si>
  <si>
    <t>HYDRAGEL 15 HR AMIDOSCHWARZ</t>
  </si>
  <si>
    <t>Para la separación de las proteínas del suero y orina mediante electroforesis en geles de agarosa alcalinos (pH 9.2).</t>
  </si>
  <si>
    <t>Para la separación de las proteínas del suero y orina mediante electroforesis en geles de agarosa alcalinos (pH 8.5).</t>
  </si>
  <si>
    <t>Para el multifraccionamiento de las proteínas séricas o de las proteínas de otros fluidos biológicos (orina o líquido cefalorraquídeo) mediante electroforesis en geles de agarosa tamponados alcalinamente (pH 8.6).</t>
  </si>
  <si>
    <t>D1212-168</t>
  </si>
  <si>
    <t>D1212-168/1</t>
  </si>
  <si>
    <t>D1212-168/2</t>
  </si>
  <si>
    <t>D1212-168/3</t>
  </si>
  <si>
    <t>D1212-168/4</t>
  </si>
  <si>
    <t>D1212-168/5</t>
  </si>
  <si>
    <t>Ethanol FS</t>
  </si>
  <si>
    <t>Ethanol Standard FS (0,5 mg/mL)</t>
  </si>
  <si>
    <t>Ethanol Standard FS (1,0 mg/mL)</t>
  </si>
  <si>
    <t>Ethanol Standard FS (2,0 mg/mL)</t>
  </si>
  <si>
    <t>Ethanol Standard FS (3,0 mg/mL)</t>
  </si>
  <si>
    <t>R1: 4 x 20 mL/R2: 2 x 10 mL</t>
  </si>
  <si>
    <t>10 ampollas x 1 mL</t>
  </si>
  <si>
    <t>Patrón de etanol 1,0 mg/mL.</t>
  </si>
  <si>
    <t>Patrón de etanol 2,0 mg/mL.</t>
  </si>
  <si>
    <t>Patrón de etanol 3,0 mg/mL.</t>
  </si>
  <si>
    <r>
      <t xml:space="preserve">Ensayo para la determinación cuantitativa </t>
    </r>
    <r>
      <rPr>
        <i/>
        <sz val="11"/>
        <rFont val="Calibri"/>
        <family val="2"/>
      </rPr>
      <t>in vitro</t>
    </r>
    <r>
      <rPr>
        <sz val="11"/>
        <rFont val="Calibri"/>
        <family val="2"/>
      </rPr>
      <t xml:space="preserve"> de etanol en suero y plasma.</t>
    </r>
  </si>
  <si>
    <t>D1212-172</t>
  </si>
  <si>
    <t>DAVIH-BLOT-VIH-2</t>
  </si>
  <si>
    <t xml:space="preserve">Sistema para la detección de anticuerpos al Virus de la Inmunodeficiencia humana tipo 2 (VIH-2) en suero o plasma. </t>
  </si>
  <si>
    <t>PT 02-030-1/PT 02-030-2</t>
  </si>
  <si>
    <t>LAB DAVIH</t>
  </si>
  <si>
    <t xml:space="preserve">Para 20 ensayos </t>
  </si>
  <si>
    <t xml:space="preserve">Para 20 determinaciones   </t>
  </si>
  <si>
    <t>D0609-12/78</t>
  </si>
  <si>
    <t>D0609-12/79</t>
  </si>
  <si>
    <t>D0609-12/80</t>
  </si>
  <si>
    <t>Agar Bilis Esculina</t>
  </si>
  <si>
    <t>Agar Cistina Tripticasa</t>
  </si>
  <si>
    <t>Base de Medio para la prueba de asimilación de Carbohidratos</t>
  </si>
  <si>
    <t>D0609-12/81</t>
  </si>
  <si>
    <t>D0609-12/82</t>
  </si>
  <si>
    <t>Caldo Etil Violeta Azida</t>
  </si>
  <si>
    <t>Caldo Azida Dextrosa</t>
  </si>
  <si>
    <t>Familia 1.2 Medios de Cultivo Cromogénicos o Fluorogénicos</t>
  </si>
  <si>
    <t>Reflotron Pancreatic Amylase</t>
  </si>
  <si>
    <t>Para 15 pruebas</t>
  </si>
  <si>
    <t>D1301-02</t>
  </si>
  <si>
    <t>Para la determinación cuantitativa de la actividad en suero de la enzima Lactato Deshidrogenasa mediante método cinético.</t>
  </si>
  <si>
    <t>D1301-03</t>
  </si>
  <si>
    <t>R1 10 x 16 mL; R2 2 x 20 mL / R1 5 x 8 mL; R2 1 x 10 mL</t>
  </si>
  <si>
    <t>C0183/C02220</t>
  </si>
  <si>
    <t>Prueba inmunoturbidimétrica para la determinación cuantitativa de la proteína C-reactiva en suero y plasma humanos en los sistemas Roche/Hitachi cobas c.</t>
  </si>
  <si>
    <t>D1301-01</t>
  </si>
  <si>
    <t>Li</t>
  </si>
  <si>
    <t>Prueba para la determinación cuantitativa de la actividad específica de la a- amilasa pancreática en sangre, suero, plasma u orina con equipos de medición Reflotron.</t>
  </si>
  <si>
    <t xml:space="preserve">Para 100 determinaciones. </t>
  </si>
  <si>
    <t>D1302-05</t>
  </si>
  <si>
    <t>Reflotron GOT (AST)</t>
  </si>
  <si>
    <t>Para la determinación cuantitativa de GOT (AST) en sangre, plasma y suero con equipos de medición Reflotron.</t>
  </si>
  <si>
    <t>Para 25 determinaciones</t>
  </si>
  <si>
    <t>D1302-13</t>
  </si>
  <si>
    <t>VIDAS TOXO IgG II</t>
  </si>
  <si>
    <t>D1302-16</t>
  </si>
  <si>
    <t>Para la cuantificación de las IgG anti-toxoplasma en suero o plasma humano mediante una técnica ELFA.</t>
  </si>
  <si>
    <t>Para 60 determinaciones</t>
  </si>
  <si>
    <t>VIDAS HAV IgM</t>
  </si>
  <si>
    <t>D1302-09</t>
  </si>
  <si>
    <t>CADENA LIGERA LAMBDA</t>
  </si>
  <si>
    <t>Para la determinación cuantitativa de la cadena ligera lambda en suero y orina por métiodo turbidimétrico.</t>
  </si>
  <si>
    <t>Tampón 1 x 50 mL; Antisuero 1 x 5 mL</t>
  </si>
  <si>
    <t>D1302-10</t>
  </si>
  <si>
    <t>D1302-11</t>
  </si>
  <si>
    <t>CADENA LIGERA KAPPA</t>
  </si>
  <si>
    <t>Para la determinación cuantitativa de la cadena ligera kappa en suero y orina por métiodo turbidimétrico.</t>
  </si>
  <si>
    <t>CISTATINA C</t>
  </si>
  <si>
    <t>Para la determinación cuantitativa de la concentración de Cistatina C en usero humano por inmunoturbidimetría.</t>
  </si>
  <si>
    <t>I0201/3</t>
  </si>
  <si>
    <t>Tampón 1 x 25 mL; Látex 1 x 5 mL; Calibrador 6 x 1 mL; Control 2 x 1 mL</t>
  </si>
  <si>
    <t>24 x 15 mL</t>
  </si>
  <si>
    <t xml:space="preserve">Solución acuosa para las pruebas de coagulación tales como Tiempo de Tromboplastina Parcial Activada (APTT) o para el análisis de los factores de la vía intrínseca. </t>
  </si>
  <si>
    <t>D1302-17</t>
  </si>
  <si>
    <t>STA – DEFICIENT XII</t>
  </si>
  <si>
    <t>D1303-21</t>
  </si>
  <si>
    <t>Para la determinación cuantitativa del factor XII en plasma utilizando analizadores de la línea STA.</t>
  </si>
  <si>
    <t>6 viales liofilizados x 1 mL</t>
  </si>
  <si>
    <t>00367</t>
  </si>
  <si>
    <t>00722</t>
  </si>
  <si>
    <t>D1303-22</t>
  </si>
  <si>
    <t>D1303-23</t>
  </si>
  <si>
    <t>D1303-24</t>
  </si>
  <si>
    <t>D1303-25</t>
  </si>
  <si>
    <t>D1303-26</t>
  </si>
  <si>
    <t>D1303-27</t>
  </si>
  <si>
    <t>STA – DEFICIENT XI</t>
  </si>
  <si>
    <t>Para la determinación cuantitativa del factor XI en plasma utilizando analizadores de la línea STA.</t>
  </si>
  <si>
    <t>6 viales liofilizados x 1 mL.</t>
  </si>
  <si>
    <t>00723</t>
  </si>
  <si>
    <t>STA – DEFICIENT X</t>
  </si>
  <si>
    <t>Para la determinación cuantitativa del factor X en plasma utilizando analizadores de la línea STA.</t>
  </si>
  <si>
    <t>00738</t>
  </si>
  <si>
    <t>STA – DEFICIENT VII</t>
  </si>
  <si>
    <t>Para la determinación cuantitativa del factor VII en plasma utilizando analizadores de la línea STA.</t>
  </si>
  <si>
    <t>00743</t>
  </si>
  <si>
    <t>STA – DEFICIENT II</t>
  </si>
  <si>
    <t xml:space="preserve">Para la medición cuantitativa del factor II en plasma utilizando analizadores de la línea STA. </t>
  </si>
  <si>
    <t>00745</t>
  </si>
  <si>
    <t>STA – OWREN-KOLLER</t>
  </si>
  <si>
    <t>Diluyente de reactivos y muestras de pacientes en las pruebas de la coagulación.</t>
  </si>
  <si>
    <t>24 viales x 15 mL</t>
  </si>
  <si>
    <t>00360</t>
  </si>
  <si>
    <t>Para la determinación cuantitativa de la actividad de la proteína C funcional basada en la prolongación del Tiempo de Tromboplastina Parcial Activada (APTT).</t>
  </si>
  <si>
    <t>00747</t>
  </si>
  <si>
    <t>Protein C Deficient Plasma, 3 viales x 1 mL; PC-Activator, 3 viales x 1 mL.</t>
  </si>
  <si>
    <t>D1303-33</t>
  </si>
  <si>
    <t>DAVIH-HTLV-I</t>
  </si>
  <si>
    <t>Sistema microelisa para la detección de anticuerpos contra el Virus Linfotrópico de Células T Humanas tipo I (HTLV-I) en suero o plasma humanos.</t>
  </si>
  <si>
    <t>PT 02-007</t>
  </si>
  <si>
    <t>PT  02-060</t>
  </si>
  <si>
    <t>02-029-1/02-029-2</t>
  </si>
  <si>
    <r>
      <t>PT-02-008-1/</t>
    </r>
    <r>
      <rPr>
        <sz val="11"/>
        <rFont val="Calibri"/>
        <family val="2"/>
      </rPr>
      <t>PT-02-008-2</t>
    </r>
  </si>
  <si>
    <t>D1303-30</t>
  </si>
  <si>
    <t>D1303-31</t>
  </si>
  <si>
    <t>COLESTEROL LDL</t>
  </si>
  <si>
    <t>Método enzimático directo para la determinación cuantitativa del colesterol  LDL en suero y plasma humano.</t>
  </si>
  <si>
    <t>Reactivo 1: 1 x 60 mL;  Reactivo 2: 1 x 20 mL</t>
  </si>
  <si>
    <t>C0280</t>
  </si>
  <si>
    <t>COLESTEROL HDL</t>
  </si>
  <si>
    <t>Método enzimático directo para la determinación cuantitativa del colesterol  HDL en suero y plasma humano.</t>
  </si>
  <si>
    <t>C0279</t>
  </si>
  <si>
    <t>Reactivo 1: 1 x 60 mL; Reactivo 2: 1 x  20 mL</t>
  </si>
  <si>
    <t>9501C</t>
  </si>
  <si>
    <t>2 x 50 discos</t>
  </si>
  <si>
    <t>D1303-28</t>
  </si>
  <si>
    <t>BM Lactate / BM Control  Lactate</t>
  </si>
  <si>
    <t>03012654/11447335</t>
  </si>
  <si>
    <t xml:space="preserve">Reflotron HDL Cholesterol / Reflotron Precinorm HDL </t>
  </si>
  <si>
    <t>D1303-29</t>
  </si>
  <si>
    <t>Prueba para la determinación cuantitativa de colesterol HDL en plasma con EDTA con equipos de medición Reflotron.</t>
  </si>
  <si>
    <t>11208756/11183893</t>
  </si>
  <si>
    <t>Para 30 pruebas/2 x 2 mL de concentración 1; 2 x 2 mL  de concentración 2</t>
  </si>
  <si>
    <t>D1303-35</t>
  </si>
  <si>
    <t>VDRL Estabilizado</t>
  </si>
  <si>
    <t>Para la determinación cualitativa y semicuantitativa de reaginas plasmátics en suero, plasma y líquido cefalorraquídeo por técnica no ptreponémica de aglutinación.</t>
  </si>
  <si>
    <t>Para 250 y 1500 pruebas</t>
  </si>
  <si>
    <t>Familia 1.6 Galerías API</t>
  </si>
  <si>
    <t>Sistema de identificación de microorganismos.</t>
  </si>
  <si>
    <t>D1303-20</t>
  </si>
  <si>
    <t>D1303-20/1</t>
  </si>
  <si>
    <t>D1303-20/2</t>
  </si>
  <si>
    <t>D1303-20/3</t>
  </si>
  <si>
    <t>D1303-20/4</t>
  </si>
  <si>
    <t>D1303-20/5</t>
  </si>
  <si>
    <t>D1303-20/6</t>
  </si>
  <si>
    <t>D1303-20/7</t>
  </si>
  <si>
    <t>D1303-20/8</t>
  </si>
  <si>
    <t>D1303-20/9</t>
  </si>
  <si>
    <t>D1303-20/10</t>
  </si>
  <si>
    <t>D1303-20/11</t>
  </si>
  <si>
    <t>D1303-20/12</t>
  </si>
  <si>
    <t>API Listeria</t>
  </si>
  <si>
    <t>API 20 NE</t>
  </si>
  <si>
    <t>API 20 E</t>
  </si>
  <si>
    <t xml:space="preserve">API 20 C AUX </t>
  </si>
  <si>
    <t xml:space="preserve">API 20 A </t>
  </si>
  <si>
    <t xml:space="preserve">API Staph </t>
  </si>
  <si>
    <t xml:space="preserve">API 20 Strep </t>
  </si>
  <si>
    <t xml:space="preserve">API Campy </t>
  </si>
  <si>
    <t>API Coryne</t>
  </si>
  <si>
    <t xml:space="preserve">API 50 CH </t>
  </si>
  <si>
    <t>API 50 CHL Medium</t>
  </si>
  <si>
    <t>API 50 CHB/E  Medium</t>
  </si>
  <si>
    <t>Sistema de identificación de bacilos Gram negativos no enterobacterias y no fastidiosos.</t>
  </si>
  <si>
    <t>Sistema de identificación de levaduras.</t>
  </si>
  <si>
    <t>Sistema de identificación de bacterias anaerobias.</t>
  </si>
  <si>
    <t>Sistema de identificación de estafilococos, micrococos y géneros relacionados.</t>
  </si>
  <si>
    <t>Sistema de identificación de bacterias corineformes.</t>
  </si>
  <si>
    <t>Carbohidratos.</t>
  </si>
  <si>
    <t>20100 / 20160</t>
  </si>
  <si>
    <t>20 800</t>
  </si>
  <si>
    <t>20 900</t>
  </si>
  <si>
    <t>Para 10 determinaciones</t>
  </si>
  <si>
    <t>Para 25 determinaciones/Para 100 determinaciones</t>
  </si>
  <si>
    <t>Para 12 determinaciones</t>
  </si>
  <si>
    <t>D1304-38</t>
  </si>
  <si>
    <t>D1304-39</t>
  </si>
  <si>
    <t>D1304-40</t>
  </si>
  <si>
    <t>Apolipoproteínas Control</t>
  </si>
  <si>
    <t>Para monitorear y evaluar la precisión y exactitud en la determinación cuantitativa de las Apolipoproteínas A1 y B en suero humano por método turbidimétrico.</t>
  </si>
  <si>
    <t>IC0205</t>
  </si>
  <si>
    <t xml:space="preserve">2 x 1 mL </t>
  </si>
  <si>
    <t>Apolipoproteínas Calibrador</t>
  </si>
  <si>
    <t>Para la preparación de curvas de referencia para la determinación cuantitativa de las Apolipoproteínas A1 y B en suero humano por método turbidimétrico.</t>
  </si>
  <si>
    <t>IS0229</t>
  </si>
  <si>
    <t>Lipoproteína A (LPA) /Lipoproteína A Control /Lipoproteína A Calibrador</t>
  </si>
  <si>
    <t>Tampón  1x50 mL; Látex  1x5 mL/ 1x1 mL/1x1 mL</t>
  </si>
  <si>
    <t>I0236/IC0240/ IS0247</t>
  </si>
  <si>
    <t>D1303-37</t>
  </si>
  <si>
    <t>Precicontrol Multimarker</t>
  </si>
  <si>
    <t>PC MM1 3 x 2 mL; PC MM2 3 x 2 mL</t>
  </si>
  <si>
    <t>05341787</t>
  </si>
  <si>
    <r>
      <t xml:space="preserve">Para el control de calidad de los inmunoensayos especificados en los inmunoanalizadores Elecsys y </t>
    </r>
    <r>
      <rPr>
        <b/>
        <sz val="11"/>
        <rFont val="Calibri"/>
        <family val="2"/>
      </rPr>
      <t>cobas e</t>
    </r>
    <r>
      <rPr>
        <sz val="11"/>
        <rFont val="Calibri"/>
        <family val="2"/>
      </rPr>
      <t>.</t>
    </r>
  </si>
  <si>
    <t>Para la detección de anticuerpos IgM al virus del Dengue en suero humano o sangre seca sobre papel de filtro.</t>
  </si>
  <si>
    <t>VIDAS TSH</t>
  </si>
  <si>
    <t>D1304-42</t>
  </si>
  <si>
    <t>D1304-43</t>
  </si>
  <si>
    <t>D1304-44</t>
  </si>
  <si>
    <t>VIDAS T3</t>
  </si>
  <si>
    <t>VIDAS T4</t>
  </si>
  <si>
    <t>Para la cuantificación de tiroxina total (T4) en suero o plasma humano utilizando el sistema VIDAS.</t>
  </si>
  <si>
    <t>Para la cuantificación de la hormona estimulante de la tiroides (TSH) en suero o plasma humano utilizando el sistema VIDAS.</t>
  </si>
  <si>
    <t>Para la cuantificación de triiodotironina (T3) en suero o plasma humano utilizando el sistema VIDAS.</t>
  </si>
  <si>
    <r>
      <t xml:space="preserve">Para la determinación cuantitativa del ácido úrico en suero, plasma y orina humanos en los sistemas Roche/Hitachi </t>
    </r>
    <r>
      <rPr>
        <b/>
        <sz val="11"/>
        <rFont val="Calibri"/>
        <family val="2"/>
      </rPr>
      <t>cobas c.</t>
    </r>
  </si>
  <si>
    <r>
      <t xml:space="preserve">Para la determinación cuantitativa de triglicéridos en suero y plasma humanos en los sistemas Roche/Hitachi </t>
    </r>
    <r>
      <rPr>
        <b/>
        <sz val="11"/>
        <rFont val="Calibri"/>
        <family val="2"/>
      </rPr>
      <t>cobas c.</t>
    </r>
  </si>
  <si>
    <t>03507190</t>
  </si>
  <si>
    <t>03002721</t>
  </si>
  <si>
    <t>03183807</t>
  </si>
  <si>
    <t>03004732</t>
  </si>
  <si>
    <t>04528123</t>
  </si>
  <si>
    <t>03183742</t>
  </si>
  <si>
    <t>11732234/03561097</t>
  </si>
  <si>
    <t>03507343</t>
  </si>
  <si>
    <t>03183793</t>
  </si>
  <si>
    <t>03001962</t>
  </si>
  <si>
    <t>1700001/1700002</t>
  </si>
  <si>
    <t>1700005/1700006</t>
  </si>
  <si>
    <t>1700003/1700004</t>
  </si>
  <si>
    <t>1700020/1700021</t>
  </si>
  <si>
    <t>D1208-97</t>
  </si>
  <si>
    <t>ior® Hemo-CIM anti-D</t>
  </si>
  <si>
    <t>D1208-98</t>
  </si>
  <si>
    <t>D1305-51</t>
  </si>
  <si>
    <t>D1305-49</t>
  </si>
  <si>
    <t>Familia 7.6 Sueros controles multiparamétricos de varias concentraciones.</t>
  </si>
  <si>
    <t>Para el control de la exactitud y la precisión en los ensayos de Química Clínica.</t>
  </si>
  <si>
    <t>D1305-50</t>
  </si>
  <si>
    <t>D1305-54</t>
  </si>
  <si>
    <t>Para la medición del Tiempo de Protrombina (PT) en plasma humano.</t>
  </si>
  <si>
    <t>10x4 mL + 1x50 mL/ 4x4 mL + 1x20 mL</t>
  </si>
  <si>
    <t>E02110/E02218</t>
  </si>
  <si>
    <t>D1305-52</t>
  </si>
  <si>
    <t>Familia 7.6 Sueros normal y patológico.</t>
  </si>
  <si>
    <t>Suero control multiparamétrico para ensayos de Bioquímica Clínica.</t>
  </si>
  <si>
    <t>D1305-52/1</t>
  </si>
  <si>
    <t>D1305-52/2</t>
  </si>
  <si>
    <t>SPINTROL H NORMAL</t>
  </si>
  <si>
    <t>SPINTROL H PATHOLOGIC</t>
  </si>
  <si>
    <t>4X5 mL, 1x5 mL</t>
  </si>
  <si>
    <t>1002120/1002121</t>
  </si>
  <si>
    <t>1002210/1002211</t>
  </si>
  <si>
    <t xml:space="preserve">Para 50 determinaciones </t>
  </si>
  <si>
    <t>D1305-53</t>
  </si>
  <si>
    <t>05212294/03587797</t>
  </si>
  <si>
    <t>ALP2</t>
  </si>
  <si>
    <t>D1208-93</t>
  </si>
  <si>
    <t>Reflotron Uric Acid</t>
  </si>
  <si>
    <t>10745103</t>
  </si>
  <si>
    <t>D1208-94</t>
  </si>
  <si>
    <t>Reflotron Glucose</t>
  </si>
  <si>
    <t>10744948</t>
  </si>
  <si>
    <t>Reflotron GPT (ALT)</t>
  </si>
  <si>
    <t>D1208-95</t>
  </si>
  <si>
    <t>10745138</t>
  </si>
  <si>
    <t>D1208-96</t>
  </si>
  <si>
    <t>D1208-99</t>
  </si>
  <si>
    <t>Hemoglobina HbA1c Directa</t>
  </si>
  <si>
    <t>Para la determinación cuantitativa de la Hemoglobina A1c en sangre humana.</t>
  </si>
  <si>
    <t>I0250/3</t>
  </si>
  <si>
    <t>D1208-100</t>
  </si>
  <si>
    <t>C3C-2</t>
  </si>
  <si>
    <t>03001938</t>
  </si>
  <si>
    <t>D1208-101</t>
  </si>
  <si>
    <t xml:space="preserve"> Para 100 pruebas/ 4 x 1 mL</t>
  </si>
  <si>
    <t>D1208-102</t>
  </si>
  <si>
    <t>DHEA-S/ DHEA-S CalSet</t>
  </si>
  <si>
    <t>03000087/03000095</t>
  </si>
  <si>
    <t>D1208-103</t>
  </si>
  <si>
    <t>D1208-104</t>
  </si>
  <si>
    <t>D1208-105</t>
  </si>
  <si>
    <t>D1208-106</t>
  </si>
  <si>
    <t>D1208-107</t>
  </si>
  <si>
    <t>Anti-CCP/ PreciControl Anti-CCP</t>
  </si>
  <si>
    <t>05031656/05031664</t>
  </si>
  <si>
    <t>Para 100 pruebas/4 x 2 mL</t>
  </si>
  <si>
    <t>D1208-108</t>
  </si>
  <si>
    <r>
      <t>Para la determinación cuantitativa de glucosa en sangre, suero o plasma con equipos de medición Reflotron</t>
    </r>
    <r>
      <rPr>
        <b/>
        <sz val="11"/>
        <rFont val="Calibri"/>
        <family val="2"/>
      </rPr>
      <t>.</t>
    </r>
  </si>
  <si>
    <r>
      <t xml:space="preserve">Para la determinación cuantitativa del complemento C3c en suero y plasma humanos en los sistemas Roche/Hitachi </t>
    </r>
    <r>
      <rPr>
        <b/>
        <sz val="11"/>
        <rFont val="Calibri"/>
        <family val="2"/>
      </rPr>
      <t>cobas c.</t>
    </r>
  </si>
  <si>
    <r>
      <t xml:space="preserve">Para la determinación cuantitativa del Antígeno del Cáncer 72-4 (CA 72-4) en suero y plasma humanos mediante un ensayo de electroquimiolu-miniscencia (ECLIA), en los inmunoanalizadores Elecsys y </t>
    </r>
    <r>
      <rPr>
        <b/>
        <sz val="11"/>
        <rFont val="Calibri"/>
        <family val="2"/>
      </rPr>
      <t>cobas e</t>
    </r>
    <r>
      <rPr>
        <sz val="11"/>
        <rFont val="Calibri"/>
        <family val="2"/>
      </rPr>
      <t>.</t>
    </r>
  </si>
  <si>
    <r>
      <t xml:space="preserve">Para la determinación cuantitativa de los fragmentos de la citoqueratina 19 en suero y plasma humanos mediante un ensayo de electroquimio-luminiscencia (ECLIA), en los inmunoanalizadores Elecsys y </t>
    </r>
    <r>
      <rPr>
        <b/>
        <sz val="11"/>
        <rFont val="Calibri"/>
        <family val="2"/>
      </rPr>
      <t>cobas e</t>
    </r>
    <r>
      <rPr>
        <sz val="11"/>
        <rFont val="Calibri"/>
        <family val="2"/>
      </rPr>
      <t>.</t>
    </r>
  </si>
  <si>
    <r>
      <t xml:space="preserve">Para la determinación semicuantitativa de los autoanticuerpos IgG humanos dirigidos contra los péptidos cíclicos citrulinados (CCP)  en suero y plasma humanos mediante un ensayo de electroquimio-luminiscencia (ECLIA), en los inmunoanalizadores Elecsys y </t>
    </r>
    <r>
      <rPr>
        <b/>
        <sz val="11"/>
        <rFont val="Calibri"/>
        <family val="2"/>
      </rPr>
      <t>cobas e</t>
    </r>
    <r>
      <rPr>
        <sz val="11"/>
        <rFont val="Calibri"/>
        <family val="2"/>
      </rPr>
      <t>.</t>
    </r>
  </si>
  <si>
    <r>
      <t xml:space="preserve">Para la determinación cuantitativa del sulfato de dehidroepiandroestero-na (DHEA-S) en suero y plasma humanos mediante un ensayo de electro-quimioluminiscencia (ECLIA), en los inmunoanalizadores Elecsys y </t>
    </r>
    <r>
      <rPr>
        <b/>
        <sz val="11"/>
        <rFont val="Calibri"/>
        <family val="2"/>
      </rPr>
      <t>cobas e</t>
    </r>
    <r>
      <rPr>
        <sz val="11"/>
        <rFont val="Calibri"/>
        <family val="2"/>
      </rPr>
      <t>.</t>
    </r>
  </si>
  <si>
    <t>Para la determinación cuantitativa de la hormona luteinizante en suero y plasma humanos, mediante un inmunoensayo de electroquimiolumi-niscencia (ECLIA), en los inmunoanalizadores Elecsys y cobas e.</t>
  </si>
  <si>
    <t>Para 18 determinaciones.</t>
  </si>
  <si>
    <t xml:space="preserve">Para 96 determinaciones/Para 192 determinaciones </t>
  </si>
  <si>
    <t xml:space="preserve">Para 192 determinaciones  </t>
  </si>
  <si>
    <t xml:space="preserve">Para 18 determinaciones/Para 15 a 18 determinaciones </t>
  </si>
  <si>
    <t>Para la determinación de colesterol en suero y plasma por método enzimático.</t>
  </si>
  <si>
    <t>D1203-06/4</t>
  </si>
  <si>
    <t>D1203-06/5</t>
  </si>
  <si>
    <t>D1208-113</t>
  </si>
  <si>
    <t>D1208-114</t>
  </si>
  <si>
    <t>D1208-115</t>
  </si>
  <si>
    <t>D1208-116</t>
  </si>
  <si>
    <t>D1208-117</t>
  </si>
  <si>
    <t>D1208-119</t>
  </si>
  <si>
    <t>Para la determinación cuantitativa de la PST (Procalcitonina) en suero y plasma humanos en los inmunoanalizadores Elecsys y cobas e.</t>
  </si>
  <si>
    <t>05056888</t>
  </si>
  <si>
    <t>Anti-HAV IgM/ PreciControl Anti-HAV IgM</t>
  </si>
  <si>
    <t>Para la determinación cualitativa de las inmunoglogulinas M contra el virus de la hepatitis A en suero y plasma humanos en los inmunoanalizadores Elecsys y cobas e.</t>
  </si>
  <si>
    <t>Para 100 pruebas/16 x 0,67  mL</t>
  </si>
  <si>
    <t>11820591/11876368</t>
  </si>
  <si>
    <t>Para la determinación cuantitativa de la inmunoglobulina E (IgE) en suero y plasma humanos en los inmunoanalizadores Elecsys y cobas e.</t>
  </si>
  <si>
    <t>Para la determinación cuantitativa del péptido C en suero, plasma y orina humanos en los inmunoanalizadores Elecsys y cobas e.</t>
  </si>
  <si>
    <t>TPUC3</t>
  </si>
  <si>
    <t>Para la determinación cuantitativa de proteína en orina y líquido cefalorraquídeo humanos en los sistemas automáticos Roche/Hitachi/cobas c de Química Clínica.</t>
  </si>
  <si>
    <t>03333825</t>
  </si>
  <si>
    <t xml:space="preserve">Para 240 determinaciones.  </t>
  </si>
  <si>
    <t>Mg</t>
  </si>
  <si>
    <t>Reflotrón K</t>
  </si>
  <si>
    <t xml:space="preserve">Para 30 pruebas. </t>
  </si>
  <si>
    <t>Casete conteniendo R1 y R2 para 175 pruebas</t>
  </si>
  <si>
    <t>D1209-122</t>
  </si>
  <si>
    <t>Reactivo de Kovac</t>
  </si>
  <si>
    <t>Para la prueba de indol. Para uso microbiológico.</t>
  </si>
  <si>
    <t>Frasco por 50 mL</t>
  </si>
  <si>
    <t>D1210-141</t>
  </si>
  <si>
    <t>D1210-142</t>
  </si>
  <si>
    <t>D1210-143</t>
  </si>
  <si>
    <t>D1210-144</t>
  </si>
  <si>
    <t>D1210-145</t>
  </si>
  <si>
    <t>Para la determinación cuantitativa de la Apolipoproteína A1 en suero humano por método turbidimétrico.</t>
  </si>
  <si>
    <t>Apolipoproteína A</t>
  </si>
  <si>
    <t>Tampón  1 x 50 mL,  Antisuero  1 x 5 mL</t>
  </si>
  <si>
    <t>I0219</t>
  </si>
  <si>
    <t>Para la determinación cuantitativa de la Apolipoproteína B en suero humano por método turbidimétrico.</t>
  </si>
  <si>
    <t>Apolipoproteína B</t>
  </si>
  <si>
    <t>I0220</t>
  </si>
  <si>
    <t xml:space="preserve"> TRANSFERRINA</t>
  </si>
  <si>
    <t>Para la determinación cuantitativa de la transferrina  en suero humano por método tubidimétrico.</t>
  </si>
  <si>
    <t>Tampón 1 x 50 mL,  Antisuero 1 x 5 mL</t>
  </si>
  <si>
    <t>I0224</t>
  </si>
  <si>
    <t>Tampón 1 x 50 mL, Antisuero 1 x 5 mL</t>
  </si>
  <si>
    <t>Para la determinación cuantitativa de la ceruloplasmina en suero humano por método tubidimétrico.</t>
  </si>
  <si>
    <t>CERULOPLASMINA</t>
  </si>
  <si>
    <t>I0215</t>
  </si>
  <si>
    <t>α1-ANTITRIPSINA</t>
  </si>
  <si>
    <r>
      <t>Para la determinación cuantitativa de la α1-antitripsina</t>
    </r>
    <r>
      <rPr>
        <b/>
        <sz val="11"/>
        <rFont val="Calibri"/>
        <family val="2"/>
      </rPr>
      <t xml:space="preserve"> </t>
    </r>
    <r>
      <rPr>
        <sz val="11"/>
        <rFont val="Calibri"/>
        <family val="2"/>
      </rPr>
      <t>en suero humano por método tubidimétrico.</t>
    </r>
  </si>
  <si>
    <t>I0213</t>
  </si>
  <si>
    <t>D1210-129</t>
  </si>
  <si>
    <t>D1210-130</t>
  </si>
  <si>
    <t>D1210-132</t>
  </si>
  <si>
    <t>D1209-126</t>
  </si>
  <si>
    <t>D1209-125</t>
  </si>
  <si>
    <t xml:space="preserve"> Reflotron Alkal. Phosphatase</t>
  </si>
  <si>
    <t xml:space="preserve"> Para la determinación cuantitativa de la actividad total de la fosfatasa alcalina en sangre, suero o plasma con equipos de medición Reflotron.</t>
  </si>
  <si>
    <t xml:space="preserve"> Para 30 pruebas</t>
  </si>
  <si>
    <t>D1210-137</t>
  </si>
  <si>
    <t>D1210-138</t>
  </si>
  <si>
    <t xml:space="preserve"> Reflotron Hemoglobin/ Reflotron Precinorm HB</t>
  </si>
  <si>
    <t xml:space="preserve"> Para la determinación cuantitativa de hemoglobina en sangre con equipos de medición Reflotron.</t>
  </si>
  <si>
    <t xml:space="preserve"> Para 30 pruebas/4 x 2 mL</t>
  </si>
  <si>
    <t>10744964/10745189</t>
  </si>
  <si>
    <t xml:space="preserve"> Para la determinación cuantitativa de la actividad total de la  α-amilasa en sangre, suero o plasma con equipos de medición Reflotron.</t>
  </si>
  <si>
    <t xml:space="preserve"> Para 15 pruebas. </t>
  </si>
  <si>
    <t xml:space="preserve"> Reflotron Amylase</t>
  </si>
  <si>
    <t xml:space="preserve"> Para la determinación cuantitativa de la concentración del colesterol HDL en suero y plasma humanos en los sistemas Roche/Hitachi cobas c.</t>
  </si>
  <si>
    <t xml:space="preserve"> Casete conteniendo R1 y R2 para 200 pruebas</t>
  </si>
  <si>
    <t>04399803</t>
  </si>
  <si>
    <t>Inmunoglobulina G (IgG)</t>
  </si>
  <si>
    <t>Para la determinación cuantitativa de la Inmunoglobulina G (IgG) en suero humano por método turbidimétrico.</t>
  </si>
  <si>
    <t>Tampón  1 x 50 mL,  Antisuero  1 x 10 mL</t>
  </si>
  <si>
    <t>I0207</t>
  </si>
  <si>
    <t>D1211-152</t>
  </si>
  <si>
    <t>D1211-153</t>
  </si>
  <si>
    <t>D1211-151</t>
  </si>
  <si>
    <t>Inmunoglobulina A (IgA)</t>
  </si>
  <si>
    <t>Para la determinación cuantitativa de la Inmunoglobulina A (IgA) en suero humano por método turbidimétrico.</t>
  </si>
  <si>
    <r>
      <t xml:space="preserve">  </t>
    </r>
    <r>
      <rPr>
        <sz val="11"/>
        <rFont val="Calibri"/>
        <family val="2"/>
      </rPr>
      <t>I0206</t>
    </r>
  </si>
  <si>
    <t>Tampón  1 x 50 mL,  Antisuero  1 x 8 mL</t>
  </si>
  <si>
    <t>Para la determinación cuantitativa de la Inmunoglobulina M (IgM) en suero humano por método turbidimétrico.</t>
  </si>
  <si>
    <t>I0208</t>
  </si>
  <si>
    <t>Inmunoglobulina M (IgM)</t>
  </si>
  <si>
    <t>D1211-150</t>
  </si>
  <si>
    <t>Para la determinación cuantitativa del Complemento C3 en suero humano por método turbidimétrico.</t>
  </si>
  <si>
    <t>Tampón  1 x 50 mL,  Antisuero  1 x 6 mL</t>
  </si>
  <si>
    <t>D1211-148</t>
  </si>
  <si>
    <t>I0209</t>
  </si>
  <si>
    <t>Complemento C3</t>
  </si>
  <si>
    <t>Complemento C4</t>
  </si>
  <si>
    <t>Para la determinación cuantitativa del Complemento C4 en suero humano por método turbidimétrico.</t>
  </si>
  <si>
    <t>I0210</t>
  </si>
  <si>
    <t>D1102-06/8</t>
  </si>
  <si>
    <t>D1102-06/9</t>
  </si>
  <si>
    <t>D1102-06/11</t>
  </si>
  <si>
    <t>D1102-06/12</t>
  </si>
  <si>
    <t>D1102-06/13</t>
  </si>
  <si>
    <t>D1102-06/14</t>
  </si>
  <si>
    <t>D1102-06/15</t>
  </si>
  <si>
    <t>D1102-06/16</t>
  </si>
  <si>
    <t xml:space="preserve">Agar EMB según LEVINE </t>
  </si>
  <si>
    <t xml:space="preserve">Agar bismuto-sulfito según WILSON-BLAIR </t>
  </si>
  <si>
    <t xml:space="preserve">Agar MUELLER-HINTON </t>
  </si>
  <si>
    <t>Agar BPLS</t>
  </si>
  <si>
    <t xml:space="preserve">Caldo urea </t>
  </si>
  <si>
    <t xml:space="preserve">Agar sangre (base) </t>
  </si>
  <si>
    <t xml:space="preserve">Bactident Oxidasa </t>
  </si>
  <si>
    <t xml:space="preserve">Anaerotest </t>
  </si>
  <si>
    <t>Para Microbiología.</t>
  </si>
  <si>
    <t>500 g</t>
  </si>
  <si>
    <t>1 x 50 tiras</t>
  </si>
  <si>
    <t>Para aislamiento y diferenciación de E. coli y Enterobacter.</t>
  </si>
  <si>
    <t>Para recuento, aislamiento e identificación orientativa de microorganismos.</t>
  </si>
  <si>
    <t>Para aislamiento y diferenciación de Salmonella typhi.</t>
  </si>
  <si>
    <t>Para determinar la sensibilidad de patógenos de importancia clínica.</t>
  </si>
  <si>
    <t>Para el aislamiento de Salmonella USP.</t>
  </si>
  <si>
    <t>Para la detección de microorganismos que metabolizan urea.</t>
  </si>
  <si>
    <t>Para aislamiento y cultivo de diversos microorganismos exigentes.</t>
  </si>
  <si>
    <t>Para detección de la citocromooxidasa en microorganismos.</t>
  </si>
  <si>
    <t>Agar-agar</t>
  </si>
  <si>
    <t>Extracto de levadura granulado</t>
  </si>
  <si>
    <t>Agar hierro-tres azúcares</t>
  </si>
  <si>
    <t>Gelatina</t>
  </si>
  <si>
    <t>Agar cetrimida</t>
  </si>
  <si>
    <t>Caldo MacCONKEY</t>
  </si>
  <si>
    <t>Agar manitol-sal común-rojo de fenol</t>
  </si>
  <si>
    <t>Medio de cultivo para clostridios (RCM)</t>
  </si>
  <si>
    <t>Agar glucosa 4 % según SABOURAUD</t>
  </si>
  <si>
    <t>Caldo nutritivo</t>
  </si>
  <si>
    <t>Caldo BRILA</t>
  </si>
  <si>
    <t>Agar CASO</t>
  </si>
  <si>
    <t>Caldo CASO</t>
  </si>
  <si>
    <t>Agar plate count</t>
  </si>
  <si>
    <t>Medio de cultivo SIM</t>
  </si>
  <si>
    <t>Caldo MR-VP</t>
  </si>
  <si>
    <t>Peptona de carne</t>
  </si>
  <si>
    <t xml:space="preserve">Proteosa-peptona </t>
  </si>
  <si>
    <t>Agar CASO con polisorbato 80 y lecitina</t>
  </si>
  <si>
    <t>Agar selectivo para Pseudomonas (base)</t>
  </si>
  <si>
    <t>Caldo lactosa</t>
  </si>
  <si>
    <t>Agar lisina-hierro</t>
  </si>
  <si>
    <t xml:space="preserve">Leche desnatada en polvo </t>
  </si>
  <si>
    <t xml:space="preserve">Medio de cultivo tioglicolato G </t>
  </si>
  <si>
    <t>HY-RISE Colour Hygiene Test Strip</t>
  </si>
  <si>
    <t>D1211-153/1</t>
  </si>
  <si>
    <t>D1211-153/2</t>
  </si>
  <si>
    <t>D1211-153/3</t>
  </si>
  <si>
    <t>D1211-153/5</t>
  </si>
  <si>
    <t>D1211-153/6</t>
  </si>
  <si>
    <t>D1211-153/10</t>
  </si>
  <si>
    <t>D1211-153/12</t>
  </si>
  <si>
    <t>D1211-153/13</t>
  </si>
  <si>
    <t>D1211-153/15</t>
  </si>
  <si>
    <t>D1211-153/16</t>
  </si>
  <si>
    <t>D1211-153/17</t>
  </si>
  <si>
    <t>D1211-153/20</t>
  </si>
  <si>
    <t>D1211-153/21</t>
  </si>
  <si>
    <t>D1211-153/22</t>
  </si>
  <si>
    <t>D1211-153/23</t>
  </si>
  <si>
    <t>D1211-153/24</t>
  </si>
  <si>
    <t>D1211-153/27</t>
  </si>
  <si>
    <t>D1211-153/29</t>
  </si>
  <si>
    <t>D1211-153/30</t>
  </si>
  <si>
    <t>D1211-153/31</t>
  </si>
  <si>
    <t>D1211-153/32</t>
  </si>
  <si>
    <t>D1211-153/35</t>
  </si>
  <si>
    <t>1 kg</t>
  </si>
  <si>
    <t>2,5 kg</t>
  </si>
  <si>
    <t>1 x 50 pruebas</t>
  </si>
  <si>
    <t>C.P.M. di Claudio Piermattei e C.S.A.S.</t>
  </si>
  <si>
    <t>Para 96 determinaciones</t>
  </si>
  <si>
    <t>1 x 50 mL/1 x 100 mL/1 x 200 mL</t>
  </si>
  <si>
    <t>42111601/42111605/42111600</t>
  </si>
  <si>
    <t>42111602/42111604/42111603</t>
  </si>
  <si>
    <t>92018/0/1</t>
  </si>
  <si>
    <t>92024/0/1</t>
  </si>
  <si>
    <t>92003/0/1</t>
  </si>
  <si>
    <t>92027/0/1</t>
  </si>
  <si>
    <t>Método cuantitativo para la determinación de la CMI</t>
  </si>
  <si>
    <t>92030/0/1</t>
  </si>
  <si>
    <t>92033/0/1</t>
  </si>
  <si>
    <t>92126/0/1</t>
  </si>
  <si>
    <t>92007/0/1</t>
  </si>
  <si>
    <t>92138/0/1</t>
  </si>
  <si>
    <t>92042/0/1</t>
  </si>
  <si>
    <t>92129/0/1</t>
  </si>
  <si>
    <t>92075/0/1</t>
  </si>
  <si>
    <t>92045/0/1</t>
  </si>
  <si>
    <t>92048/0/1</t>
  </si>
  <si>
    <t>92141/0/1</t>
  </si>
  <si>
    <t>92164/0/1</t>
  </si>
  <si>
    <t>92156/0/1</t>
  </si>
  <si>
    <t>92051/0/1</t>
  </si>
  <si>
    <t>92147/0/1</t>
  </si>
  <si>
    <t>92149/0/1</t>
  </si>
  <si>
    <t>92011/0/1</t>
  </si>
  <si>
    <t>92009/0/1</t>
  </si>
  <si>
    <t>92010/0/1</t>
  </si>
  <si>
    <t>92162/0/1</t>
  </si>
  <si>
    <t>92054/0/1</t>
  </si>
  <si>
    <t>92081/0/1</t>
  </si>
  <si>
    <t>92135/0/1</t>
  </si>
  <si>
    <t>92084/0/1</t>
  </si>
  <si>
    <t>92132/0/1</t>
  </si>
  <si>
    <t>92096/0/1</t>
  </si>
  <si>
    <t>92103/0/1</t>
  </si>
  <si>
    <t>92108/0/1</t>
  </si>
  <si>
    <t>92004/0/1</t>
  </si>
  <si>
    <t>92152/0/1</t>
  </si>
  <si>
    <t>92026/0/1</t>
  </si>
  <si>
    <t>92001/0/1</t>
  </si>
  <si>
    <t>92012/0/1</t>
  </si>
  <si>
    <t>92114/0/1</t>
  </si>
  <si>
    <t>92117/0/1</t>
  </si>
  <si>
    <t>92121/0/1</t>
  </si>
  <si>
    <t>92123/0/1</t>
  </si>
  <si>
    <t>92163/0/1</t>
  </si>
  <si>
    <t>92057/0/1</t>
  </si>
  <si>
    <t>Ref/Ref+0/Ref+1</t>
  </si>
  <si>
    <t>Para la calibración de los hemoglobinómetros y como material de referencia en la cuantificación de la hemoglobina en sangre.</t>
  </si>
  <si>
    <t>D1212-159</t>
  </si>
  <si>
    <t>D1212-160</t>
  </si>
  <si>
    <t>Inmunoanálisis destinado a la determinación cuantitativa de S100 (S100 A1B y S100 BB) en suero humanos, por método de electro-quimioluminiscencia en los inmunoanalizadores Elecsys y cobas e.</t>
  </si>
  <si>
    <t>LDH</t>
  </si>
  <si>
    <t>D1212-164</t>
  </si>
  <si>
    <t>Para 100 pruebas / 4 x 2 mL</t>
  </si>
  <si>
    <t>D1212-166</t>
  </si>
  <si>
    <t>D1212-170</t>
  </si>
  <si>
    <t>Reflotron Creatinina</t>
  </si>
  <si>
    <t>Prueba para la determinación cuantitativa de creatinina en sangre, suero o plasma u orina con equipos de medición Reflotron.</t>
  </si>
  <si>
    <t>D1212-171</t>
  </si>
  <si>
    <t>Prueba para la determinación cuantitativa de litio en suero y plasma humanos en los sistemas Roche/Hitachi cobas c.</t>
  </si>
  <si>
    <t>D1206-47</t>
  </si>
  <si>
    <t>CHOL2</t>
  </si>
  <si>
    <t>Para la determinación cuantitativa del colesterol en suero y plasma humanos en los sistemas Roche/Hitachi cobas c.</t>
  </si>
  <si>
    <t>03039773</t>
  </si>
  <si>
    <t>D1206-60</t>
  </si>
  <si>
    <t>IgM-2</t>
  </si>
  <si>
    <t>Para la determinación cuantitativa de la IgM en suero y plasma humanos en analizadores automáticos Roche de Química Clínica.</t>
  </si>
  <si>
    <t>D1206-37</t>
  </si>
  <si>
    <t>CERU</t>
  </si>
  <si>
    <t xml:space="preserve">Para 100 pruebas </t>
  </si>
  <si>
    <t>20764663</t>
  </si>
  <si>
    <t xml:space="preserve">Casete conteniendo R1 y R2 para 250 pruebas </t>
  </si>
  <si>
    <t>D1206-41</t>
  </si>
  <si>
    <t>HAPT2</t>
  </si>
  <si>
    <t xml:space="preserve">Casete conteniendo R1 y R2 para 100 pruebas </t>
  </si>
  <si>
    <t>03005593</t>
  </si>
  <si>
    <t>D1206-40</t>
  </si>
  <si>
    <t>Para 100 pruebas/4 x 1 mL</t>
  </si>
  <si>
    <t xml:space="preserve">PRESENTACIÓN </t>
  </si>
  <si>
    <t>Frasco x 100 mL</t>
  </si>
  <si>
    <t xml:space="preserve">Frasco por 500 g </t>
  </si>
  <si>
    <t xml:space="preserve">Frasco por 500 g  </t>
  </si>
  <si>
    <t>401669S2</t>
  </si>
  <si>
    <t>9004C</t>
  </si>
  <si>
    <t>9006C</t>
  </si>
  <si>
    <t>9048C</t>
  </si>
  <si>
    <t>9031C</t>
  </si>
  <si>
    <t>9105C</t>
  </si>
  <si>
    <t>9008C</t>
  </si>
  <si>
    <t>9010C</t>
  </si>
  <si>
    <t>9052C</t>
  </si>
  <si>
    <t>9011C</t>
  </si>
  <si>
    <t>9089C</t>
  </si>
  <si>
    <t>9017C</t>
  </si>
  <si>
    <t>9019C</t>
  </si>
  <si>
    <t>9101C</t>
  </si>
  <si>
    <t>9021C</t>
  </si>
  <si>
    <t>9022C</t>
  </si>
  <si>
    <t>9056C</t>
  </si>
  <si>
    <t>9047C</t>
  </si>
  <si>
    <t>9059C</t>
  </si>
  <si>
    <t>9024C</t>
  </si>
  <si>
    <t>9109C</t>
  </si>
  <si>
    <t>9026C</t>
  </si>
  <si>
    <t>9079C</t>
  </si>
  <si>
    <t>9102C</t>
  </si>
  <si>
    <t>9030C</t>
  </si>
  <si>
    <t>9001C</t>
  </si>
  <si>
    <t>9033C</t>
  </si>
  <si>
    <t>9034C</t>
  </si>
  <si>
    <t>9080C</t>
  </si>
  <si>
    <t>9065C</t>
  </si>
  <si>
    <t>9037C</t>
  </si>
  <si>
    <t>9003C</t>
  </si>
  <si>
    <t>9100C</t>
  </si>
  <si>
    <t>9043C</t>
  </si>
  <si>
    <t>9110C</t>
  </si>
  <si>
    <t>9045C</t>
  </si>
  <si>
    <t>9005C</t>
  </si>
  <si>
    <t>9007C</t>
  </si>
  <si>
    <t>9009C</t>
  </si>
  <si>
    <t>9013C</t>
  </si>
  <si>
    <t>9014C</t>
  </si>
  <si>
    <t>9015C</t>
  </si>
  <si>
    <t>9018C</t>
  </si>
  <si>
    <t>9020C</t>
  </si>
  <si>
    <t>9023C</t>
  </si>
  <si>
    <t>9027C</t>
  </si>
  <si>
    <t>9035C</t>
  </si>
  <si>
    <t>9036C</t>
  </si>
  <si>
    <t>9040C</t>
  </si>
  <si>
    <t>9042C</t>
  </si>
  <si>
    <t>9044C</t>
  </si>
  <si>
    <t>9050C</t>
  </si>
  <si>
    <t>9054C</t>
  </si>
  <si>
    <t>9062C</t>
  </si>
  <si>
    <t>9068C</t>
  </si>
  <si>
    <t>9096C</t>
  </si>
  <si>
    <t>9103C</t>
  </si>
  <si>
    <t>9104C</t>
  </si>
  <si>
    <t>9108C</t>
  </si>
  <si>
    <t>9113C</t>
  </si>
  <si>
    <t>9118C</t>
  </si>
  <si>
    <t>9120C</t>
  </si>
  <si>
    <t>9124C</t>
  </si>
  <si>
    <t>9136C</t>
  </si>
  <si>
    <t>9142C</t>
  </si>
  <si>
    <t>1071-4</t>
  </si>
  <si>
    <t xml:space="preserve">5 x 50 discos para 250 determinaciones  </t>
  </si>
  <si>
    <t xml:space="preserve">5 x 50 discos para 250 determinaciones   </t>
  </si>
  <si>
    <t xml:space="preserve">5 x 50 discos para 250 determinaciones </t>
  </si>
  <si>
    <t>72592C</t>
  </si>
  <si>
    <t xml:space="preserve">Frasco x 3,0 mL  </t>
  </si>
  <si>
    <t>PL.6013</t>
  </si>
  <si>
    <t>PL.6002</t>
  </si>
  <si>
    <t>PL.6011</t>
  </si>
  <si>
    <t xml:space="preserve">Frasco x 3,0 Ml </t>
  </si>
  <si>
    <t>PL. 6014</t>
  </si>
  <si>
    <t>PL. 6015.</t>
  </si>
  <si>
    <t>PL. 6017</t>
  </si>
  <si>
    <t>PL. 6022</t>
  </si>
  <si>
    <t>PL. 6027</t>
  </si>
  <si>
    <t xml:space="preserve">Frasco x 3,0 mL </t>
  </si>
  <si>
    <t>PL. 6033</t>
  </si>
  <si>
    <t>PL. 6040</t>
  </si>
  <si>
    <t>PL. 6041</t>
  </si>
  <si>
    <t>PL. 6113</t>
  </si>
  <si>
    <t>Frasco x 2,0 mL</t>
  </si>
  <si>
    <t>PL. 6900</t>
  </si>
  <si>
    <t xml:space="preserve">Frasco x 2,0 mL  </t>
  </si>
  <si>
    <t>PL. 6901</t>
  </si>
  <si>
    <t>PL. 6902</t>
  </si>
  <si>
    <t>PL. 6903</t>
  </si>
  <si>
    <t xml:space="preserve">Frasco x 2,0 mL </t>
  </si>
  <si>
    <t xml:space="preserve">1 x 1 mL </t>
  </si>
  <si>
    <t xml:space="preserve">Estuche por 2 frascos </t>
  </si>
  <si>
    <t>T I T U L A R E S</t>
  </si>
  <si>
    <t>04524977</t>
  </si>
  <si>
    <t>04404483</t>
  </si>
  <si>
    <t xml:space="preserve">Casete conteniendo R1 y R2 para 800 pruebas </t>
  </si>
  <si>
    <t>04810716</t>
  </si>
  <si>
    <t>11875078</t>
  </si>
  <si>
    <t>Estuche por 4 frascos</t>
  </si>
  <si>
    <t>11875051</t>
  </si>
  <si>
    <t>11730347</t>
  </si>
  <si>
    <t>11875426</t>
  </si>
  <si>
    <t>Estuche por 12 frascos</t>
  </si>
  <si>
    <t>11730711</t>
  </si>
  <si>
    <t>Estuche de 12 x 65 mL</t>
  </si>
  <si>
    <t>11730240</t>
  </si>
  <si>
    <t xml:space="preserve"> </t>
  </si>
  <si>
    <t>PT 02-001-1/PT 02-001-2</t>
  </si>
  <si>
    <t xml:space="preserve"> REFERENCIA</t>
  </si>
  <si>
    <t xml:space="preserve">Para 70 pruebas </t>
  </si>
  <si>
    <t>Para 150 pruebas</t>
  </si>
  <si>
    <t xml:space="preserve">Frasco por 100 g y 500 g </t>
  </si>
  <si>
    <t>Frasco por 5 mL</t>
  </si>
  <si>
    <t>Para 100 determinaciones</t>
  </si>
  <si>
    <t>Estuche para 1 prueba</t>
  </si>
  <si>
    <t>Para 50 determinaciones.</t>
  </si>
  <si>
    <t>Para 50 y 100 determinaciones</t>
  </si>
  <si>
    <t>1200401/1200402</t>
  </si>
  <si>
    <t>1200406/1200405</t>
  </si>
  <si>
    <t xml:space="preserve">Para 250 determinaciones/Para 1500 determinaciones </t>
  </si>
  <si>
    <t>Para 150 determinaciones/Para 500  determinaciones</t>
  </si>
  <si>
    <t>1001096/1001097/1001098</t>
  </si>
  <si>
    <t xml:space="preserve">Frasco de 10 mL para 100 determinaciones mínimas </t>
  </si>
  <si>
    <t>Frasco por 5 mL para 100 determinaciones/Frasco por 10 mL para 200 determinaciones</t>
  </si>
  <si>
    <t>UM 2004/UM 2104</t>
  </si>
  <si>
    <t xml:space="preserve">UM 2005/UM 2105 </t>
  </si>
  <si>
    <t xml:space="preserve">Para 288 pruebas/Para 480 pruebas </t>
  </si>
  <si>
    <t>Para 288 pruebas /Para 480 pruebas</t>
  </si>
  <si>
    <t>UM 2022/UM 2122</t>
  </si>
  <si>
    <t xml:space="preserve">Para 288 pruebas  </t>
  </si>
  <si>
    <t>UM 2008</t>
  </si>
  <si>
    <t>UM 2024/UM 2124</t>
  </si>
  <si>
    <t>UM 2007</t>
  </si>
  <si>
    <t>UM 2014</t>
  </si>
  <si>
    <t>Para 288 pruebas/Para 576 pruebas</t>
  </si>
  <si>
    <t>UMT 1201/UMT 1301</t>
  </si>
  <si>
    <t xml:space="preserve">Para 288 pruebas </t>
  </si>
  <si>
    <t xml:space="preserve">UM 2015 </t>
  </si>
  <si>
    <t>UM 2023</t>
  </si>
  <si>
    <t xml:space="preserve">Para 192 pruebas  </t>
  </si>
  <si>
    <t>UM 2021</t>
  </si>
  <si>
    <t>UM 2125</t>
  </si>
  <si>
    <t xml:space="preserve">Para 20 pruebas  </t>
  </si>
  <si>
    <t>UM 2003-C</t>
  </si>
  <si>
    <t xml:space="preserve"> UM 2029</t>
  </si>
  <si>
    <t>UM 2031/UM 2131</t>
  </si>
  <si>
    <t xml:space="preserve">Para 288 pruebas   </t>
  </si>
  <si>
    <t xml:space="preserve">UMT 1005 </t>
  </si>
  <si>
    <t xml:space="preserve">Para 96 pruebas  </t>
  </si>
  <si>
    <t>UM 3001</t>
  </si>
  <si>
    <t xml:space="preserve">UM 2010 </t>
  </si>
  <si>
    <t>UM 2036</t>
  </si>
  <si>
    <t xml:space="preserve">UM 2038 </t>
  </si>
  <si>
    <t>Para 20 pruebas</t>
  </si>
  <si>
    <t xml:space="preserve">Frasco con 50 tiras/ Frasco con 100 tiras                               </t>
  </si>
  <si>
    <t>1.004.00/1.004.02/1.004.01/1.004.03)</t>
  </si>
  <si>
    <t>Estuche para 20  y 25  pruebas con lancetas y capilares/     Estuche para 20 y 25  pruebas sin lancetas y capilares.</t>
  </si>
  <si>
    <t xml:space="preserve">PRESENTACIÓN  </t>
  </si>
  <si>
    <t xml:space="preserve">00606/00667 </t>
  </si>
  <si>
    <t xml:space="preserve">6 x 5 mL/12 x 10 mL </t>
  </si>
  <si>
    <t xml:space="preserve">6 x 1 mL </t>
  </si>
  <si>
    <t>System Control N 12 x 1 mL/System Control P 12 x 1 mL</t>
  </si>
  <si>
    <t>6 x 5 mL</t>
  </si>
  <si>
    <t>00596/00672</t>
  </si>
  <si>
    <t>00675</t>
  </si>
  <si>
    <t>00678</t>
  </si>
  <si>
    <t>00597</t>
  </si>
  <si>
    <t>00724</t>
  </si>
  <si>
    <t>00725</t>
  </si>
  <si>
    <t>00599</t>
  </si>
  <si>
    <t>00540</t>
  </si>
  <si>
    <t>00454</t>
  </si>
  <si>
    <t>Para aproximadamente 60 determinaciones</t>
  </si>
  <si>
    <t>00744</t>
  </si>
  <si>
    <t>QC 623</t>
  </si>
  <si>
    <t>QC 623-1</t>
  </si>
  <si>
    <t>QC 623-2</t>
  </si>
  <si>
    <t>QC 623-3</t>
  </si>
  <si>
    <t>QC 823</t>
  </si>
  <si>
    <t>QC 823-1</t>
  </si>
  <si>
    <t>QC 823-2</t>
  </si>
  <si>
    <t>QC 823-3</t>
  </si>
  <si>
    <t>Para 100 determinaciones.</t>
  </si>
  <si>
    <t>Para 240 determinaciones.</t>
  </si>
  <si>
    <t xml:space="preserve"> PRESENTACIÓN </t>
  </si>
  <si>
    <t>2042208/2042202/2042209</t>
  </si>
  <si>
    <t>Frasco x 1 L</t>
  </si>
  <si>
    <t xml:space="preserve">Frasco x 1 L  </t>
  </si>
  <si>
    <t xml:space="preserve">Frasco x 10 L </t>
  </si>
  <si>
    <t>2062203/2062207/2062208</t>
  </si>
  <si>
    <t>2072201/2072202/2072202</t>
  </si>
  <si>
    <t xml:space="preserve">Frasco x 5 L </t>
  </si>
  <si>
    <t xml:space="preserve">Control L 2 x 2,5 mL/Control N 2 x 2,5 mL/ Control H 2 x 2,5 mL </t>
  </si>
  <si>
    <t xml:space="preserve">Control N   2 x 3 mL/Control L   2 x 3 mL/ Control H   2 x 3 mL </t>
  </si>
  <si>
    <t>Control 2   2 x 3 mL/Control 1   1 x 3 mL/ Control 3   1 x 3 mL</t>
  </si>
  <si>
    <t>Para 48 determinaciones</t>
  </si>
  <si>
    <t xml:space="preserve">Para 60 determinaciones </t>
  </si>
  <si>
    <t>Para 30 determinaciones</t>
  </si>
  <si>
    <t>4 x 1000 mL</t>
  </si>
  <si>
    <t xml:space="preserve">48 x 0,6 mL </t>
  </si>
  <si>
    <t xml:space="preserve">4 x 1000 mL </t>
  </si>
  <si>
    <t xml:space="preserve">RK-86CT </t>
  </si>
  <si>
    <t xml:space="preserve">RK-800CT </t>
  </si>
  <si>
    <t>RK-400CT</t>
  </si>
  <si>
    <t>RK-84CT</t>
  </si>
  <si>
    <t>RK-240CT</t>
  </si>
  <si>
    <t>RK-10CT</t>
  </si>
  <si>
    <t>RK-85CT</t>
  </si>
  <si>
    <t>CLASE DE RIESGO</t>
  </si>
  <si>
    <t>CONT-0060</t>
  </si>
  <si>
    <t xml:space="preserve">10 x 5 mL </t>
  </si>
  <si>
    <t>CONT-0160</t>
  </si>
  <si>
    <t xml:space="preserve">4 x 3 mL   </t>
  </si>
  <si>
    <t>CKMB-0900</t>
  </si>
  <si>
    <t xml:space="preserve">4 x 3 mL </t>
  </si>
  <si>
    <t xml:space="preserve">CALI-0550 </t>
  </si>
  <si>
    <t>LXCR-0112</t>
  </si>
  <si>
    <t xml:space="preserve">CRLS-0630   </t>
  </si>
  <si>
    <t>2 x 133 mL</t>
  </si>
  <si>
    <t xml:space="preserve">CLASE DE RIESGO </t>
  </si>
  <si>
    <t>1504010/1504011/1504012</t>
  </si>
  <si>
    <t>5 placas/20 placas/50 placas</t>
  </si>
  <si>
    <t xml:space="preserve">R1  5 x 4 mL; R2  5 x 4 mL 
</t>
  </si>
  <si>
    <t xml:space="preserve">1709201 
</t>
  </si>
  <si>
    <t>BIOCEN</t>
  </si>
  <si>
    <t>DIST.ANALÍTICAS</t>
  </si>
  <si>
    <r>
      <t xml:space="preserve">Para  la identificación serológica del género </t>
    </r>
    <r>
      <rPr>
        <i/>
        <sz val="11"/>
        <rFont val="Calibri"/>
        <family val="2"/>
      </rPr>
      <t>Salmonella</t>
    </r>
    <r>
      <rPr>
        <sz val="11"/>
        <rFont val="Calibri"/>
        <family val="2"/>
      </rPr>
      <t>.</t>
    </r>
  </si>
  <si>
    <r>
      <t xml:space="preserve">Para  la identificación serológica del género </t>
    </r>
    <r>
      <rPr>
        <i/>
        <sz val="11"/>
        <rFont val="Calibri"/>
        <family val="2"/>
      </rPr>
      <t>Shigella</t>
    </r>
    <r>
      <rPr>
        <sz val="11"/>
        <rFont val="Calibri"/>
        <family val="2"/>
      </rPr>
      <t>.</t>
    </r>
  </si>
  <si>
    <r>
      <t>Shigella sonnei</t>
    </r>
    <r>
      <rPr>
        <sz val="11"/>
        <rFont val="Calibri"/>
        <family val="2"/>
      </rPr>
      <t xml:space="preserve">  Phase 1 &amp; 2</t>
    </r>
  </si>
  <si>
    <r>
      <t xml:space="preserve">Shigella flexneri </t>
    </r>
    <r>
      <rPr>
        <sz val="11"/>
        <rFont val="Calibri"/>
        <family val="2"/>
      </rPr>
      <t>1-6 X &amp; Y</t>
    </r>
  </si>
  <si>
    <r>
      <t xml:space="preserve">Shigella dysenteriae </t>
    </r>
    <r>
      <rPr>
        <sz val="11"/>
        <rFont val="Calibri"/>
        <family val="2"/>
      </rPr>
      <t>1-10</t>
    </r>
  </si>
  <si>
    <r>
      <t xml:space="preserve">Shigella boydii </t>
    </r>
    <r>
      <rPr>
        <sz val="11"/>
        <rFont val="Calibri"/>
        <family val="2"/>
      </rPr>
      <t>1-15</t>
    </r>
  </si>
  <si>
    <r>
      <t>Para la separación de las hemoglobinas normales (A y A</t>
    </r>
    <r>
      <rPr>
        <vertAlign val="subscript"/>
        <sz val="11"/>
        <rFont val="Calibri"/>
        <family val="2"/>
      </rPr>
      <t>2</t>
    </r>
    <r>
      <rPr>
        <sz val="11"/>
        <rFont val="Calibri"/>
        <family val="2"/>
      </rPr>
      <t>) y la detección de las principales variantes de hemoglobinas: S ó D y C ó E, mediante electroforesis en gel de agarosa tamponados alcalinos (pH 8.5).</t>
    </r>
  </si>
  <si>
    <t>SHIN-EI</t>
  </si>
  <si>
    <t>STREPTOMYCIN  S 300 µg</t>
  </si>
  <si>
    <t>CRPL3</t>
  </si>
  <si>
    <t>04460715</t>
  </si>
  <si>
    <t>D1207-70</t>
  </si>
  <si>
    <t>D1207-67</t>
  </si>
  <si>
    <t>D1207-71</t>
  </si>
  <si>
    <t>C4-2</t>
  </si>
  <si>
    <t>D1207-65</t>
  </si>
  <si>
    <t>Campylobacter Blood Free Medium Base BOLTON</t>
  </si>
  <si>
    <t>RIFAMPICIN  RD  5 µg</t>
  </si>
  <si>
    <t>Familia 1.10 Medios de Cultivo para el Control de la Industria Farmacéutica y Biotecnológica</t>
  </si>
  <si>
    <t xml:space="preserve">Familia 1.9 Tiras para determinar la Concentración Mínima Inhibitoria </t>
  </si>
  <si>
    <t>Método cuantitativo para la determinación de la Concentración Mínima Inhibitoria (CMI).</t>
  </si>
  <si>
    <t>10 x 2 mL (500 mL)</t>
  </si>
  <si>
    <t xml:space="preserve">4 x 10 mL (500 mL) </t>
  </si>
  <si>
    <t>AMIKACIN AK 0.016-256</t>
  </si>
  <si>
    <t>Para 30 pruebas</t>
  </si>
  <si>
    <t>Para 100 pruebas</t>
  </si>
  <si>
    <t>D1207-73</t>
  </si>
  <si>
    <t>D1207-73/1</t>
  </si>
  <si>
    <t>D1207-73/2</t>
  </si>
  <si>
    <t>AMPICILLIN AMP 0.016-256</t>
  </si>
  <si>
    <t>D1207-73/3</t>
  </si>
  <si>
    <t>D1207-73/4</t>
  </si>
  <si>
    <t>AZITHROMYCIN AZM 0.016-256</t>
  </si>
  <si>
    <t>AZTREONAM ATM 0.016-256</t>
  </si>
  <si>
    <t>CEFEPIME FEP 0.016-256</t>
  </si>
  <si>
    <t>CEFOTAXIME CTX 0.002-32</t>
  </si>
  <si>
    <t>CEFTAZIDIME CAZ 0.016-256</t>
  </si>
  <si>
    <t>CEFTRIAXONE CRO 0.016-256</t>
  </si>
  <si>
    <t>CEFUROXIME CXM 0.016-256</t>
  </si>
  <si>
    <t>CHLORAMPHENICOL C 0.016-256</t>
  </si>
  <si>
    <t>CIPROFLOXACIN CIP 0.002-32</t>
  </si>
  <si>
    <t>D1207-73/5</t>
  </si>
  <si>
    <t>D1207-73/6</t>
  </si>
  <si>
    <t>D1207-73/7</t>
  </si>
  <si>
    <t>D1207-73/8</t>
  </si>
  <si>
    <t>D1207-73/9</t>
  </si>
  <si>
    <t>D1207-73/10</t>
  </si>
  <si>
    <t>D1207-73/11</t>
  </si>
  <si>
    <t>D1207-73/12</t>
  </si>
  <si>
    <t>D1207-73/13</t>
  </si>
  <si>
    <t>CLARITHROMYCIN CLR 0.016-256</t>
  </si>
  <si>
    <t>COLISTIN CS 0.016-256</t>
  </si>
  <si>
    <t>DOXYCYCLINE DXT 0.016-256</t>
  </si>
  <si>
    <t>ERYTHROMYCIN E 0.016-256</t>
  </si>
  <si>
    <t>FLUCONAZOLE FLU 0.016-256</t>
  </si>
  <si>
    <t>FLUCYTOSIN FC 0.002-32</t>
  </si>
  <si>
    <t>GATIFLOXACIN GAT 0.002-32</t>
  </si>
  <si>
    <t>GENTAMICIN CN 0.016-256</t>
  </si>
  <si>
    <t>GENTAMICIN CN 0.064-1024</t>
  </si>
  <si>
    <t>IMIPENEM/IMIPENEM + EDTA IMI/IMD 4-256/1-64</t>
  </si>
  <si>
    <t>IMIPENEM IMI 0.002-32</t>
  </si>
  <si>
    <t>LEVOFLOXACIN LEV 0.002-32</t>
  </si>
  <si>
    <t>LINEZOLID LNZ 0.016-256</t>
  </si>
  <si>
    <t>MEROPENEM MRP 0.002-32</t>
  </si>
  <si>
    <t>NALIDIXIC ACID NA 0.016-256</t>
  </si>
  <si>
    <t>NORFLOXACIN NOR 0.016-256</t>
  </si>
  <si>
    <t>PENICILLIN G P 0.002-32</t>
  </si>
  <si>
    <t>POLYMYXIN B PB 0.064-1024</t>
  </si>
  <si>
    <t>POSACONAZOLE POS 0.002-32</t>
  </si>
  <si>
    <t>QUIN-DALFOPRISTIN QDA 0.002-32</t>
  </si>
  <si>
    <t>RIFAMPICIN RD 0.002-32</t>
  </si>
  <si>
    <t>TEICOPLANIN TEC 0.016-256</t>
  </si>
  <si>
    <t>TETRACYCLINE TE 0.016-256</t>
  </si>
  <si>
    <t>TOBRAMYCIN TOB 0.016-256</t>
  </si>
  <si>
    <t>VANCOMYCIN VA 0.016-256</t>
  </si>
  <si>
    <t>D1207-73/14</t>
  </si>
  <si>
    <t>D1207-73/15</t>
  </si>
  <si>
    <t>D1207-73/16</t>
  </si>
  <si>
    <t>D1207-73/17</t>
  </si>
  <si>
    <t>D1207-73/18</t>
  </si>
  <si>
    <t>D1207-73/19</t>
  </si>
  <si>
    <t>D1207-73/20</t>
  </si>
  <si>
    <t>D1207-73/21</t>
  </si>
  <si>
    <t>D1207-73/22</t>
  </si>
  <si>
    <t>D1207-73/23</t>
  </si>
  <si>
    <t>D1207-73/24</t>
  </si>
  <si>
    <t>D1207-73/25</t>
  </si>
  <si>
    <t>D1207-73/26</t>
  </si>
  <si>
    <t>D1207-73/27</t>
  </si>
  <si>
    <t>D1207-73/28</t>
  </si>
  <si>
    <t>D1207-73/29</t>
  </si>
  <si>
    <t>D1207-73/30</t>
  </si>
  <si>
    <t>D1207-73/31</t>
  </si>
  <si>
    <t>D1207-73/32</t>
  </si>
  <si>
    <t>D1207-73/33</t>
  </si>
  <si>
    <t>D1207-73/34</t>
  </si>
  <si>
    <t>D1207-73/35</t>
  </si>
  <si>
    <t>D1207-73/36</t>
  </si>
  <si>
    <t>D1207-73/37</t>
  </si>
  <si>
    <t>D1207-73/38</t>
  </si>
  <si>
    <t>D1207-73/39</t>
  </si>
  <si>
    <t>D1207-73/40</t>
  </si>
  <si>
    <t>D1207-73/41</t>
  </si>
  <si>
    <t>D1207-73/42</t>
  </si>
  <si>
    <t>D1207-73/43</t>
  </si>
  <si>
    <t>CEFOTETAN/CEFOTETAN+CLOXACILLIN CTT/CXT 0.5-32/0.5-32</t>
  </si>
  <si>
    <t>D1207-68</t>
  </si>
  <si>
    <t>D1207-72</t>
  </si>
  <si>
    <t>AMOXICILLIN*/CLAV 2/1 AK 0.016-256*</t>
  </si>
  <si>
    <t>AMPICILLIN*/SULB 2/1 AMS 0.016-256*</t>
  </si>
  <si>
    <t>PIPERACILLIN*/TAZOB 0.016-256*</t>
  </si>
  <si>
    <t>TICARCILLIN*/CLAV TTC 0.016-256*</t>
  </si>
  <si>
    <t>TRIMETHOPRIM*/SULFAM 1/19 SXT 0.002-32*</t>
  </si>
  <si>
    <t>VANCOMYCIN/TEICOPLANIN VA/TEC 0.5-32/ 0.5-32</t>
  </si>
  <si>
    <t xml:space="preserve">Suplemento selectivo liofilizado para medios de cultivo. Para uso microbiológico. </t>
  </si>
  <si>
    <t>BACILLUS CEREUS ANTIMICROBIC SUPPLEMENT</t>
  </si>
  <si>
    <t>10 x 5 mL (500mL)</t>
  </si>
  <si>
    <t>D1204-15</t>
  </si>
  <si>
    <t>D1204-15/1</t>
  </si>
  <si>
    <t>D1204-15/3</t>
  </si>
  <si>
    <t>D1204-15/4</t>
  </si>
  <si>
    <t>D1204-15/5</t>
  </si>
  <si>
    <t>D1204-15/7</t>
  </si>
  <si>
    <t>BIOVITEX -RESTORING FLUID</t>
  </si>
  <si>
    <t>5+5 x 5 mL (500mL)</t>
  </si>
  <si>
    <t>EGG YOLK EMULSION 50 %</t>
  </si>
  <si>
    <t>LEGIONELLA BCYE α GROWTH SUPPLEMENT</t>
  </si>
  <si>
    <t>4 x 50 mL (500mL)</t>
  </si>
  <si>
    <t>EGG YOLK TELLURITE EMULSION 50 %</t>
  </si>
  <si>
    <t xml:space="preserve">PRODUCTO/FAMILIA </t>
  </si>
  <si>
    <t>D1207-74</t>
  </si>
  <si>
    <t>IGA-2</t>
  </si>
  <si>
    <t>D1207-76</t>
  </si>
  <si>
    <t>PHOS2</t>
  </si>
  <si>
    <t>Para la determinación cuantitativa de fósforo en suero, plasma y orina humanos en los sistemas automáticos Roche/Hitachi/cobas c de Química Clínica.</t>
  </si>
  <si>
    <t>Para la determinación cuantitativa de la hormona estimulante de los folículos en suero y plasma humanos, mediante un inmunoensayo de electroquimio-luminiscencia (ECLIA), en los inmunoanalizadores Elecsys y cobas e</t>
  </si>
  <si>
    <t>LDHI2</t>
  </si>
  <si>
    <t>AMYL2</t>
  </si>
  <si>
    <t>LH / LH CalSet II</t>
  </si>
  <si>
    <r>
      <t xml:space="preserve">Para la determinación cuantitativa de la α-amilasa en suero, plasma y orina humanos en los sistemas Roche/Hitachi </t>
    </r>
    <r>
      <rPr>
        <b/>
        <sz val="11"/>
        <rFont val="Calibri"/>
        <family val="2"/>
      </rPr>
      <t>cobas c.</t>
    </r>
  </si>
  <si>
    <t xml:space="preserve">Para 300 pruebas </t>
  </si>
  <si>
    <t>D1207-77</t>
  </si>
  <si>
    <t>D1207-79</t>
  </si>
  <si>
    <t>D1207-80</t>
  </si>
  <si>
    <t>D1207-82</t>
  </si>
  <si>
    <t>A1C-2</t>
  </si>
  <si>
    <t>Para la determinación cuantitativa de la hemoglobina A1c en mmol/mol (IFCC) y la hemoglobina A1c en % (DCCT/NGSP) en sangre completa o hemolizado en los analizadores Roche/Hitachi cobas c.</t>
  </si>
  <si>
    <t xml:space="preserve">Casete conteniendo R1 y R2 para 150 pruebas </t>
  </si>
  <si>
    <t>IGM-2</t>
  </si>
  <si>
    <t>UA2</t>
  </si>
  <si>
    <t>GGT-2</t>
  </si>
  <si>
    <t>Para 300 pruebas</t>
  </si>
  <si>
    <t>TRIGL</t>
  </si>
  <si>
    <t>Para 250 pruebas</t>
  </si>
  <si>
    <r>
      <t xml:space="preserve">Para la determinación cuantitativa de las inmunoglobulinas M (IgM) en suero y  plasma humanos en los sistemas Roche/Hitachi </t>
    </r>
    <r>
      <rPr>
        <b/>
        <sz val="11"/>
        <rFont val="Calibri"/>
        <family val="2"/>
      </rPr>
      <t>cobas c.</t>
    </r>
  </si>
  <si>
    <t>D1007-32/2</t>
  </si>
  <si>
    <t>D1007-32/3</t>
  </si>
  <si>
    <t>Solución de urea estéril al 40 %</t>
  </si>
  <si>
    <t>Suplemento líquido PLG</t>
  </si>
  <si>
    <t>Suplemento glicerol</t>
  </si>
  <si>
    <t>CENTRO NACIONAL DE INVESTIGACIONES CIENTÍFICAS (CNIC)</t>
  </si>
  <si>
    <t>DIAGEN</t>
  </si>
  <si>
    <t>DIAGNÓSTICA STAGO S.A.S.</t>
  </si>
  <si>
    <t xml:space="preserve">Familia 7.10 Juego de Soluciones y Calibradores para los equipos de la serie ABL7XX </t>
  </si>
  <si>
    <t>Para la calibración y limpieza de los analizadores de pH, gases en sangre, electrolitos y metabolitos, del Modelo ABL7XX .</t>
  </si>
  <si>
    <t>D1208-98/1</t>
  </si>
  <si>
    <t>D1208-98/2</t>
  </si>
  <si>
    <t>D1208-98/3</t>
  </si>
  <si>
    <t>D1208-98/4</t>
  </si>
  <si>
    <t>D1208-98/5</t>
  </si>
  <si>
    <t>Cleaning solution with additive</t>
  </si>
  <si>
    <t>Para la limpieza del sistema de medición.</t>
  </si>
  <si>
    <t>12 x 175 mL</t>
  </si>
  <si>
    <t>Para la calibración de pH, electrolitos y metabolitos.</t>
  </si>
  <si>
    <t>12 x 200 mL</t>
  </si>
  <si>
    <t>Para la calibración pH y electrolitos.</t>
  </si>
  <si>
    <t>Para el lavado automático del sistema de medición.</t>
  </si>
  <si>
    <t>12 x 600 mL</t>
  </si>
  <si>
    <t>CtHb Calibrating solution</t>
  </si>
  <si>
    <t>Para la calibración del sistema óptico</t>
  </si>
  <si>
    <t>4  x 2 mL</t>
  </si>
  <si>
    <t xml:space="preserve">S7375 </t>
  </si>
  <si>
    <t>S1720</t>
  </si>
  <si>
    <t xml:space="preserve">S1730  </t>
  </si>
  <si>
    <t xml:space="preserve">S4970  </t>
  </si>
  <si>
    <t xml:space="preserve">S7770 </t>
  </si>
  <si>
    <t>Plasma humano inmunoabsorbido para la determinación cuantitativa de la actividad del factor VIII en plasma, utilizando analizadores de la línea STA.</t>
  </si>
  <si>
    <t>D1103-08</t>
  </si>
  <si>
    <t>D1103-12</t>
  </si>
  <si>
    <t>D1103-09</t>
  </si>
  <si>
    <t>D1103-10</t>
  </si>
  <si>
    <t>D1103-11</t>
  </si>
  <si>
    <t>ior Hemo-CIM SC anti-A</t>
  </si>
  <si>
    <t>ior Hemo-CIM SC anti-B</t>
  </si>
  <si>
    <t>ior Hemo-CIM SC anti-AB</t>
  </si>
  <si>
    <t>ior Hemo-CIM SC anti-D</t>
  </si>
  <si>
    <t>Suero de Coombs poliespecífico</t>
  </si>
  <si>
    <t>Para la determinación de grupos sanguíneos del sistema ABO.</t>
  </si>
  <si>
    <t>Determinación cualitativa del antígeno D en sangre humana.</t>
  </si>
  <si>
    <t>Para el inmunodiagnóstico en la detección de anticuerpos contra hematíes, tipaje de grupos sanguíneos, pruebas de compatibilidad y en el estudio de enfermedades autoinmunitarias.</t>
  </si>
  <si>
    <t>D1111-27</t>
  </si>
  <si>
    <t>D1111-28</t>
  </si>
  <si>
    <t>D1111-29</t>
  </si>
  <si>
    <t>D1111-30</t>
  </si>
  <si>
    <t>PTT-LA</t>
  </si>
  <si>
    <t>STA - STACHROM AT III</t>
  </si>
  <si>
    <t>FDP PLASMA</t>
  </si>
  <si>
    <t>Determinación cualitativa y semicuantitativa de PDF en el plasma mediante un método de aglutinación con látex</t>
  </si>
  <si>
    <t>D1003-11/1</t>
  </si>
  <si>
    <t>D1003-11/2</t>
  </si>
  <si>
    <t>D1003-11/3</t>
  </si>
  <si>
    <t>D1003-11/4</t>
  </si>
  <si>
    <t>D1003-11/5</t>
  </si>
  <si>
    <t>Thioglycollate Medium</t>
  </si>
  <si>
    <t>Mueller Hinton Agar II</t>
  </si>
  <si>
    <t>Mueller Hinton Broth</t>
  </si>
  <si>
    <t>Tryptic Soy Agar</t>
  </si>
  <si>
    <t>Tryptic Soy Broth</t>
  </si>
  <si>
    <t>D1006-31</t>
  </si>
  <si>
    <t>D0903-08</t>
  </si>
  <si>
    <t>D0905-10</t>
  </si>
  <si>
    <t>UMELISA TSH</t>
  </si>
  <si>
    <t>UMELISA AFP</t>
  </si>
  <si>
    <t>UMELISA HIV 1+2 RECOMBINANT</t>
  </si>
  <si>
    <t>UMELISA HANSEN</t>
  </si>
  <si>
    <t>UMELISA HCV</t>
  </si>
  <si>
    <t>UMELISA IgE</t>
  </si>
  <si>
    <t>UMELISA CHAGAS</t>
  </si>
  <si>
    <t>UMTEST PKU</t>
  </si>
  <si>
    <t>UMELISA T4</t>
  </si>
  <si>
    <t>UMELISA HCG</t>
  </si>
  <si>
    <t>UMELISA T4 NEONATAL</t>
  </si>
  <si>
    <t>HBsAg CONFIRMATORY TEST</t>
  </si>
  <si>
    <t>UMELISA ANTI-HBc</t>
  </si>
  <si>
    <t>RNA Medical Blood Gas / Electrolyte / Metabolite / BUN Control, Level 2.</t>
  </si>
  <si>
    <t>RNA Medical Blood Gas / Electrolyte / Metabolite / BUN Control, Level 3.</t>
  </si>
  <si>
    <t>Material de control de calidad probado para instrumental de análisis de gases y electrolitos sanguíneos; con niveles 1, 2 y 3.</t>
  </si>
  <si>
    <t>Material de control de calidad probado para instrumental de análisis de gases y electrolitos sanguíneos; nivel 1.</t>
  </si>
  <si>
    <t>Material de control de calidad probado para instrumental de análisis de gases y electrolitos sanguíneos; nivel 2.</t>
  </si>
  <si>
    <t>Material de control de calidad probado para instrumental de análisis de gases y electrolitos sanguíneos; nivel 3.</t>
  </si>
  <si>
    <t>Material de control de calidad probado para instrumental de análisis de gases, electrolitos, metabolitos y BUN (urea) en sangre; con niveles 1, 2 y 3.</t>
  </si>
  <si>
    <t>Material de control de calidad probado para instrumental de análisis de gases, electrolitos, metabolitos y BUN (urea) en sangre; nivel 1.</t>
  </si>
  <si>
    <t>Material de control de calidad probado para instrumental de análisis de gases, electrolitos, metabolitos y BUN (urea) en sangre; nivel 2.</t>
  </si>
  <si>
    <t>Material de control de calidad probado para instrumental de análisis de gases, electrolitos, metabolitos y BUN (urea) en sangre; nivel 3.</t>
  </si>
  <si>
    <t>D0204-05</t>
  </si>
  <si>
    <t>RapiGluco-Test</t>
  </si>
  <si>
    <t>Colestest</t>
  </si>
  <si>
    <t>CK</t>
  </si>
  <si>
    <t>FAL-test</t>
  </si>
  <si>
    <t>CK-MB</t>
  </si>
  <si>
    <t>Amilasa</t>
  </si>
  <si>
    <t>Anti-B</t>
  </si>
  <si>
    <t>Anti-D</t>
  </si>
  <si>
    <t>TPHA</t>
  </si>
  <si>
    <t>Antiglobulina humana poliespecífica</t>
  </si>
  <si>
    <t>Colesterol LDL-D</t>
  </si>
  <si>
    <t>DOXYCYCLINE DXT 30 µg</t>
  </si>
  <si>
    <t>ERITHROMYCIN E 15 µg</t>
  </si>
  <si>
    <t>FOSFOMYCIN FOS 200 µg</t>
  </si>
  <si>
    <t>GENTAMICIN CN 10 µg</t>
  </si>
  <si>
    <t>IMIPENEM IMI 10 µg</t>
  </si>
  <si>
    <t>LEVOFLOXACIN LEV 5 µg</t>
  </si>
  <si>
    <t>MINOCYCLINE MN 30 µg</t>
  </si>
  <si>
    <t>NALIDIXIC ACID NA 30 µg</t>
  </si>
  <si>
    <t>NETILMICIN NET 30 µg</t>
  </si>
  <si>
    <t>NITROFURANTOIN F 300 µg</t>
  </si>
  <si>
    <t>OFLOXACIN OFX 5 µg</t>
  </si>
  <si>
    <t>OXYTETRACYCLINE OT 30 µg</t>
  </si>
  <si>
    <t>PIPEMIDIC ACID PI 20 µg</t>
  </si>
  <si>
    <t>Medio Transporte de Stuart (Modificado)</t>
  </si>
  <si>
    <t>Base de Agar Sangre</t>
  </si>
  <si>
    <t>Agar de MacConkey</t>
  </si>
  <si>
    <t>Medio C.L.E.D.</t>
  </si>
  <si>
    <t>Agar Maltosa de Sabouraud</t>
  </si>
  <si>
    <t>Agar para Conteo en Placas</t>
  </si>
  <si>
    <t>Caldo Bilis Verde Brillante</t>
  </si>
  <si>
    <t>Caldo Cerebro Corazón</t>
  </si>
  <si>
    <t>Caldo Púrpura de MacConkey</t>
  </si>
  <si>
    <t>Base de Caldo Rojo Fenol</t>
  </si>
  <si>
    <t>Agar Desoxicolato</t>
  </si>
  <si>
    <t>Frasco con 100 tiras reactivas.</t>
  </si>
  <si>
    <t>Para la determinación cuantitativa de colesterol HDL en suero humano.</t>
  </si>
  <si>
    <t>D9212-13</t>
  </si>
  <si>
    <t>D9212-16</t>
  </si>
  <si>
    <t>D9301-01</t>
  </si>
  <si>
    <t>D9306-04</t>
  </si>
  <si>
    <t>D9307-07</t>
  </si>
  <si>
    <t>D9401-06</t>
  </si>
  <si>
    <t>D9402-07</t>
  </si>
  <si>
    <t>D9402-10</t>
  </si>
  <si>
    <t>D9406-14</t>
  </si>
  <si>
    <t>D9406-15</t>
  </si>
  <si>
    <t>D9501-01</t>
  </si>
  <si>
    <t>D9506-10</t>
  </si>
  <si>
    <t>D9606-21</t>
  </si>
  <si>
    <t>D9909-09</t>
  </si>
  <si>
    <t>PT</t>
  </si>
  <si>
    <t>D0710-10</t>
  </si>
  <si>
    <t>DIAGEN Solución patrón de Cianometahemoglobina</t>
  </si>
  <si>
    <t>Para el diagnóstico temprano de embarazo en orina. Para uso profesional</t>
  </si>
  <si>
    <t>Estuches para 50 pruebas y para 200 pruebas.</t>
  </si>
  <si>
    <t>Estuche para una prueba.</t>
  </si>
  <si>
    <t>Estuche con 25 ámpulas por 10 mL</t>
  </si>
  <si>
    <t>D0602-01</t>
  </si>
  <si>
    <t>D0602-02</t>
  </si>
  <si>
    <t>D0712-14/2</t>
  </si>
  <si>
    <t>D0712-14/3</t>
  </si>
  <si>
    <t>D0712-14/4</t>
  </si>
  <si>
    <t>D0712-14/5</t>
  </si>
  <si>
    <t>D0712-14/6</t>
  </si>
  <si>
    <t>D0712-14/7</t>
  </si>
  <si>
    <t>D0712-14/8</t>
  </si>
  <si>
    <t>D0712-14/9</t>
  </si>
  <si>
    <t>CromoCen CC</t>
  </si>
  <si>
    <t>Base de Medio CromoCen SC</t>
  </si>
  <si>
    <t>Base de Medio CromoCen AGN</t>
  </si>
  <si>
    <t>Desoxyribonuclease Test Medium</t>
  </si>
  <si>
    <t>HeberFast Line anti-transglutaminasa</t>
  </si>
  <si>
    <t>2010-02-02</t>
  </si>
  <si>
    <t>Mac Conkey Sorbitol Agar</t>
  </si>
  <si>
    <t>D0701-01/68</t>
  </si>
  <si>
    <t>D0701-01/70</t>
  </si>
  <si>
    <t>D0701-01/75</t>
  </si>
  <si>
    <t>D0701-01/81</t>
  </si>
  <si>
    <t>D0701-01/83</t>
  </si>
  <si>
    <t>Cary-Blair Transport Medium</t>
  </si>
  <si>
    <t>D1204-16</t>
  </si>
  <si>
    <t>SUMASOHF</t>
  </si>
  <si>
    <t>UMELISA HBsAg PLUS</t>
  </si>
  <si>
    <t>UMTEST BIOTINIDASA</t>
  </si>
  <si>
    <t>UMELISA TSH NEONATAL</t>
  </si>
  <si>
    <t>UMTEST GAL</t>
  </si>
  <si>
    <t>UMELOSA HCV CUALITATIVO</t>
  </si>
  <si>
    <t>UMELISA TETANUS</t>
  </si>
  <si>
    <t>UMELISA DENGUE IgM PLUS</t>
  </si>
  <si>
    <t>UMELISA PSA</t>
  </si>
  <si>
    <t>UMELISA MICROALBÚMINA</t>
  </si>
  <si>
    <t>Para le detección del antígeno de superficie del Virus de la Hepatitis B en suero humano, plasma o sangre seca sobre papel de filtro.</t>
  </si>
  <si>
    <t>Prueba colorimétrica para la detección de biotinidasa en sangre seca sobre papel de filtro.</t>
  </si>
  <si>
    <t>Para la determinación cuantitativa de la Hormona Estimulante del Tiroides en sangre seca sobre papel de filtro.</t>
  </si>
  <si>
    <t>Prueba enzimática y fluorescente para la cuantificación de galactosa total en sangre seca sobre papel de filtro.</t>
  </si>
  <si>
    <t>Para la detección del ARN del VHC en suero y plasma humano.</t>
  </si>
  <si>
    <t>Para la determinación de anticuerpos IgG al Toxoide Tetánico en suero humano.</t>
  </si>
  <si>
    <t>Listeria Oxford Agar Base</t>
  </si>
  <si>
    <t>Malonate Broth</t>
  </si>
  <si>
    <t>D0701-01/93</t>
  </si>
  <si>
    <t>D0701-01/96</t>
  </si>
  <si>
    <t>D1204-15/6</t>
  </si>
  <si>
    <t>LEGIONELLA GVPC SELECTIVE SUPPLEMENT</t>
  </si>
  <si>
    <t>D1204-13</t>
  </si>
  <si>
    <t>Calcio Arsenazo</t>
  </si>
  <si>
    <t>Para la determinación de calcio en suero por método colorimétrico.</t>
  </si>
  <si>
    <t>D1006-26</t>
  </si>
  <si>
    <t>D1006-27</t>
  </si>
  <si>
    <t>D1006-28</t>
  </si>
  <si>
    <t>Para la determinación de Tiroxina total en sangre seca sobre papel de filtro.</t>
  </si>
  <si>
    <t>Para la confirmación de muestras positivas con el UMELISA HBsAg PLUS.</t>
  </si>
  <si>
    <t>D0007-10</t>
  </si>
  <si>
    <t>D0009-11</t>
  </si>
  <si>
    <t>D0108-02</t>
  </si>
  <si>
    <t>D0205-11</t>
  </si>
  <si>
    <t>D0206-18</t>
  </si>
  <si>
    <t>D0207-25</t>
  </si>
  <si>
    <t>D0304-09</t>
  </si>
  <si>
    <t>D0308-14</t>
  </si>
  <si>
    <t>D0308-17</t>
  </si>
  <si>
    <t>D0907-16</t>
  </si>
  <si>
    <t xml:space="preserve"> CLASE DE RIESGO</t>
  </si>
  <si>
    <t>SIM Bios Medium</t>
  </si>
  <si>
    <t xml:space="preserve">Agar de MacConkey sin Cristal Violeta ni Sal </t>
  </si>
  <si>
    <t>Base de Agar Selectivo para Yersinia</t>
  </si>
  <si>
    <t>Base de Medio para Leptospira F</t>
  </si>
  <si>
    <t>Base de Agar Cetrimida</t>
  </si>
  <si>
    <t>Caldo Malonato Fenilalanina</t>
  </si>
  <si>
    <t>Agua Peptona</t>
  </si>
  <si>
    <t>Caldo EC con MUG</t>
  </si>
  <si>
    <t>D0609-12/76</t>
  </si>
  <si>
    <t>Agar Fenilalanina</t>
  </si>
  <si>
    <t>Base de Medio OF</t>
  </si>
  <si>
    <t>1999-09-23</t>
  </si>
  <si>
    <t>Frasco por 5 mL para 100 determinaciones                      Frasco por 10 mL para 200 determinaciones</t>
  </si>
  <si>
    <t>Frasco con 100 tiras.</t>
  </si>
  <si>
    <t>Para la determinación de Fosfatasa alcalina en suero por método cinético.</t>
  </si>
  <si>
    <t>Salmonella antisera O 3, 10, 15, 19, 34</t>
  </si>
  <si>
    <t>Salmonella antisera O 11</t>
  </si>
  <si>
    <t>Salmonella antisera O 20</t>
  </si>
  <si>
    <t>Salmonella antisera O 28</t>
  </si>
  <si>
    <t>Salmonella antisera Vi</t>
  </si>
  <si>
    <t>Salmonella antisera O 55</t>
  </si>
  <si>
    <t>D1101-02</t>
  </si>
  <si>
    <t>D1101-02/1</t>
  </si>
  <si>
    <t>D1101-02/2</t>
  </si>
  <si>
    <t>D1101-02/3</t>
  </si>
  <si>
    <t>D1101-02/4</t>
  </si>
  <si>
    <t>Colesterol HDL-D</t>
  </si>
  <si>
    <t>Prueba rápida de embarazo mediante la detección de la hormona Gonadotropina Coriónica humana (hCG) en orina. Para autoensayo.</t>
  </si>
  <si>
    <t>Prueba rápida de embarazo mediante la detección de la hormona Gonadotropina Coriónica Humana (hCG) en orina. Para uso profesional.</t>
  </si>
  <si>
    <t>Para la determinación de reaginas plasmáticas en suero humano.</t>
  </si>
  <si>
    <t>Para la determinación cualitativa del antígeno A en sangre humana.</t>
  </si>
  <si>
    <t>D0702-03</t>
  </si>
  <si>
    <t>D1101-01</t>
  </si>
  <si>
    <t>Solución isotónica tamponada para revestir y diluir leucocitos para la determinación y diferenciación de células sanguíneas y para la medición de hematocrito en los  contadores hematológicos Pentra de HORIBA ABX.</t>
  </si>
  <si>
    <t>D0609-12/14</t>
  </si>
  <si>
    <t>D0609-12/15</t>
  </si>
  <si>
    <t>D0609-12/16</t>
  </si>
  <si>
    <t>D0609-12/17</t>
  </si>
  <si>
    <t>D0609-12/18</t>
  </si>
  <si>
    <t>D0609-12/19</t>
  </si>
  <si>
    <t>D0609-12/20</t>
  </si>
  <si>
    <t>D0609-12/21</t>
  </si>
  <si>
    <t>D0609-12/22</t>
  </si>
  <si>
    <t>D0609-12/23</t>
  </si>
  <si>
    <t>D0609-12/48</t>
  </si>
  <si>
    <t>D0609-12/49</t>
  </si>
  <si>
    <t>Agar Nutriente</t>
  </si>
  <si>
    <t>Caldo Lactosado</t>
  </si>
  <si>
    <t>Agar Malta</t>
  </si>
  <si>
    <t>Agar de Czapek-Dox (Modificado)</t>
  </si>
  <si>
    <t>Agar Violeta Rojo Bilis</t>
  </si>
  <si>
    <t>Base de Agar GC</t>
  </si>
  <si>
    <t>Agar Extracto de Levadura</t>
  </si>
  <si>
    <t>Base de Agar Endo</t>
  </si>
  <si>
    <t>Caldo  Corazón</t>
  </si>
  <si>
    <t>Agar de MacConkey con Sorbitol</t>
  </si>
  <si>
    <t>Agar Entérico de Hektoen</t>
  </si>
  <si>
    <t>Agar X.L.D.</t>
  </si>
  <si>
    <t>Base de Caldo Urea</t>
  </si>
  <si>
    <t>Caldo EC</t>
  </si>
  <si>
    <t>Medio MR-VP</t>
  </si>
  <si>
    <t>Medio SIM</t>
  </si>
  <si>
    <t>Agar Azul Bromotimol Lactosa</t>
  </si>
  <si>
    <t>Agar Gelatina</t>
  </si>
  <si>
    <t>Caldo Rappaport-Vassiliadis</t>
  </si>
  <si>
    <t>D1101-03/5</t>
  </si>
  <si>
    <t>D1101-03/6</t>
  </si>
  <si>
    <t>D1101-03/7</t>
  </si>
  <si>
    <t>D1101-03/8</t>
  </si>
  <si>
    <t>D1101-03/9</t>
  </si>
  <si>
    <t>D1101-03/10</t>
  </si>
  <si>
    <t>D1101-03/11</t>
  </si>
  <si>
    <t>D1101-03/12</t>
  </si>
  <si>
    <t>Salmonella antisera O Poly A-S</t>
  </si>
  <si>
    <t>Salmonella antisera O 4</t>
  </si>
  <si>
    <t>Salmonella antisera O 6, 7</t>
  </si>
  <si>
    <t>Salmonella antisera O 8</t>
  </si>
  <si>
    <t xml:space="preserve">D0508-04                                                   </t>
  </si>
  <si>
    <t>D0508-05</t>
  </si>
  <si>
    <t>Verde Bromocresol</t>
  </si>
  <si>
    <t>Monotriglitest</t>
  </si>
  <si>
    <t>SalicUrea</t>
  </si>
  <si>
    <t>Fósforo-UV</t>
  </si>
  <si>
    <t>Fósforo</t>
  </si>
  <si>
    <t>Urea-UV</t>
  </si>
  <si>
    <t>Para la determinación de urea en suero por método enzimático colorimétrico.</t>
  </si>
  <si>
    <t>D1003-12</t>
  </si>
  <si>
    <t>CRP LATEX</t>
  </si>
  <si>
    <t>CREATININE PAP SL</t>
  </si>
  <si>
    <t>Suero control patológico para las determinaciones analíticas en Química Clínica.</t>
  </si>
  <si>
    <t>Para el control de calidad de la determinación de CK-MB en suero.</t>
  </si>
  <si>
    <t>Para la determinación de Proteína C-Reactiva en suero.</t>
  </si>
  <si>
    <t>Para la determinación de la concentración de creatinina en suero y orina.</t>
  </si>
  <si>
    <t>D0911-36</t>
  </si>
  <si>
    <t>D1107-24</t>
  </si>
  <si>
    <t>D1108-25</t>
  </si>
  <si>
    <t>STA-NEOPLASTINE CI PLUS</t>
  </si>
  <si>
    <t>STA – UNICALIBRATOR</t>
  </si>
  <si>
    <t>STA – SYSTEM CONTROL N+P</t>
  </si>
  <si>
    <t>DAVIH BLOT VIH-1/2</t>
  </si>
  <si>
    <t xml:space="preserve">Sistema para la detección de anticuerpos contra el virus de la Inmunodeficiencia Humana tipo 1 y 2 (VIH-1/2)  en suero y plasma. </t>
  </si>
  <si>
    <t>Creatine Kinase CKL</t>
  </si>
  <si>
    <t>Glucosa HK Gen.3 (GLUC3)</t>
  </si>
  <si>
    <t>Creatinina Jaffé Gen.2 (CREJ2)</t>
  </si>
  <si>
    <t>Prueba para la determinación cuantitativa de creatinina en suero y plasma humanos en los analizadores automáticos COBAS INTEGRA y  en suero, plasma y orina humanos en los sistemas Roche/Hitachi cobas c, mediante el método cinético colorimétrico de Jaffé.</t>
  </si>
  <si>
    <t>Tiras reactivas para la determinación cualitativa o semicuantitativa de  sangre, urobilinógeno, bilirrubina, proteínas, nitrito, cetonas, glucosa, pH, densidad específica, leucocitos y ácido ascórbico  en orina.</t>
  </si>
  <si>
    <t>D0609-12/25</t>
  </si>
  <si>
    <t>D0609-12/26</t>
  </si>
  <si>
    <t>D0609-12/27</t>
  </si>
  <si>
    <t>D0609-12/28</t>
  </si>
  <si>
    <t>D0609-12/29</t>
  </si>
  <si>
    <t>D0609-12/30</t>
  </si>
  <si>
    <t>D0609-12/31</t>
  </si>
  <si>
    <t>D0609-12/32</t>
  </si>
  <si>
    <t>D0609-12/33</t>
  </si>
  <si>
    <t>D0609-12/34</t>
  </si>
  <si>
    <t>D0609-12/35</t>
  </si>
  <si>
    <t>D0609-12/36</t>
  </si>
  <si>
    <t>D0609-12/38</t>
  </si>
  <si>
    <t>D0202-01</t>
  </si>
  <si>
    <t>D0207-28</t>
  </si>
  <si>
    <t>D0208-34</t>
  </si>
  <si>
    <t>DETID-Ec</t>
  </si>
  <si>
    <t>DIRAMIC KIT Diagnóstico. Medios de Cultivo</t>
  </si>
  <si>
    <t>DIRAMIC KIT Diagnóstico. Tiras para Antibiogramas</t>
  </si>
  <si>
    <t>CEPHALOTIN  KF 30 µg</t>
  </si>
  <si>
    <t>CEFAMANDOLE  MA 30 µg</t>
  </si>
  <si>
    <t>CEFAZOLIN  KZ  30 µg</t>
  </si>
  <si>
    <t>CEFOXITIN  FOX  30 µg</t>
  </si>
  <si>
    <t>CEFTRIAXONE  CRO  30 µg</t>
  </si>
  <si>
    <t>KANAMYCIN   K  30 µg</t>
  </si>
  <si>
    <t>NORFLOXACIN  NOR  10 µg</t>
  </si>
  <si>
    <t>OXACILLIN  OX  1 µg</t>
  </si>
  <si>
    <t>STREPTOMYCIN  S  10 µg</t>
  </si>
  <si>
    <t>CO-TRIMOXAZOLE  SXT  25 µg</t>
  </si>
  <si>
    <t>TOBRAMYCIN  TOB  10 µg</t>
  </si>
  <si>
    <t>TEICOPLANIN  TEC  30 µg</t>
  </si>
  <si>
    <t>CEFTIZOXIME  CZX  30 µg</t>
  </si>
  <si>
    <t>MEZLOCILLIN  MEZ  75 µg</t>
  </si>
  <si>
    <t>MEROPENEM  MRP  10 µg</t>
  </si>
  <si>
    <t>TICARCILLIN/CLAVULANIC ACID  TTC  85 µg</t>
  </si>
  <si>
    <t>MOXIFLOXACIN  MOX  5 µg</t>
  </si>
  <si>
    <t>CEFEPIME  FEP  30 µg</t>
  </si>
  <si>
    <t>CEFOPERAZONE  CFP  75 µg</t>
  </si>
  <si>
    <t>LOMEFLOXACIN  LOM  10 µg</t>
  </si>
  <si>
    <t>GENTAMYCIN  CN  120 µg</t>
  </si>
  <si>
    <t>LINEZOLID  LNZ  30 µg</t>
  </si>
  <si>
    <t>D1101-03/1</t>
  </si>
  <si>
    <t>D1101-03/2</t>
  </si>
  <si>
    <t>D1101-03/3</t>
  </si>
  <si>
    <t>D1101-03/4</t>
  </si>
  <si>
    <t>HeberFast Line MaterniTest II</t>
  </si>
  <si>
    <t>D1112-33</t>
  </si>
  <si>
    <t xml:space="preserve">Autoensayo para el diagnóstico temprano de embarazo en orina. </t>
  </si>
  <si>
    <t>D9307-06</t>
  </si>
  <si>
    <t>D9504-05</t>
  </si>
  <si>
    <t>D0308-16</t>
  </si>
  <si>
    <t>D0603-03</t>
  </si>
  <si>
    <t>Sistema microELISA para la detección cualitativa y cuantitativa de antígeno p24 del VIH-1 en sobrenadante de cultivo celular, suero o plasma humano.</t>
  </si>
  <si>
    <t>D1102-06</t>
  </si>
  <si>
    <t>D1102-06/1</t>
  </si>
  <si>
    <t>D1102-06/2</t>
  </si>
  <si>
    <t>D1102-06/3</t>
  </si>
  <si>
    <t>D1102-06/4</t>
  </si>
  <si>
    <t>D1102-06/5</t>
  </si>
  <si>
    <t>D1102-06/6</t>
  </si>
  <si>
    <t>D1102-06/7</t>
  </si>
  <si>
    <t>Agar Citrato según SIMMONS</t>
  </si>
  <si>
    <t>Agar de KLIGLER</t>
  </si>
  <si>
    <t>Agar MacCONKEY</t>
  </si>
  <si>
    <t xml:space="preserve">Caldo de enriquecimiento selenito-cistina </t>
  </si>
  <si>
    <t>Caldo nutritivo estándar I</t>
  </si>
  <si>
    <t>Agar nutritivo estándar I</t>
  </si>
  <si>
    <t xml:space="preserve">Agar Columbia (base) </t>
  </si>
  <si>
    <t>Para  la identificación de microorganismos.</t>
  </si>
  <si>
    <t>Para la identificación de bacterias intestinales Gram-negativas.</t>
  </si>
  <si>
    <t>Para el aislamiento de Salmonella, Shigella y bacterias coliformes.</t>
  </si>
  <si>
    <t>D0701-01/57</t>
  </si>
  <si>
    <t>D0701-01/60</t>
  </si>
  <si>
    <t>Ensayo inmunocromatográfico para la determinación cualitativa de sangre humana oculta en heces.</t>
  </si>
  <si>
    <t>AMPICILLIN AMP 10 µg</t>
  </si>
  <si>
    <t>AUGMENTIN AUG 30 µg</t>
  </si>
  <si>
    <t>AMPICILLIN/SULBACTAM AMS 20 µg</t>
  </si>
  <si>
    <t>AZITHROMYCIN AZM 15 µg</t>
  </si>
  <si>
    <t>AZTREONAM ATM 30 µg</t>
  </si>
  <si>
    <t>CEFACLOR CEC 30 µg</t>
  </si>
  <si>
    <t>CEFADROXIL CDX 30 µg</t>
  </si>
  <si>
    <t>CEPHALEXIN CL 30 µg</t>
  </si>
  <si>
    <t xml:space="preserve">CEFIXIME CFM 5 µg </t>
  </si>
  <si>
    <t>CEFOTAXIME CTX 30 µg</t>
  </si>
  <si>
    <t>CEFTAZIDIME CAZ 30 µg</t>
  </si>
  <si>
    <t xml:space="preserve">CEFTIBUTEN CTB 30 µg </t>
  </si>
  <si>
    <t>CEFUROXIME CXM 30 µg</t>
  </si>
  <si>
    <t>CHLORAMPHENICOL C 30 µg</t>
  </si>
  <si>
    <t>Para la determinación de la sensibilidad bacteriana a los agentes antimicrobianos.</t>
  </si>
  <si>
    <t>D0702-02/16</t>
  </si>
  <si>
    <t xml:space="preserve"> CLASE   DE RIESGO</t>
  </si>
  <si>
    <t>REFERENCIA</t>
  </si>
  <si>
    <t>PRESENTACIÓN</t>
  </si>
  <si>
    <t>CHE2</t>
  </si>
  <si>
    <t>D1206-39</t>
  </si>
  <si>
    <t>Para la determinación cuantitativa de la ferritina en suero y plasma humanos en los inmunoanalizadores Elecsys y cobas e.</t>
  </si>
  <si>
    <t>D1206-38</t>
  </si>
  <si>
    <t>D1206-54</t>
  </si>
  <si>
    <t xml:space="preserve">Para 100 determinaciones </t>
  </si>
  <si>
    <t>BIO-LAB INTERNACIONAL S.A</t>
  </si>
  <si>
    <t>D1112-31</t>
  </si>
  <si>
    <t>Solución para el lisado de eritrocitos y la determinación de hemoglobina en los contadores hematológicos de HORIBA Medical.</t>
  </si>
  <si>
    <t>Para la limpieza de los contadores hematológicos de HORIBA ABX.</t>
  </si>
  <si>
    <t>Reactivo lisante de eritrocitos para recuento y diferenciación de glóbulos blancos y hemoglobina.</t>
  </si>
  <si>
    <t>D1202-05</t>
  </si>
  <si>
    <t>D1201-04</t>
  </si>
  <si>
    <t>D1201-03</t>
  </si>
  <si>
    <t>D1201-01</t>
  </si>
  <si>
    <t>D1201-02</t>
  </si>
  <si>
    <t>ABX Diluent</t>
  </si>
  <si>
    <t>ABX Retix</t>
  </si>
  <si>
    <t>ABX Cleaner</t>
  </si>
  <si>
    <t>Control a 3 niveles para controlar la exactitud y precisión de los contadores hematológicos Pentra de HORIBA ABX.</t>
  </si>
  <si>
    <t>D0907-24</t>
  </si>
  <si>
    <t>D0907-24/1</t>
  </si>
  <si>
    <t>D0907-24/2</t>
  </si>
  <si>
    <t>D0907-24/3</t>
  </si>
  <si>
    <t>Para la determinación cuantitativa de 17OH Progesterona en sangre seca sobre papel de filtro.</t>
  </si>
  <si>
    <t>03183696</t>
  </si>
  <si>
    <t>D1206-51</t>
  </si>
  <si>
    <t>ASLO</t>
  </si>
  <si>
    <t>11931601</t>
  </si>
  <si>
    <t xml:space="preserve">R1 6 x 20 mL;  R2 6 x 20 mL </t>
  </si>
  <si>
    <t>Caldo Lisina para Descarboxilasa</t>
  </si>
  <si>
    <t>Caldo GN</t>
  </si>
  <si>
    <t>Caldo Triptosa Fosfato</t>
  </si>
  <si>
    <t>Caldo Extracto de Malta</t>
  </si>
  <si>
    <t>Agar Desoxicolato y Citrato</t>
  </si>
  <si>
    <t>Base de Medio para Descarboxilación de Aminoácidos</t>
  </si>
  <si>
    <t>Agar Cerebro Corazón</t>
  </si>
  <si>
    <t>Agar Triptona Glucosa Extracto</t>
  </si>
  <si>
    <t>Agar Leche</t>
  </si>
  <si>
    <t>Caldo de Czapek-Dox (Modificado)</t>
  </si>
  <si>
    <t>Medio Leche de Crossley</t>
  </si>
  <si>
    <t>Base de Agar Bordet-Gengou</t>
  </si>
  <si>
    <t>Caldo Lauril Triptosa</t>
  </si>
  <si>
    <t>Agar Sulfito Bismuto</t>
  </si>
  <si>
    <t>Agar de Littman con Bilis de Buey</t>
  </si>
  <si>
    <t>CENTIS</t>
  </si>
  <si>
    <t>CIE</t>
  </si>
  <si>
    <t>CIGB</t>
  </si>
  <si>
    <t>CIM</t>
  </si>
  <si>
    <t>CNIC</t>
  </si>
  <si>
    <t>CPM</t>
  </si>
  <si>
    <t>SCANCO</t>
  </si>
  <si>
    <t>D1003-11/6</t>
  </si>
  <si>
    <t>MICROBIAL CONTENT TEST AGAR</t>
  </si>
  <si>
    <t>D0812-46</t>
  </si>
  <si>
    <t>Pseudomonas Agar Base</t>
  </si>
  <si>
    <t xml:space="preserve">Mac Conkey Broth Purple </t>
  </si>
  <si>
    <t>Para la determinación cuantitativa del ácido úrico en suero, plasma y orina humanos en analizadores automáticos Roche de Química Clínica.</t>
  </si>
  <si>
    <t>D1205-22</t>
  </si>
  <si>
    <t>Para la determinación cuantitativa de fósforo en suero, plasma y orina humanos en analizadores automáticos Roche de Química Clínica.</t>
  </si>
  <si>
    <t>D1205-19</t>
  </si>
  <si>
    <t>TG</t>
  </si>
  <si>
    <t>Para la determinación cuantitativa directa de triglicéridos en suero y plasma humanos en analizadores automáticos Roche de Química Clínica.</t>
  </si>
  <si>
    <t>D1205-08</t>
  </si>
  <si>
    <t>Ca</t>
  </si>
  <si>
    <t>Para la determinación cuantitativa de calcio en suero, plasma y orina humanos en analizadores automáticos Roche de Química Clínica.</t>
  </si>
  <si>
    <t>D1205-20</t>
  </si>
  <si>
    <t>Tiras reactivas para la determinación cualitativa o semicuantitativa de glucosa, proteínas y cetonas en orina.</t>
  </si>
  <si>
    <t>Tiras reactivas para la determinación cualitativa o semicuantitativa de sangre, pH, glucosa, proteínas y cetonas en orina.</t>
  </si>
  <si>
    <t>Para la determinación cualitativa del antígeno B en sangre humana.</t>
  </si>
  <si>
    <t>Para la determinación cualitativa de los antígenos A y/o B en sangre humana.</t>
  </si>
  <si>
    <t>Para la determinación cualitativa del antígeno D en sangre humana.</t>
  </si>
  <si>
    <t>Para la determinación cualitativa de IgG y C3d humanos en hematíes.</t>
  </si>
  <si>
    <t>BIO-LAB</t>
  </si>
  <si>
    <t>STAGO</t>
  </si>
  <si>
    <t>D0903-07</t>
  </si>
  <si>
    <t>D0912-41</t>
  </si>
  <si>
    <t>D1001-01</t>
  </si>
  <si>
    <t>D1001-02</t>
  </si>
  <si>
    <t>D1001-04</t>
  </si>
  <si>
    <t>Para la determinación cuantitativa del tiempo de tromboplastina parcial activada (APTT) en plasma.</t>
  </si>
  <si>
    <t>D0912-40</t>
  </si>
  <si>
    <t>D1203-06</t>
  </si>
  <si>
    <t>2012-03-06</t>
  </si>
  <si>
    <t>Para el aislamiento automático (purificación y concentración) de todos los ácidos nucleicos (RNA/DNA) de muestras biológicas</t>
  </si>
  <si>
    <t>NucliSENS easyMAG Extraction Buffer 2</t>
  </si>
  <si>
    <t>NucliSENS easyMAG Extraction Buffer 3</t>
  </si>
  <si>
    <t>NucliSENS easyMAG Magnetic Silica</t>
  </si>
  <si>
    <t>NucliSENS easyMAG Lysis Buffer</t>
  </si>
  <si>
    <t>D1203-10</t>
  </si>
  <si>
    <t>D1203-11</t>
  </si>
  <si>
    <t>D1203-06/1</t>
  </si>
  <si>
    <t>D1203-06/2</t>
  </si>
  <si>
    <t>D1203-06/3</t>
  </si>
  <si>
    <t>Tampón de lavado.</t>
  </si>
  <si>
    <t>Facilita la liberación (elución) de ácidos nucleicos purificados de la sílice magnética.</t>
  </si>
  <si>
    <t>Fase sólida para ligar los ácidos nucleicos emitidos y facilitar el lavado de los componentes de muestras y guanidina que podría interferir con la detección del ácido nucleico.</t>
  </si>
  <si>
    <t>Para la ruptura de partículas víricas o células y la inactivación de cualquier nucleasa suplementaria de la muestra.</t>
  </si>
  <si>
    <t>Para la determinación cuantitativa del C3 humano y sus productos de degradación en suero y plasma humanos con analizadores automáticos de química clínica de Roche.</t>
  </si>
  <si>
    <t>Para la determinación cuantitativa del C4 humano en suero y plasma humanos con analizadores automáticos de química clínica Roche.</t>
  </si>
  <si>
    <t>D0702-02/17</t>
  </si>
  <si>
    <t>D0702-02/18</t>
  </si>
  <si>
    <t>D0702-02/19</t>
  </si>
  <si>
    <t>D0702-02/20</t>
  </si>
  <si>
    <t>D0702-02/21</t>
  </si>
  <si>
    <t>D0702-02/22</t>
  </si>
  <si>
    <t>D0702-02/23</t>
  </si>
  <si>
    <t>D0702-02/24</t>
  </si>
  <si>
    <t>D0702-02/25</t>
  </si>
  <si>
    <t>D0702-02/26</t>
  </si>
  <si>
    <t>D0702-02/27</t>
  </si>
  <si>
    <t>D0702-02/28</t>
  </si>
  <si>
    <t>D0702-02/29</t>
  </si>
  <si>
    <t>D0702-02/30</t>
  </si>
  <si>
    <t>D0702-02/31</t>
  </si>
  <si>
    <t>D0702-02/32</t>
  </si>
  <si>
    <t>D0702-02/34</t>
  </si>
  <si>
    <t>D0702-02/35</t>
  </si>
  <si>
    <t>D0702-02/36</t>
  </si>
  <si>
    <t>D0702-02/37</t>
  </si>
  <si>
    <t>D0702-02/38</t>
  </si>
  <si>
    <t>D0702-02/39</t>
  </si>
  <si>
    <t>D0702-02/40</t>
  </si>
  <si>
    <t>D0702-02/41</t>
  </si>
  <si>
    <t>CIPROFLOXACIN CIP 5 µg</t>
  </si>
  <si>
    <t>CLINDAMYCIN CD 2 µg</t>
  </si>
  <si>
    <t>No.</t>
  </si>
  <si>
    <t>INSCRIPCIÓN</t>
  </si>
  <si>
    <t>FECHA</t>
  </si>
  <si>
    <t>VIGENCIA</t>
  </si>
  <si>
    <t>APLICACIÓN</t>
  </si>
  <si>
    <t>D0609-12/39</t>
  </si>
  <si>
    <t>D0609-12/41</t>
  </si>
  <si>
    <t>D0609-12/42</t>
  </si>
  <si>
    <t>D0609-12/43</t>
  </si>
  <si>
    <t>D0609-12/44</t>
  </si>
  <si>
    <t>D0609-12/45</t>
  </si>
  <si>
    <t>D0609-12/46</t>
  </si>
  <si>
    <t>D0609-12/47</t>
  </si>
  <si>
    <t>Para la detección de anticuerpos al Virus de la Hepatitis C en suero humano, plasma o sangre seca sobre papel de filtro.</t>
  </si>
  <si>
    <t>Para la determinación cuantitativa de la Inmunoglobulina E (IgE) en suero humano.</t>
  </si>
  <si>
    <t>Prueba fluorescente para la cuantificación de fenilalanina (Phe) en sangre seca sobre papel de filtro.</t>
  </si>
  <si>
    <t>Para la determinación cuantitativa de Tiroxina total en suero humano.</t>
  </si>
  <si>
    <t>Para la determinación de anticuerpos anti-HBsAg en suero humano.</t>
  </si>
  <si>
    <t xml:space="preserve">Para la determinación de Gonadotropina Coriónica Humana en suero y orina. </t>
  </si>
  <si>
    <t>PHOS</t>
  </si>
  <si>
    <t>Tiras reactivas para la determinación rápida de la glucosa en orina. Para uso profesional.</t>
  </si>
  <si>
    <t>D1101-03</t>
  </si>
  <si>
    <t>D1104-11</t>
  </si>
  <si>
    <t>Para la determinación de la concentración de Globulina Transportadora de Hormonas Sexuales (SHBG) en suero humano.</t>
  </si>
  <si>
    <t>Para la determinación de la concentración de alfa-fetoproteína en suero humano.</t>
  </si>
  <si>
    <t>D1008-33</t>
  </si>
  <si>
    <t>Para la determinación de Péptido-C en suero humano.</t>
  </si>
  <si>
    <t>Para la determinación de cortisol en suero humano.</t>
  </si>
  <si>
    <t>D0609-12</t>
  </si>
  <si>
    <t>D0609-12/1</t>
  </si>
  <si>
    <t>D0609-12/2</t>
  </si>
  <si>
    <t>D0609-12/3</t>
  </si>
  <si>
    <t>D0609-12/4</t>
  </si>
  <si>
    <t>D0609-12/5</t>
  </si>
  <si>
    <t>D0609-12/6</t>
  </si>
  <si>
    <t>D0609-12/7</t>
  </si>
  <si>
    <t>D0609-12/8</t>
  </si>
  <si>
    <t>D0609-12/9</t>
  </si>
  <si>
    <t>D0609-12/10</t>
  </si>
  <si>
    <t>D0609-12/11</t>
  </si>
  <si>
    <t>D0609-12/12</t>
  </si>
  <si>
    <t>D0609-12/13</t>
  </si>
  <si>
    <t>Para la determinación cuantitativa de colesterol LDL en suero humano.</t>
  </si>
  <si>
    <t>Anti-A+B</t>
  </si>
  <si>
    <t>Para la determinación cuantitativa de la Hormona Estimulante de la Tiroides en suero humano.</t>
  </si>
  <si>
    <t>Para la determinación cuantitativa de alfa-feto proteína en suero humano y líquido amniótico.</t>
  </si>
  <si>
    <t>Para la detección de anticuerpos al VIH 1 y 2 en suero humano, plasma o sangre seca sobre papel de filtro.</t>
  </si>
  <si>
    <t>D1003-11</t>
  </si>
  <si>
    <t>D0701-01/41</t>
  </si>
  <si>
    <t>D0701-01/42</t>
  </si>
  <si>
    <t>D0701-01/52</t>
  </si>
  <si>
    <t xml:space="preserve">Estuche conteniendo 30 ampollas por 2,5 mL cada una. </t>
  </si>
  <si>
    <t>Agar Tres Azúcares y Hierro</t>
  </si>
  <si>
    <t>Agar Citrato de Simmons</t>
  </si>
  <si>
    <t xml:space="preserve">Agar Hierro de Kligler </t>
  </si>
  <si>
    <t>Agar Manitol Salado</t>
  </si>
  <si>
    <t>Base de Caldo Selenito</t>
  </si>
  <si>
    <t>Medio T.C.B.S.</t>
  </si>
  <si>
    <t>Base de Caldo Tetrationato</t>
  </si>
  <si>
    <t>Agar Verde Brillante</t>
  </si>
  <si>
    <t>Agar Eosina Azul de Metileno (Modificado)</t>
  </si>
  <si>
    <t>Agar Extracto de Malta</t>
  </si>
  <si>
    <t>Caldo Nutriente</t>
  </si>
  <si>
    <t>Para uso microbiológico.</t>
  </si>
  <si>
    <t>D0609-12/24</t>
  </si>
  <si>
    <t>Agar Lisina y Hierro</t>
  </si>
  <si>
    <t>D0609-12/77</t>
  </si>
  <si>
    <t>D0609-13</t>
  </si>
  <si>
    <t>D0609-13/1</t>
  </si>
  <si>
    <t>D0609-13/2</t>
  </si>
  <si>
    <t>D0609-13/3</t>
  </si>
  <si>
    <t>D0609-13/4</t>
  </si>
  <si>
    <t>D0609-13/5</t>
  </si>
  <si>
    <t>D0609-13/6</t>
  </si>
  <si>
    <t>Agar Triptona Soya</t>
  </si>
  <si>
    <t>Caldo de Mueller-Hinton</t>
  </si>
  <si>
    <t>Caldo Triptona Soya</t>
  </si>
  <si>
    <t>Medio Líquido de Sabouraud</t>
  </si>
  <si>
    <t>Medio Tioglicolato</t>
  </si>
  <si>
    <t>Agar de Mueller-Hinton</t>
  </si>
  <si>
    <t>D0712-14</t>
  </si>
  <si>
    <t>D0712-14/1</t>
  </si>
  <si>
    <t>STA – C.K. PREST 5</t>
  </si>
  <si>
    <t>STA – DEFICIENT IX</t>
  </si>
  <si>
    <t>STA – DEFICIENT V</t>
  </si>
  <si>
    <t>STA – DEFICIENT VIII</t>
  </si>
  <si>
    <t>Estuche para 100 determinaciones</t>
  </si>
  <si>
    <t>PIPERACILLIN / TAZOBACTAM TZP 110 µg</t>
  </si>
  <si>
    <t>TETRACYCLINE TE 30 µg</t>
  </si>
  <si>
    <t>TRIMETHOPRIM TM 5 µg</t>
  </si>
  <si>
    <t>VANCOMYCIN VA 30 µg</t>
  </si>
  <si>
    <t>AMOXICILLIN AML 30 µg</t>
  </si>
  <si>
    <t>AZLOCILLIN AZL 75 µg</t>
  </si>
  <si>
    <t>CARBENICILLIN CAR 100 µg</t>
  </si>
  <si>
    <t>D0702-02/42</t>
  </si>
  <si>
    <t>D0702-02/43</t>
  </si>
  <si>
    <t>D0702-02/44</t>
  </si>
  <si>
    <t>D0702-02/45</t>
  </si>
  <si>
    <t>D0702-02/46</t>
  </si>
  <si>
    <t>D0702-02/47</t>
  </si>
  <si>
    <t>D0702-02/48</t>
  </si>
  <si>
    <t>D0702-02/49</t>
  </si>
  <si>
    <t>D0702-02/50</t>
  </si>
  <si>
    <t>D0702-02/51</t>
  </si>
  <si>
    <t>D0702-02/52</t>
  </si>
  <si>
    <t>D0702-02/53</t>
  </si>
  <si>
    <t>D0702-02/54</t>
  </si>
  <si>
    <t>D0702-02/55</t>
  </si>
  <si>
    <t>D0702-02/56</t>
  </si>
  <si>
    <t>D0702-02/57</t>
  </si>
  <si>
    <t>D0702-02/58</t>
  </si>
  <si>
    <t>D0702-02/59</t>
  </si>
  <si>
    <t>D0702-02/60</t>
  </si>
  <si>
    <t>D0702-02/61</t>
  </si>
  <si>
    <t>D0702-02/62</t>
  </si>
  <si>
    <t>D0702-02/63</t>
  </si>
  <si>
    <t>D0702-02/64</t>
  </si>
  <si>
    <t>D0702-02/65</t>
  </si>
  <si>
    <t>COLISTIN SULFATE CS 10 µg</t>
  </si>
  <si>
    <t>Calibrating solution 1</t>
  </si>
  <si>
    <t>Calibrating solution 2</t>
  </si>
  <si>
    <t>Rinse solution</t>
  </si>
  <si>
    <t>Prueba inmunológica para la determinación cualitativa del antígeno de superficie del virus de la Hepatitis B en suero y plasma humanos.</t>
  </si>
  <si>
    <t>D0812-48</t>
  </si>
  <si>
    <t>D0812-44</t>
  </si>
  <si>
    <t>A</t>
  </si>
  <si>
    <t>B</t>
  </si>
  <si>
    <t>C</t>
  </si>
  <si>
    <t>D</t>
  </si>
  <si>
    <t>TCBS Kobayashi Agar</t>
  </si>
  <si>
    <t>D0702-02</t>
  </si>
  <si>
    <t>D0702-02/1</t>
  </si>
  <si>
    <t>D0702-02/2</t>
  </si>
  <si>
    <t>D0702-02/3</t>
  </si>
  <si>
    <t>D0702-02/4</t>
  </si>
  <si>
    <t>D0702-02/5</t>
  </si>
  <si>
    <t>D0702-02/6</t>
  </si>
  <si>
    <t>D0702-02/7</t>
  </si>
  <si>
    <t>D0702-02/8</t>
  </si>
  <si>
    <t>D0702-02/9</t>
  </si>
  <si>
    <t>D0702-02/10</t>
  </si>
  <si>
    <t>D0702-02/11</t>
  </si>
  <si>
    <t>D0702-02/12</t>
  </si>
  <si>
    <t>D0702-02/13</t>
  </si>
  <si>
    <t>D0702-02/14</t>
  </si>
  <si>
    <t>D0702-02/15</t>
  </si>
  <si>
    <t>EPBCJF</t>
  </si>
  <si>
    <t>HORIBA</t>
  </si>
  <si>
    <t>ISED</t>
  </si>
  <si>
    <t>INNOTECH</t>
  </si>
  <si>
    <t>MERCK</t>
  </si>
  <si>
    <t>ROCHE</t>
  </si>
  <si>
    <t>SPINREACT</t>
  </si>
  <si>
    <t>VEDA LAB</t>
  </si>
  <si>
    <t>Control a 3 niveles para controlar la exactitud y precisión de los contadores hematológicos Pentra de HORIBA ABX, para el parámetro reticulocito.</t>
  </si>
  <si>
    <t>Caja de 144 frascos x 2,25 mL.</t>
  </si>
  <si>
    <t>Caja de 144 frascos x 4,5 mL.</t>
  </si>
  <si>
    <t>Caja de 20 tiras.</t>
  </si>
  <si>
    <t>Pseudomonas Agar F (King Medium B)</t>
  </si>
  <si>
    <t>Pseudomonas Agar P (King Medium A)</t>
  </si>
  <si>
    <t>2011-06-02</t>
  </si>
  <si>
    <t>5 x 50 discos para 250 determinaciones</t>
  </si>
  <si>
    <t>D0812-37</t>
  </si>
  <si>
    <t>D0812-41</t>
  </si>
  <si>
    <t>D0812-56</t>
  </si>
  <si>
    <t>Medi-Test URYXXON Stick 10</t>
  </si>
  <si>
    <t>Sistema para búsqueda, la determinación cuantitativa y antibiograma de micoplasmas urogenitales.</t>
  </si>
  <si>
    <t>Tiras reactivas para la determinación rápida de sangre, urobilinógeo, bilirrubina, proteínas, nitritos, cetonas, glucosa, valor  pH, densidad y leucocitos en orina.</t>
  </si>
  <si>
    <t>D1012-42</t>
  </si>
  <si>
    <t>D1012-42/1</t>
  </si>
  <si>
    <t>D1012-42/2</t>
  </si>
  <si>
    <t>D1012-42/3</t>
  </si>
  <si>
    <t>D1012-42/4</t>
  </si>
  <si>
    <t>HYDRAGEL 7 HEMOGLOBIN(E)</t>
  </si>
  <si>
    <t>HYDRAGEL 15 HEMOGLOBIN(E)</t>
  </si>
  <si>
    <t>HYDRAGEL 7 ACID(E) HEMOGLOBIN(E)</t>
  </si>
  <si>
    <t>HYDRAGEL 15  ACID(E) HEMOGLOBIN(E)</t>
  </si>
  <si>
    <t>Para la separación de hemoglobinas mediante electroforesis.</t>
  </si>
  <si>
    <t>Para la separación de las hemoglobinas normales A, las hemoglobinas anormales S y C y la  hemoglobina fetal F, mediante electroforesis en gel de agarosa tamponados ácidos (pH 6.0).</t>
  </si>
  <si>
    <t>D0312-31</t>
  </si>
  <si>
    <t>D0402-04</t>
  </si>
  <si>
    <t>D0402-05</t>
  </si>
  <si>
    <t>D0511-06</t>
  </si>
  <si>
    <t>D0512-07</t>
  </si>
  <si>
    <t>D0605-07</t>
  </si>
  <si>
    <t>D0605-05</t>
  </si>
  <si>
    <t>D0605-04</t>
  </si>
  <si>
    <t>D0605-06</t>
  </si>
  <si>
    <t>D0812-55</t>
  </si>
  <si>
    <t>D1001-03</t>
  </si>
  <si>
    <t>D1105-16</t>
  </si>
  <si>
    <t>D1105-17</t>
  </si>
  <si>
    <t>GESTIR</t>
  </si>
  <si>
    <t>Tiras hCG</t>
  </si>
  <si>
    <t>FR-Látex</t>
  </si>
  <si>
    <t>Anti-A</t>
  </si>
  <si>
    <t>Suero de control normal multiparamétrico utilizado para controlar la exactitud de los reactivos ELITech.</t>
  </si>
  <si>
    <t>D0701-01</t>
  </si>
  <si>
    <t>Nutrient Agar</t>
  </si>
  <si>
    <t>Sabouraud Dextrose Agar</t>
  </si>
  <si>
    <t>SS Agar</t>
  </si>
  <si>
    <t>Urea Broth Base (Stuart)</t>
  </si>
  <si>
    <t>APTT</t>
  </si>
  <si>
    <t>Reactivo para la lisis de eritrocitos para el conteo y   la diferenciación de  leucocitos  en los contadores hematológicos Pentra de HORIBA ABX.</t>
  </si>
  <si>
    <t>Reactivo lisante de eritrocitos para el recuento de glóbulos blancos y la diferenciación de basófilos en los contadores hematológicos Pentra de HORIBA ABX.</t>
  </si>
  <si>
    <t>Ensayo inmunológico para  la determinación cuantitativa de cortisol en suero, plasma, orina y saliva  humano en los inmunoanalizadores Elecsys 1010/2010, modular E170 y cobas e 411 y 601.</t>
  </si>
  <si>
    <t>UA plus</t>
  </si>
  <si>
    <t>Para la cuantificación de albúmina humana en muestras de orina.</t>
  </si>
  <si>
    <t>Para la determinación de uratos en suero y plasma por método enzimático.</t>
  </si>
  <si>
    <t>D1006-24</t>
  </si>
  <si>
    <t>D1102-07</t>
  </si>
  <si>
    <t>RapiLat-ASO</t>
  </si>
  <si>
    <t>Proteínas O/LCR</t>
  </si>
  <si>
    <t>Ácido úrico</t>
  </si>
  <si>
    <t>D0902-01</t>
  </si>
  <si>
    <t>D0903-03</t>
  </si>
  <si>
    <t>D0903-04</t>
  </si>
  <si>
    <t>D0504-03</t>
  </si>
  <si>
    <t>Para la detección de anticuerpos contra transglutaminasa en sangre, suero o plasma humano. Uso profesional.</t>
  </si>
  <si>
    <t>Solución enzimática con acción proteolítica para la limpieza de los contadores hematológicos Pentra  de HORIBA ABX.</t>
  </si>
  <si>
    <t>D1106-20</t>
  </si>
  <si>
    <t>ABX Minocal</t>
  </si>
  <si>
    <t>Calibrador de sangre multiparámetro diseñado para calibrar los contadores hematológicos.</t>
  </si>
  <si>
    <t>D1103-13</t>
  </si>
  <si>
    <t>Medi-Test Glucose</t>
  </si>
  <si>
    <t>Tiras reactivas para la determinación cualitativa o semicuantitativa de  sangre, urobilinógeno, bilirrubina, proteínas, nitrito, cetonas, glucosa, pH, densidad específica y leucocitos en orina.</t>
  </si>
  <si>
    <t>Frasco por 500 g</t>
  </si>
  <si>
    <t>D1003-13</t>
  </si>
  <si>
    <t>D1010-37</t>
  </si>
  <si>
    <t>D1010-38</t>
  </si>
  <si>
    <t>D1106-21</t>
  </si>
  <si>
    <t>D1106-22</t>
  </si>
  <si>
    <t>Para el enriquecimiento de Salmonella.</t>
  </si>
  <si>
    <t>Para el cultivo de bacterias exigentes.</t>
  </si>
  <si>
    <t>D0907-24/4</t>
  </si>
  <si>
    <t>D0907-24/5</t>
  </si>
  <si>
    <t>D0907-24/6</t>
  </si>
  <si>
    <t>D0907-24/7</t>
  </si>
  <si>
    <t>D0907-24/8</t>
  </si>
  <si>
    <t>RNA Medical Blood Gas / Electrolyte Controls, Multi Level.</t>
  </si>
  <si>
    <t>RNA Medical Blood Gas / Electrolyte Control, Level 1.</t>
  </si>
  <si>
    <t>RNA Medical Blood Gas / Electrolyte Control, Level 2.</t>
  </si>
  <si>
    <t>RNA Medical Blood Gas / Electrolyte Control, Level 3.</t>
  </si>
  <si>
    <t>RNA Medical Blood Gas / Electrolyte / Metabolite / BUN Controls, Multi Level.</t>
  </si>
  <si>
    <t>RNA Medical Blood Gas / Electrolyte / Metabolite / BUN Control, Level 1.</t>
  </si>
  <si>
    <t>Agar Dextrosa y Triptona</t>
  </si>
  <si>
    <t>Base de Medio Brucella</t>
  </si>
  <si>
    <t>Agar Papa y Dextrosa</t>
  </si>
  <si>
    <t>Agua Triptona</t>
  </si>
  <si>
    <t>Caldo Brucella</t>
  </si>
  <si>
    <t>Agar Dextrosa de Sabouraud</t>
  </si>
  <si>
    <t>Agar Dextrosa Sabouraud de Emmons</t>
  </si>
  <si>
    <t>HORIBA ABX S.A.S</t>
  </si>
  <si>
    <t>ISED N.V.</t>
  </si>
  <si>
    <t>IZOTOP</t>
  </si>
  <si>
    <t>LABORATORIE INNOTECH INTERNATIONAL</t>
  </si>
  <si>
    <t>LABORATORIOS DAVIH</t>
  </si>
  <si>
    <t>MERCK S.A.</t>
  </si>
  <si>
    <t>SCANCO TECNOLOGÍA S.A.</t>
  </si>
  <si>
    <t>SHIN-EI INTERNATIONAL CO., LTD</t>
  </si>
  <si>
    <t>SPINREACT/ COZART/ CONCATENO</t>
  </si>
  <si>
    <t>VEDA LAB.</t>
  </si>
  <si>
    <t>D0609-12/50</t>
  </si>
  <si>
    <t>D0609-12/51</t>
  </si>
  <si>
    <t>D0609-12/52</t>
  </si>
  <si>
    <t>D0609-12/53</t>
  </si>
  <si>
    <t>D0609-12/54</t>
  </si>
  <si>
    <t>D0609-12/55</t>
  </si>
  <si>
    <t>D0609-12/56</t>
  </si>
  <si>
    <t>D0609-12/57</t>
  </si>
  <si>
    <t>D0609-12/58</t>
  </si>
  <si>
    <t>D0609-12/59</t>
  </si>
  <si>
    <t>D0609-12/60</t>
  </si>
  <si>
    <t>D0609-12/61</t>
  </si>
  <si>
    <t>D0609-12/62</t>
  </si>
  <si>
    <t>D0609-12/63</t>
  </si>
  <si>
    <t>D0609-12/64</t>
  </si>
  <si>
    <t>D0609-12/65</t>
  </si>
  <si>
    <t>D0609-12/66</t>
  </si>
  <si>
    <t>D0609-12/67</t>
  </si>
  <si>
    <t>D0609-12/68</t>
  </si>
  <si>
    <t>D0609-12/69</t>
  </si>
  <si>
    <t>D0609-12/70</t>
  </si>
  <si>
    <t>D0609-12/71</t>
  </si>
  <si>
    <t>D0609-12/72</t>
  </si>
  <si>
    <t>D0609-12/73</t>
  </si>
  <si>
    <t>D0609-12/74</t>
  </si>
  <si>
    <t>D0609-12/75</t>
  </si>
  <si>
    <t>Base de Agar Urea</t>
  </si>
  <si>
    <t>Base de Agar Sangre Columbia</t>
  </si>
  <si>
    <t>Medio de cultivo para la determinación de antibiogramas y la sepsis urinaria por el sistema DIRAMIC.</t>
  </si>
  <si>
    <t>Tiras para la determinación de antibiogramas por el sistema DIRAMIC.</t>
  </si>
  <si>
    <t>D1106-19</t>
  </si>
  <si>
    <t>Solución isotónica tamponada para la determinación del recuento de células sanguíneas y medición de hematocrito en los contadores hematológicos de HORIBA ABX.</t>
  </si>
  <si>
    <t>ABX Minotrol 16</t>
  </si>
  <si>
    <t>ABX Miniclean</t>
  </si>
  <si>
    <t>ABX Minilyse LMG</t>
  </si>
  <si>
    <t>ABX Minidil LMG</t>
  </si>
  <si>
    <t>D1106-18/1</t>
  </si>
  <si>
    <t>D1106-18/2</t>
  </si>
  <si>
    <t>D1106-18/3</t>
  </si>
  <si>
    <t>D1106-18/4</t>
  </si>
  <si>
    <t>D1106-18/5</t>
  </si>
  <si>
    <t>D1106-18/6</t>
  </si>
  <si>
    <t>D1106-18/7</t>
  </si>
  <si>
    <t>D1106-18/8</t>
  </si>
  <si>
    <t>ABX Difftrol</t>
  </si>
  <si>
    <t>ABX Minotrol Retic</t>
  </si>
  <si>
    <t>ABX Eosinofix</t>
  </si>
  <si>
    <t>ABX Basolyse II</t>
  </si>
  <si>
    <t>ABX Basolyse (5L)</t>
  </si>
  <si>
    <t>Sistema para la detección de anticuerpos contra el Virus Linfotrópico de Células T Humanas (HTLV-I) en suero humano o plasma.</t>
  </si>
  <si>
    <t>DAVIH-BLOT</t>
  </si>
  <si>
    <t>Sistema para la detección de anticuerpos al Virus de la Inmunodeficiencia Humana Tipo 1 (VIH-1) en suero o plasma humano. (Estuche Confirmatorio)</t>
  </si>
  <si>
    <t>D1002-06</t>
  </si>
  <si>
    <t>D1002-06/1</t>
  </si>
  <si>
    <t>D1002-06/2</t>
  </si>
  <si>
    <t>D1002-06/3</t>
  </si>
  <si>
    <t>D1002-06/4</t>
  </si>
  <si>
    <t>D1106-18</t>
  </si>
  <si>
    <t>CromoCen ECCS</t>
  </si>
  <si>
    <t>Caldo CromoCen CC</t>
  </si>
  <si>
    <t>CromoCen ENT</t>
  </si>
  <si>
    <t>Caldo CromoCen CCL</t>
  </si>
  <si>
    <t>Base de Medio CromoCen CND-C</t>
  </si>
  <si>
    <t>D1007-32</t>
  </si>
  <si>
    <t>D1007-32/1</t>
  </si>
  <si>
    <t>Prueba rápida en un solo paso para la detección cualitativa de varios fármacos y sus metabolitos en orina humana.</t>
  </si>
  <si>
    <t>D1101-04</t>
  </si>
  <si>
    <t>D1101-04/1</t>
  </si>
  <si>
    <t>D1101-04/2</t>
  </si>
  <si>
    <t>D1101-04/3</t>
  </si>
  <si>
    <t>D1101-04/4</t>
  </si>
  <si>
    <t>D1101-04/5</t>
  </si>
  <si>
    <t>D1101-04/6</t>
  </si>
  <si>
    <t>URIN-1</t>
  </si>
  <si>
    <t>URIN-2</t>
  </si>
  <si>
    <t>URIN-3</t>
  </si>
  <si>
    <t>URIN-5</t>
  </si>
  <si>
    <t>URIN-10</t>
  </si>
  <si>
    <t>URIN-11</t>
  </si>
  <si>
    <t>Tiras reactivas para la determinación cualitativa o semicuantitativa de glucosa en orina.</t>
  </si>
  <si>
    <t>Tiras reactivas para la determinación cualitativa o semicuantitativa de glucosa y proteínas en orina.</t>
  </si>
  <si>
    <t>Prueba rápida para la detección de Sangre Oculta en Heces Fecales.</t>
  </si>
  <si>
    <t>D1204-15/2</t>
  </si>
  <si>
    <t>CN PSEUDOMONAS SUPPLEMENT</t>
  </si>
  <si>
    <t>Para la determinación del tiempo de tromboplastina parcial activada con caolín (APTT) utilizando analizadores de la línea STA.</t>
  </si>
  <si>
    <t>Plasma deficiente para la determinación cuantitativa del factor IX en plasma, utilizando los analizadores de la línea STA.</t>
  </si>
  <si>
    <t>D1306-55</t>
  </si>
  <si>
    <t>D1306-56</t>
  </si>
  <si>
    <t>Homocisteína</t>
  </si>
  <si>
    <t>C02257/1</t>
  </si>
  <si>
    <t>Para 30 determinaciones manuales ó 105 en analizadores automáticos</t>
  </si>
  <si>
    <t>Ferritina</t>
  </si>
  <si>
    <t>Para la determinación cuantitativa de ferritina en suero humano por método turbidimétrico.</t>
  </si>
  <si>
    <t>Para 100 determinaciones manuales ó 180 en analizadores automáticos.</t>
  </si>
  <si>
    <t>I0234/3</t>
  </si>
  <si>
    <t>Para la determinación cuantitativa de la homocisteína en suero y plasma humano por método enzimático.</t>
  </si>
  <si>
    <t>I0223</t>
  </si>
  <si>
    <t>I0222</t>
  </si>
  <si>
    <t>RapiLat-FR</t>
  </si>
  <si>
    <t>STA – STACLOT APC-R</t>
  </si>
  <si>
    <t>00721</t>
  </si>
  <si>
    <t>D1307-65</t>
  </si>
  <si>
    <t>12 x 2 mL; 8 x 1 mL</t>
  </si>
  <si>
    <t>PCR-HS/ PCR-HS Calibrador/ PCR-HS Control</t>
  </si>
  <si>
    <t>Para la determinación cuantitativa de la Proteína C – Reactiva (bajas concentraciones) en suero humano por método turbidimétrico.</t>
  </si>
  <si>
    <t>D1307-63</t>
  </si>
  <si>
    <t>I0232/ IS0243/ IC02270</t>
  </si>
  <si>
    <t xml:space="preserve">Para 200 determinaciones por técnica manual ó 180  en analizadores automáticos. </t>
  </si>
  <si>
    <t>D1307-64</t>
  </si>
  <si>
    <t>Ácido Úrico</t>
  </si>
  <si>
    <t>Para 500 determinaciones manuales o 1500 en analizadores automáticos.</t>
  </si>
  <si>
    <t>C0196</t>
  </si>
  <si>
    <r>
      <t>Para la determinación cuantitativa de ácido úrico</t>
    </r>
    <r>
      <rPr>
        <i/>
        <sz val="11"/>
        <rFont val="Calibri"/>
        <family val="2"/>
      </rPr>
      <t xml:space="preserve"> </t>
    </r>
    <r>
      <rPr>
        <sz val="11"/>
        <rFont val="Calibri"/>
        <family val="2"/>
      </rPr>
      <t>en suero y orina por método enzimático.</t>
    </r>
  </si>
  <si>
    <t>D1306-61</t>
  </si>
  <si>
    <t>COBAS AmpliPrep/COBAS TaqMan HCV Quantitative Test, version 2.0 / COBAS AmpliPrep/ COBAS TaqMan Wash Reagent</t>
  </si>
  <si>
    <t>05532264 / 03587797</t>
  </si>
  <si>
    <r>
      <t xml:space="preserve">Prueba de amplificación de ácidos nucleicos </t>
    </r>
    <r>
      <rPr>
        <i/>
        <sz val="11"/>
        <rFont val="Calibri"/>
        <family val="2"/>
      </rPr>
      <t>in vitro</t>
    </r>
    <r>
      <rPr>
        <sz val="11"/>
        <rFont val="Calibri"/>
        <family val="2"/>
      </rPr>
      <t xml:space="preserve"> para la determinación cuantitativa de los genotipos 1 al 6 del ARN del HCV en suero o plasma humano.</t>
    </r>
  </si>
  <si>
    <r>
      <t>72 pruebas</t>
    </r>
    <r>
      <rPr>
        <b/>
        <sz val="11"/>
        <rFont val="Calibri"/>
        <family val="2"/>
      </rPr>
      <t xml:space="preserve"> </t>
    </r>
    <r>
      <rPr>
        <sz val="11"/>
        <rFont val="Calibri"/>
        <family val="2"/>
      </rPr>
      <t xml:space="preserve">/ 1 x 5,1 L </t>
    </r>
  </si>
  <si>
    <t>D1306-59</t>
  </si>
  <si>
    <t>Familia 7.10  Soluciones de Calibración Sistema cobas b121 (OMNI C)</t>
  </si>
  <si>
    <t>Soluciones C1, C2 y C3 para la calibración del cobas b121</t>
  </si>
  <si>
    <t>D1306-60</t>
  </si>
  <si>
    <t>BILD2</t>
  </si>
  <si>
    <t>Para la determinación cuantitativa de la bilirrubina directa en suero y plasma humanos, en los sistemas COBAS INTEGRA y Roche/Hitachi cobas c.</t>
  </si>
  <si>
    <t>05589061</t>
  </si>
  <si>
    <t>Para 350 pruebas. Casete conteniendo a R1 y R2 (cobas c) o SR (COBAS INTEGRA).</t>
  </si>
  <si>
    <t>D1306-57</t>
  </si>
  <si>
    <t>ANTITROMBINA III</t>
  </si>
  <si>
    <t>Para la determinación cuantitativa de la Antitrombina III en plasma humano mediante método turbidimétrico.</t>
  </si>
  <si>
    <t xml:space="preserve">I0216 </t>
  </si>
  <si>
    <t xml:space="preserve">Tampón 1 x 50 mL; Antisuero 1 x 5 mL </t>
  </si>
  <si>
    <t>ELITECH</t>
  </si>
  <si>
    <t>ELITECH CLINICAL SYSTEMS SAS</t>
  </si>
  <si>
    <t>Para la cuantificación de antígeno específico de próstata (total y libre) en suero humano.</t>
  </si>
  <si>
    <t>CREATININA PAP</t>
  </si>
  <si>
    <t>C0104</t>
  </si>
  <si>
    <t>D1308-68</t>
  </si>
  <si>
    <t>D1308-69</t>
  </si>
  <si>
    <t>D1308-67</t>
  </si>
  <si>
    <t>AST (GOT)</t>
  </si>
  <si>
    <t>C0163</t>
  </si>
  <si>
    <r>
      <t>Para la determinación cuantitativa de la enzima AST (GOT)</t>
    </r>
    <r>
      <rPr>
        <i/>
        <sz val="11"/>
        <rFont val="Calibri"/>
        <family val="2"/>
      </rPr>
      <t xml:space="preserve"> </t>
    </r>
    <r>
      <rPr>
        <sz val="11"/>
        <rFont val="Calibri"/>
        <family val="2"/>
      </rPr>
      <t>en suero y plasma por método cinético.</t>
    </r>
  </si>
  <si>
    <r>
      <t>Para la determinación cuantitativa de la concentración de creatinina</t>
    </r>
    <r>
      <rPr>
        <i/>
        <sz val="11"/>
        <rFont val="Calibri"/>
        <family val="2"/>
      </rPr>
      <t xml:space="preserve"> </t>
    </r>
    <r>
      <rPr>
        <sz val="11"/>
        <rFont val="Calibri"/>
        <family val="2"/>
      </rPr>
      <t>en suero, plasma y orina por método enzimático.</t>
    </r>
  </si>
  <si>
    <t xml:space="preserve">Para 200 determinaciones manuales ó 600  en analizadores automáticos. </t>
  </si>
  <si>
    <t xml:space="preserve">Para 240 determinaciones manuales ó 300  en analizadores automáticos. </t>
  </si>
  <si>
    <t>ALT (GPT)</t>
  </si>
  <si>
    <t>Para 200 determinaciones manuales o 600  en analizadores automáticos.</t>
  </si>
  <si>
    <t>C0158</t>
  </si>
  <si>
    <r>
      <t>Para la determinación cuantitativa de la enzima ALT (GPT)</t>
    </r>
    <r>
      <rPr>
        <i/>
        <sz val="11"/>
        <rFont val="Calibri"/>
        <family val="2"/>
      </rPr>
      <t xml:space="preserve"> </t>
    </r>
    <r>
      <rPr>
        <sz val="11"/>
        <rFont val="Calibri"/>
        <family val="2"/>
      </rPr>
      <t>en suero y plasma por método cinético.</t>
    </r>
  </si>
  <si>
    <t>D1308-66</t>
  </si>
  <si>
    <t>CA2</t>
  </si>
  <si>
    <t>05061482</t>
  </si>
  <si>
    <t>D1308-74</t>
  </si>
  <si>
    <t>Para la medición del Tiempo de tromboplastina parcial activada (APTT) en plasma humano.</t>
  </si>
  <si>
    <t>Para 400 determinaciones manuales U 800  en analizadores automáticos.</t>
  </si>
  <si>
    <t>E02100/E02111</t>
  </si>
  <si>
    <t>D1308-73</t>
  </si>
  <si>
    <t>D1308-70</t>
  </si>
  <si>
    <t>D1308-71</t>
  </si>
  <si>
    <t xml:space="preserve">B </t>
  </si>
  <si>
    <t xml:space="preserve">72 pruebas / 1 x 5,1 L </t>
  </si>
  <si>
    <t>Roche CARDIAC M Myoglobin/ Roche CARDIAC Control</t>
  </si>
  <si>
    <t>20 pruebas/ 2 x 1 mL</t>
  </si>
  <si>
    <t>04877799/04890469</t>
  </si>
  <si>
    <t>Soluciones S1, S2 y S3 para la calibración del cobas b221.</t>
  </si>
  <si>
    <t>Roche CARDIAC CK-MB/ Roche CARDIAC Control CK-MB</t>
  </si>
  <si>
    <t>D0701-01/14</t>
  </si>
  <si>
    <t>MINDMAX MEDICAL SOLUTIONS S.A.</t>
  </si>
  <si>
    <t>SD BIOLINE Chagas Ab Rapid</t>
  </si>
  <si>
    <t>49FK10</t>
  </si>
  <si>
    <t>25 pruebas.</t>
  </si>
  <si>
    <t>D1309-82</t>
  </si>
  <si>
    <r>
      <t xml:space="preserve">Prueba inmunocromatográfica rápida, de un solo paso, para la detección de  anticuerpos contra </t>
    </r>
    <r>
      <rPr>
        <i/>
        <sz val="11"/>
        <rFont val="Calibri"/>
        <family val="2"/>
      </rPr>
      <t>Trypanosoma cruzi</t>
    </r>
    <r>
      <rPr>
        <sz val="11"/>
        <rFont val="Calibri"/>
        <family val="2"/>
      </rPr>
      <t xml:space="preserve"> en suero, plasma o sangre total humana.</t>
    </r>
  </si>
  <si>
    <t>D1309-81</t>
  </si>
  <si>
    <t>SD BIOLINE HIV 1/2 3.0</t>
  </si>
  <si>
    <t>30 pruebas / 25 pruebas</t>
  </si>
  <si>
    <t>SD BIOLINE Leptospira IgG/IgM</t>
  </si>
  <si>
    <t>D1309-80</t>
  </si>
  <si>
    <t>30 pruebas</t>
  </si>
  <si>
    <t>16FK40</t>
  </si>
  <si>
    <t>MINDMAX</t>
  </si>
  <si>
    <t>D1309-76</t>
  </si>
  <si>
    <t>Familia 7.6 Controles  multiparámetros de varias concentraciones PreciControl ClinChem Multi 1/ PreciControl ClinChem Multi 2.</t>
  </si>
  <si>
    <t>Para el control de la calidad en la supervisión de la exactitud y precisión de los métodos cuantitativos en los analizadores Roche/Hitachi MODULAR, COBAS INTEGRA y cobas c.</t>
  </si>
  <si>
    <t>D1306-59/1</t>
  </si>
  <si>
    <t>D1306-59/2</t>
  </si>
  <si>
    <t>D1306-59/3</t>
  </si>
  <si>
    <t>C1 Calibration Solution 1</t>
  </si>
  <si>
    <t>Solución 1 de Calibración para cobas b121, Roche OMNI C.</t>
  </si>
  <si>
    <t>2  x  1750 mL</t>
  </si>
  <si>
    <t>03144046</t>
  </si>
  <si>
    <t>03144020</t>
  </si>
  <si>
    <t>03144038</t>
  </si>
  <si>
    <t>C2 Calibration Solution 2</t>
  </si>
  <si>
    <t>Solución 2 de Calibración para cobas b121, Roche OMNI C.</t>
  </si>
  <si>
    <t>2  x  1200 mL</t>
  </si>
  <si>
    <t>C3 Fluid Pack</t>
  </si>
  <si>
    <t>Paquete de fluidos conteniendo soluciones de condicionamiento, de referencia, punto cero y de limpieza para cobas b121, Roche OMNI C.</t>
  </si>
  <si>
    <t>D1305-49/1</t>
  </si>
  <si>
    <t>D1305-49/2</t>
  </si>
  <si>
    <t>ONE-TROL 2</t>
  </si>
  <si>
    <t>ONE-TROL 3</t>
  </si>
  <si>
    <t>CC02225</t>
  </si>
  <si>
    <t>CC02226</t>
  </si>
  <si>
    <t>10x5 mL</t>
  </si>
  <si>
    <t>D1308-73/1</t>
  </si>
  <si>
    <t>D1308-73/2</t>
  </si>
  <si>
    <t>D1308-73/3</t>
  </si>
  <si>
    <t>03260917</t>
  </si>
  <si>
    <t>03260925</t>
  </si>
  <si>
    <t>03260933</t>
  </si>
  <si>
    <t xml:space="preserve">S1 Rinse Solution </t>
  </si>
  <si>
    <t>S2 Fluid Pack</t>
  </si>
  <si>
    <t>S3 Fluid Pack A</t>
  </si>
  <si>
    <t>2  x  1850 mL</t>
  </si>
  <si>
    <t>D1309-76/1</t>
  </si>
  <si>
    <t>D1309-76/2</t>
  </si>
  <si>
    <t>D1310-83</t>
  </si>
  <si>
    <t>PreciControl  Varia</t>
  </si>
  <si>
    <t>Para el control de calidad de los inmunoensayos Elecsys especificados en los inmunoanalizadores Elecsys y cobas e.</t>
  </si>
  <si>
    <t>D1310-86</t>
  </si>
  <si>
    <t>Roche CARDIAC D-Dimer/ Roche CARDIAC Control D-Dimer</t>
  </si>
  <si>
    <t>04877802/ 04890523</t>
  </si>
  <si>
    <t>D1310-85</t>
  </si>
  <si>
    <t>04877900/ 04890426</t>
  </si>
  <si>
    <t>Roche CARDIAC T Quantitative/ Roche CARDIAC Control Troponin T</t>
  </si>
  <si>
    <t>D1310-90</t>
  </si>
  <si>
    <t>04877772/ 04890515</t>
  </si>
  <si>
    <t>D1310-91</t>
  </si>
  <si>
    <t xml:space="preserve">Reflotron GGT </t>
  </si>
  <si>
    <t>D1310-92</t>
  </si>
  <si>
    <t>Para la determinación cuantitativa de gamma- glutamiltransferasa (GGT) en sangre, plasma y suero con equipos de medición Reflotron.</t>
  </si>
  <si>
    <t>05533643/ 04890493</t>
  </si>
  <si>
    <t>D1311-95</t>
  </si>
  <si>
    <t>PreciControl Tumor Marker</t>
  </si>
  <si>
    <t xml:space="preserve">PC TM1 y PC TM2 4 x 3 mL </t>
  </si>
  <si>
    <t>D1208-87</t>
  </si>
  <si>
    <t>RF II/ RF Control Set/ Preciset RF</t>
  </si>
  <si>
    <t>20764574/ 03005496/ 12172828</t>
  </si>
  <si>
    <t>Para 100 pruebas/ 2x1 mL, nivel I y nivel II/ 5x1 mL</t>
  </si>
  <si>
    <t>D1311-96</t>
  </si>
  <si>
    <t>Para el control de calidad en la verificación de la exactitud y precisión de los métodos cuantitativos en los analizadores Roche/Hitachi MODULAR, COBAS INTEGRA y cobas c.</t>
  </si>
  <si>
    <t xml:space="preserve">3 x 1 mL </t>
  </si>
  <si>
    <t>D1311-97</t>
  </si>
  <si>
    <t>D1311-98</t>
  </si>
  <si>
    <t>D1311-96/1</t>
  </si>
  <si>
    <t>D1311-96/2</t>
  </si>
  <si>
    <t>Precinorm PUC</t>
  </si>
  <si>
    <t>Precipath PUC</t>
  </si>
  <si>
    <t>Familia 7.6 Controles multiparámetros Precinorm PUC y Precipath PUC</t>
  </si>
  <si>
    <t>03121313</t>
  </si>
  <si>
    <t>03121291</t>
  </si>
  <si>
    <t>Calibrator for automated systems (C.f.a.s)</t>
  </si>
  <si>
    <t>Para la calibración de los métodos cuantitativos de Roche en analizadores Roche de Química Clínica</t>
  </si>
  <si>
    <t>12 x 3 mL</t>
  </si>
  <si>
    <t>D1311-94</t>
  </si>
  <si>
    <t>C.f.a.s. PUC</t>
  </si>
  <si>
    <t>Para la calibración de los métodos cuantitativos de Roche (proteínas en orina y líquido cefalorraquídeo) en analizadores Roche de Química Clínica.</t>
  </si>
  <si>
    <t>5 x 1 mL</t>
  </si>
  <si>
    <t>03121305</t>
  </si>
  <si>
    <t>C.f.a.s. Proteins</t>
  </si>
  <si>
    <t>D1311-93</t>
  </si>
  <si>
    <t>C.f.a.s. Lipids</t>
  </si>
  <si>
    <t>Para la calibración de los métodos cuantitativos de Roche en analizadores Roche de Química Clínica.</t>
  </si>
  <si>
    <t>3 x 1 mL</t>
  </si>
  <si>
    <t xml:space="preserve">PRODUCTO/SISTEMA/FAMILIA </t>
  </si>
  <si>
    <t>P</t>
  </si>
  <si>
    <t>PF</t>
  </si>
  <si>
    <t>F</t>
  </si>
  <si>
    <t>No.Ins</t>
  </si>
  <si>
    <t>No.Ins.Secundario</t>
  </si>
  <si>
    <t>vacio</t>
  </si>
  <si>
    <t>Total general</t>
  </si>
  <si>
    <t>Cuenta de No.Ins.Secundario</t>
  </si>
  <si>
    <t>Total</t>
  </si>
  <si>
    <t>S3</t>
  </si>
  <si>
    <t>S2</t>
  </si>
  <si>
    <t>Tipo</t>
  </si>
  <si>
    <t>PRODUCTOS INDIVIDUALES</t>
  </si>
  <si>
    <t>SISTEMAS</t>
  </si>
  <si>
    <t>FAMILIAS</t>
  </si>
  <si>
    <t>TOTAL DE PRODUCTOS</t>
  </si>
  <si>
    <t>TIPO</t>
  </si>
  <si>
    <t>D1311-101</t>
  </si>
  <si>
    <t>Familia 7.9  MINDRAY REACTIVOS M-30, SERIE BC</t>
  </si>
  <si>
    <t xml:space="preserve">Para ser utilizado en los analizadores hematológicos MINDRAY de la serie BC </t>
  </si>
  <si>
    <t>D1311-101/1</t>
  </si>
  <si>
    <t>M-30E E-Z LIMPIADOR ENZIMÁTICO</t>
  </si>
  <si>
    <t xml:space="preserve">Para ser utilizado en la limpieza periódica del analizador hematológico. </t>
  </si>
  <si>
    <t>A12-000045</t>
  </si>
  <si>
    <t>D1311-101/2</t>
  </si>
  <si>
    <t>M-30R DETERGENTE</t>
  </si>
  <si>
    <t>Para ser utilizado como una solución isotónica, libre de azida, filtrada para la limpieza del analizador hematológico.</t>
  </si>
  <si>
    <t>Tanque x 20 L</t>
  </si>
  <si>
    <t>A12-000048</t>
  </si>
  <si>
    <t>D1311-101/3</t>
  </si>
  <si>
    <t>M-30D DILUYENTE</t>
  </si>
  <si>
    <t xml:space="preserve">Para ser utilizado como una solución isotónica, libre de azida, para el conteo y análisis de las células sanguíneas. </t>
  </si>
  <si>
    <t>A12-000047</t>
  </si>
  <si>
    <t>D1311-101/4</t>
  </si>
  <si>
    <t>M-30P LIMPIADOR DE SONDA</t>
  </si>
  <si>
    <t xml:space="preserve">Para ser utilizado como agente de limpieza periódica del analizador hematológico. </t>
  </si>
  <si>
    <t>12 Frascos x 17 mL</t>
  </si>
  <si>
    <t>A12-000046</t>
  </si>
  <si>
    <t>D1311-101/5</t>
  </si>
  <si>
    <t>M-30CFL LISANTE</t>
  </si>
  <si>
    <t>Para ser utilizado como agente lisante, libre de cianuros, para la determinación cuantitativa de hemoglobina y conteo de leucocitos.</t>
  </si>
  <si>
    <t>Frasco x 500 mL</t>
  </si>
  <si>
    <t>A12-000084</t>
  </si>
  <si>
    <t>D1311-101/6</t>
  </si>
  <si>
    <t>B30 Control Alto/B30 Control Normal/B30 Control Bajo</t>
  </si>
  <si>
    <t>Para monitorear el desempeño.</t>
  </si>
  <si>
    <t>Estuche  x 3 frascos: Alto  1 x 3 mL/ Normal  1 x 3 mL/ Bajo  1 x 3 mL</t>
  </si>
  <si>
    <t>0031-30-60615/ 0031-30-60616/ 0031-30-60617</t>
  </si>
  <si>
    <t>D1311-101/7</t>
  </si>
  <si>
    <t>S30 Calibrador</t>
  </si>
  <si>
    <t>Para la calibración de los parámetros WBC, RBC, HGB, MCV y PLT.</t>
  </si>
  <si>
    <t xml:space="preserve">1 frasco x 3 mL </t>
  </si>
  <si>
    <t>0031-30-60621</t>
  </si>
  <si>
    <r>
      <t xml:space="preserve">Para la determinación cualitativa de anticuerpos anti- </t>
    </r>
    <r>
      <rPr>
        <i/>
        <sz val="11"/>
        <rFont val="Calibri"/>
        <family val="2"/>
      </rPr>
      <t>Treponema pallidum</t>
    </r>
    <r>
      <rPr>
        <sz val="11"/>
        <rFont val="Calibri"/>
        <family val="2"/>
      </rPr>
      <t xml:space="preserve"> en suero humano.</t>
    </r>
  </si>
  <si>
    <t>D1311-102</t>
  </si>
  <si>
    <t>CALIBRADOR ULK</t>
  </si>
  <si>
    <t>Para la preparación de curvas de referencia en la determinación de Cadena Ligera Kappa y Cadena Ligera Lambda en orina por método turbidimétrico.</t>
  </si>
  <si>
    <t>IS01ULK</t>
  </si>
  <si>
    <t>D1311-103</t>
  </si>
  <si>
    <t xml:space="preserve">HDL / LDL CALIBRADOR </t>
  </si>
  <si>
    <t>Para la calibración de los ensayos de Colesterol HDL y LDL en suero y plasma humano mediante métodos enzimáticos colorimétricos.</t>
  </si>
  <si>
    <t>CS0296</t>
  </si>
  <si>
    <t>S4</t>
  </si>
  <si>
    <t>PreciControl ClinChem Multi 1</t>
  </si>
  <si>
    <t>PreciControl ClinChem Multi 2</t>
  </si>
  <si>
    <t>PRODUCTO/SISTEMA/FAMILIA</t>
  </si>
  <si>
    <t xml:space="preserve">nacionales </t>
  </si>
  <si>
    <t>extranjeros</t>
  </si>
  <si>
    <t>total</t>
  </si>
  <si>
    <t>D1102-06/10</t>
  </si>
  <si>
    <r>
      <t xml:space="preserve">Ensayo inmunocromatográfico rápido para </t>
    </r>
    <r>
      <rPr>
        <i/>
        <sz val="11"/>
        <rFont val="Calibri"/>
        <family val="2"/>
      </rPr>
      <t>Chlamydia trachomatis.</t>
    </r>
  </si>
  <si>
    <t>Familia 7.6  COMBITROL TS+</t>
  </si>
  <si>
    <t>D1312-105</t>
  </si>
  <si>
    <t>30 ámpulas x 1,7 mL</t>
  </si>
  <si>
    <t>D1312-105/1</t>
  </si>
  <si>
    <t>D1312-105/2</t>
  </si>
  <si>
    <t>D1312-105/3</t>
  </si>
  <si>
    <t>COMBITROL TS+ LEVEL 1</t>
  </si>
  <si>
    <t>COMBITROL TS+ LEVEL 2</t>
  </si>
  <si>
    <t>COMBITROL TS+ LEVEL 3</t>
  </si>
  <si>
    <t>03321258</t>
  </si>
  <si>
    <t>03321266</t>
  </si>
  <si>
    <t>03321274</t>
  </si>
  <si>
    <t>CoaguChek XS PT Test</t>
  </si>
  <si>
    <t>D1312-106</t>
  </si>
  <si>
    <t>Tiras reactivas para la determinación cuantitativa del tiempo de protrombina en sangre capilar o en sangre venosa no anticoagulada utilizando dispositivos de medición CoaguChek XS/XS Plus/XS Pro.</t>
  </si>
  <si>
    <t>6 Tiras Reactivas/ 24 Tiras Reactivas/ 2 x 24  Tiras Reactivas</t>
  </si>
  <si>
    <t>04625374/ 04625358/ 04625315</t>
  </si>
  <si>
    <t>ONE-CAL 2</t>
  </si>
  <si>
    <t>ONE-CAL 3</t>
  </si>
  <si>
    <t>CS02227/CS02242</t>
  </si>
  <si>
    <t>CS02228/CS02244</t>
  </si>
  <si>
    <t>10 x 5 mL/4   x 5 mL</t>
  </si>
  <si>
    <t>10 x 5 mL4   x 5 mL</t>
  </si>
  <si>
    <t>Familia 7.4 Calibradores  multiparamétricos de varias concentraciones</t>
  </si>
  <si>
    <t>D1312-107</t>
  </si>
  <si>
    <t>D1312-107/1</t>
  </si>
  <si>
    <t>D1312-107/2</t>
  </si>
  <si>
    <t>Para la calibración de los ensayos de Química Clínica.</t>
  </si>
  <si>
    <t>PROTEÍNA C- REACTIVA  (PCR)</t>
  </si>
  <si>
    <t>D1305-45</t>
  </si>
  <si>
    <t>Para la determinación cuantitativa de la Proteína C – Reactiva en suero humano por método turbidimétrico.</t>
  </si>
  <si>
    <t>I0231/1</t>
  </si>
  <si>
    <t>Para 100 determinaciones manuales o 150 determinaciones en analizadores automáticos.</t>
  </si>
  <si>
    <t>D1305-46</t>
  </si>
  <si>
    <t>FACTOR REUMATOIDEO  (RF)</t>
  </si>
  <si>
    <t>Para la determinación cuantitativa del Factor Reumatoideo en suero humano por método turbidimétrico.</t>
  </si>
  <si>
    <t>I0233/1</t>
  </si>
  <si>
    <t>D1305-47</t>
  </si>
  <si>
    <t>p</t>
  </si>
  <si>
    <t>ASO/PCR/RF CONTROL</t>
  </si>
  <si>
    <t>2 x 1 mL</t>
  </si>
  <si>
    <t>IC0237</t>
  </si>
  <si>
    <t xml:space="preserve">Para monitorear y evaluar la precisión y exactitud en la determinación de ASO/PCR/RF en suero humano por método turbidimétrico.  </t>
  </si>
  <si>
    <t>D1305-48</t>
  </si>
  <si>
    <t>VIDAS Anti-HAV Total (HAVT)</t>
  </si>
  <si>
    <t>Para la detección de las IgM dirigidas contra el virus de la hepatitis A (HAV) en suero o plasma humano mediante una técnica ELFA.</t>
  </si>
  <si>
    <t>Para la cuantificación de las Ig totales dirigidas contra el virus de la hepatitis A (HAV) en suero o plasma humano mediante una técnica ELFA.</t>
  </si>
  <si>
    <t>NucliSENS easyMAG Extraction Buffer 1</t>
  </si>
  <si>
    <t>Para la determinación cuantitativa de la Lipoproteína (a) en suero humano por método turbidimétrico/ Para monitorear y evaluar la precisión y exactitud en la determinación de  LPA/ Para la preparación de curvas de referencia en la determinación de la LPA.</t>
  </si>
  <si>
    <t>DAVIH-BLOT-HTLV-I</t>
  </si>
  <si>
    <t>DAVIH Ag P24</t>
  </si>
  <si>
    <t>D1211-149</t>
  </si>
  <si>
    <t>D0701-01/2</t>
  </si>
  <si>
    <t>D0701-01/5</t>
  </si>
  <si>
    <t>D0701-01/7</t>
  </si>
  <si>
    <t>D0701-01/9</t>
  </si>
  <si>
    <t xml:space="preserve">Selenite Broth </t>
  </si>
  <si>
    <t>POLIMYXIN B  PB  300 UI</t>
  </si>
  <si>
    <t>PENICILLIN G P 10 UI</t>
  </si>
  <si>
    <t>Para 30/100/10 pruebas</t>
  </si>
  <si>
    <t xml:space="preserve">Para 200 determinaciones/Para 100 determinaciones/      Para 800 determinaciones                       </t>
  </si>
  <si>
    <t>CONTROL MULTIPARAMETRICO PROTEINAS ESPECIFICAS</t>
  </si>
  <si>
    <t>D1402-06</t>
  </si>
  <si>
    <t>Para evaluar la exactitud y precisión en la determinación de proteínas específicas en suero y plasma humano por turbidimetría.</t>
  </si>
  <si>
    <t xml:space="preserve"> IC0228</t>
  </si>
  <si>
    <t>MULTICALIBRADOR PROTEINAS ESPECIFICAS</t>
  </si>
  <si>
    <t>D1402-07</t>
  </si>
  <si>
    <t>Para la preparación de curvas de referencia para la determinación de proteínas específicas en suero y plasma humano por Turbidimetría.</t>
  </si>
  <si>
    <t>IS0227</t>
  </si>
  <si>
    <t>D1402-05</t>
  </si>
  <si>
    <t>Para la calibración y limpieza de los analizadores de pH, gases en sangre, electrolitos y metabolitos, del Modelo ABL8xx.</t>
  </si>
  <si>
    <t>D1402-05/1</t>
  </si>
  <si>
    <t>D1402-05/2</t>
  </si>
  <si>
    <t>D1402-05/3</t>
  </si>
  <si>
    <t>D1402-05/4</t>
  </si>
  <si>
    <t xml:space="preserve">Para la limpieza del sistema de medición. </t>
  </si>
  <si>
    <t>Para la calibración de los electrodos de pH, electrolitos y metabolitos.</t>
  </si>
  <si>
    <t xml:space="preserve"> Para la calibración de los electrodos de pH, electrolitos y metabolitos.</t>
  </si>
  <si>
    <t xml:space="preserve">S8375 </t>
  </si>
  <si>
    <t>S1820</t>
  </si>
  <si>
    <t>S1830</t>
  </si>
  <si>
    <t>S4980</t>
  </si>
  <si>
    <t xml:space="preserve">Familia 1.10 Medios de cultivo para el control de la industria farmacéutica y biotecnológica. </t>
  </si>
  <si>
    <t>D1402-02</t>
  </si>
  <si>
    <t xml:space="preserve">Para el monitoreo de la contaminación microbiológica del ambiente. </t>
  </si>
  <si>
    <t>D1402-02/01</t>
  </si>
  <si>
    <t>D1402-02/02</t>
  </si>
  <si>
    <t>D1402-02/03</t>
  </si>
  <si>
    <t>D1402-02/04</t>
  </si>
  <si>
    <t>D1402-02/05</t>
  </si>
  <si>
    <t>D1402-02/06</t>
  </si>
  <si>
    <t>D1402-02/07</t>
  </si>
  <si>
    <t>D1402-02/08</t>
  </si>
  <si>
    <t>D1402-02/09</t>
  </si>
  <si>
    <t>D1402-02/10</t>
  </si>
  <si>
    <t>15323S</t>
  </si>
  <si>
    <t>15336S</t>
  </si>
  <si>
    <t>15339S</t>
  </si>
  <si>
    <t>15340S</t>
  </si>
  <si>
    <t>15365S</t>
  </si>
  <si>
    <t>15380S</t>
  </si>
  <si>
    <t>Sabouraud Agar + Neutralizing  (Irradiated)</t>
  </si>
  <si>
    <t>Plate Count Agar</t>
  </si>
  <si>
    <t>Plate Count Agar + Neutralizing  (Irradiated)</t>
  </si>
  <si>
    <t>Tryptic Soy Agar + Neutralizing Casein Soya Bean Digest Agar (Irradiated)</t>
  </si>
  <si>
    <t>Tryptic Soy Agar Casein Soya Bean Digest Agar (Irradiated)</t>
  </si>
  <si>
    <t>Sabouraud Caf Agar + Neutralizing</t>
  </si>
  <si>
    <t>Sabouraud Caf Agar + Neutralizing  (Irradiated)</t>
  </si>
  <si>
    <t>m-Faecal Coliform Agar</t>
  </si>
  <si>
    <t>Sabouraud Caf Agar (Irradiated)</t>
  </si>
  <si>
    <t>Caja x 20 placas</t>
  </si>
  <si>
    <t>D1402-03</t>
  </si>
  <si>
    <t>D1402-01</t>
  </si>
  <si>
    <t>Para la determinación automatizada inmunoenzimática cualitativa de las IgM anti-rubeola (RBM) en suero humano mediante la técnica ELFA en los sistemas de la familia VIDAS.</t>
  </si>
  <si>
    <t>Para la determinación cuantitativa automatizada  del antígeno prostático específico (PSA) en suero o plasma humano mediante la  técnica ELFA en los instrumentos de la familia VIDAS.</t>
  </si>
  <si>
    <t>30 428</t>
  </si>
  <si>
    <t>Para la determinación cuantitativa de la alanina aminotransferasa (ALT) en suero y plasma humanos, en los sistemas Roche/Hitachi cobas c.</t>
  </si>
  <si>
    <t>Para 500 determinaciones.</t>
  </si>
  <si>
    <t>D1403-11</t>
  </si>
  <si>
    <t>D1403-17</t>
  </si>
  <si>
    <t>Tina-quant Ferritin Gen.4 (FERR4)</t>
  </si>
  <si>
    <t>Para la determinación cuantitativa de ferritina en suero y plasma humanos en los sistemas Roche/Hitachi cobas c.</t>
  </si>
  <si>
    <t>250  pruebas</t>
  </si>
  <si>
    <t>04885317</t>
  </si>
  <si>
    <t>MICROALBUMINURIA/CALIBRADOR/CONTROL</t>
  </si>
  <si>
    <t>D1403-12</t>
  </si>
  <si>
    <t>I0218/IS01274/IC01275</t>
  </si>
  <si>
    <t>1 x 50 mL; 1 x 5 mL/1 x 1 mL/1 x 1 mL</t>
  </si>
  <si>
    <t>Estuche para 25 y 50 pruebas.</t>
  </si>
  <si>
    <t>1501132/1501130</t>
  </si>
  <si>
    <t>Determinación cualitativa automatizada en los sistemas de la familia VIDAS, que permite la detección de las IgM anti-Toxoplasma en suero humano por técnica ELFA (Enzyme Linked Fluorescent Assay).</t>
  </si>
  <si>
    <t>30 202</t>
  </si>
  <si>
    <t>D1403-10</t>
  </si>
  <si>
    <t>Determinación automatizada inmunoenzimática cualitativa de las IgM anti-Citomegalovirus en suero humano por técnica ELFA (Enzyme Linked Fluorescent Assay), en los instrumentos de la familia VIDAS.</t>
  </si>
  <si>
    <t>30 205</t>
  </si>
  <si>
    <t>D1403-03</t>
  </si>
  <si>
    <t>D1404-19</t>
  </si>
  <si>
    <t>Anti-TPO/ Anti-TPO CalSet</t>
  </si>
  <si>
    <t xml:space="preserve">100 pruebas/ 4 x 1,5 mL. </t>
  </si>
  <si>
    <t>06368590/ 06472931</t>
  </si>
  <si>
    <t>D1403-18</t>
  </si>
  <si>
    <t xml:space="preserve">STA – THROMBIN </t>
  </si>
  <si>
    <t>D1403-16</t>
  </si>
  <si>
    <t>00611/00669</t>
  </si>
  <si>
    <t>Determinación cualitativa o semicuantitativa de factores reumatoides (FR) en suero humano mediante un ensayo de aglutinación en porta.</t>
  </si>
  <si>
    <t>1200201/1200202</t>
  </si>
  <si>
    <t>D1405-21</t>
  </si>
  <si>
    <t>PreciControl Universal</t>
  </si>
  <si>
    <t>Para el control de calidad de los inmunoensayos Elecsys, en los analizadores Elecsys y cobbas e.</t>
  </si>
  <si>
    <t>11731416</t>
  </si>
  <si>
    <t>D1405-22</t>
  </si>
  <si>
    <t>D1405-20</t>
  </si>
  <si>
    <t>150 pruebas</t>
  </si>
  <si>
    <t xml:space="preserve">cobas TaqScreen MPX Test, version 2.0 / cobas TaqScreen MPX Control Kit, v2.0 /cobas TaqScreen Wash Reagent  </t>
  </si>
  <si>
    <t>Prueba cualitativa para la detección directa del ARN de los grupos M y O del VIH-1, el ARN del VIH-2, el ARN del VHC y el ADN del VHB en plasma humano, en el sistema cobas s 201.</t>
  </si>
  <si>
    <t>Estuche para 96 pruebas  (MPX v2.0) / Estuche con 6 juegos  (MPX CTL v2.0) /  Frasco de 5,1 L (TS WR)</t>
  </si>
  <si>
    <t>Fosfatasa Alcalina</t>
  </si>
  <si>
    <t>D1408-23</t>
  </si>
  <si>
    <t>Para la determinación cuantitativa de la fosfatasa alcalina  en suero y plasma humano mediante método cinético.</t>
  </si>
  <si>
    <t>C0162</t>
  </si>
  <si>
    <t>Para 200 determinaciones con técnica manual y 600 con analizadores automáticos</t>
  </si>
  <si>
    <t>D1408-25</t>
  </si>
  <si>
    <t>Para la determinación cuantitativa de la actividad en suero, plasma y orina de la enzima Alfa Amilasa mediante método cinético.</t>
  </si>
  <si>
    <t>Para 100 determinaciones con técnica manual y 300 con analizadores automáticos</t>
  </si>
  <si>
    <t>C0160</t>
  </si>
  <si>
    <t>ELICAL 2</t>
  </si>
  <si>
    <t>Calibrador multiparamétrico destinado a la calibración de los reactivos de Química Clínica.</t>
  </si>
  <si>
    <t>D1408-31</t>
  </si>
  <si>
    <t>D1408-29</t>
  </si>
  <si>
    <t>D1408-24</t>
  </si>
  <si>
    <t>PT 02-053</t>
  </si>
  <si>
    <t>D1408-26</t>
  </si>
  <si>
    <t xml:space="preserve">Para uso microbiológico. </t>
  </si>
  <si>
    <t>D1408-27</t>
  </si>
  <si>
    <t>D1408-26/1</t>
  </si>
  <si>
    <t>D1408-26/2</t>
  </si>
  <si>
    <t>D1408-26/3</t>
  </si>
  <si>
    <t>HemoCen Aerobio</t>
  </si>
  <si>
    <t>HemoCen Aerobio Pediátrico</t>
  </si>
  <si>
    <t>HemoCen Aerobio Neonatal</t>
  </si>
  <si>
    <t>Caja por 30 frascos de 9 mL</t>
  </si>
  <si>
    <t>D1408-28</t>
  </si>
  <si>
    <t>Para la determinación cuantitativa de la aspartato aminotransferasa en suero y plasma humanos, en los sistemas Roche /Hitachi cobas c y COBAS INTEGRA.</t>
  </si>
  <si>
    <t xml:space="preserve">Para 500 pruebas  </t>
  </si>
  <si>
    <t>Fosfatasa Ácida y Prostática</t>
  </si>
  <si>
    <t>Para la determinación de la fosfatasa ácida y prostática en suero mediante el método cinético del naftilfosfato.</t>
  </si>
  <si>
    <t>Para 54 determinaciones con técnica manual y 160 con analizadores automáticos</t>
  </si>
  <si>
    <t>C0257</t>
  </si>
  <si>
    <t>D1408-30</t>
  </si>
  <si>
    <t>Para la determinación cuantitativa de amoníaco en plasma mediante método enzimático.</t>
  </si>
  <si>
    <t xml:space="preserve">Para 200 determinaciones (manual) y hasta 600 determinaciones (automatizada). </t>
  </si>
  <si>
    <t>CK-MB CONTROL</t>
  </si>
  <si>
    <t>Para la determinación cuantitativa de la actividad de la enzima γ- GT en suero y plasma por método cinético.</t>
  </si>
  <si>
    <t>Para 200 determinaciones  (manual) y hasta 600 determinaciones (automatizada)</t>
  </si>
  <si>
    <t>D1410-36</t>
  </si>
  <si>
    <t>Bilirrubina Total</t>
  </si>
  <si>
    <t>Para la determinación cuantitativa de la Bilirrubina Total en suero y plasma mediante el método Jendrassik modificado.</t>
  </si>
  <si>
    <t>D1410-37</t>
  </si>
  <si>
    <t xml:space="preserve">Para 500 determinaciones (manual) Para 1500 determinaciones (automatizada) </t>
  </si>
  <si>
    <t>C0165</t>
  </si>
  <si>
    <t>D1410-38</t>
  </si>
  <si>
    <t>Bilirrubina Directa</t>
  </si>
  <si>
    <t>Para la determinación cuantitativa de la Bilirrubina Directa en suero y plasma mediante el método Jendrassik modificado.</t>
  </si>
  <si>
    <t>C0164</t>
  </si>
  <si>
    <t>UMELISA ANTI-HBc IgM PLUS</t>
  </si>
  <si>
    <t>D1410-35</t>
  </si>
  <si>
    <t>Para la detección de anticuerpos IgM al antígeno core del virus de la Hepatitis B en suero o plasma humano.</t>
  </si>
  <si>
    <t>Para 192 pruebas</t>
  </si>
  <si>
    <t>UM 2039</t>
  </si>
  <si>
    <t>D1410-39</t>
  </si>
  <si>
    <t>D1411-45</t>
  </si>
  <si>
    <t>Para la determinación de prolactina (hPRL) en suero humano.</t>
  </si>
  <si>
    <t>RK-780CT</t>
  </si>
  <si>
    <t>Para la determinación de la hormona folículo estimulante (hFSH) en suero humano.</t>
  </si>
  <si>
    <t>RK-790CT</t>
  </si>
  <si>
    <t>D1411-40</t>
  </si>
  <si>
    <t>D1411-44</t>
  </si>
  <si>
    <t>Para la determinación de tiroxina total (T4) en suero humano.</t>
  </si>
  <si>
    <t>RK-11CT1</t>
  </si>
  <si>
    <t>D1409-34</t>
  </si>
  <si>
    <t>Familia 1.7 HEMO ANAEROBIC</t>
  </si>
  <si>
    <t>Medio de cultivo para el aislamiento de microorganismos fastidiosos, anaeróbicos facultativos y  anaeróbicos en muestras de sangre.</t>
  </si>
  <si>
    <t>MH01100</t>
  </si>
  <si>
    <t>MH01101</t>
  </si>
  <si>
    <t>MH01102</t>
  </si>
  <si>
    <t>D1409-34/1</t>
  </si>
  <si>
    <t>D1409-34/2</t>
  </si>
  <si>
    <t>D1409-34/3</t>
  </si>
  <si>
    <t>HEMO ANAEROBIC</t>
  </si>
  <si>
    <t>HEMO ANAEROBIC PEDRIATRIC</t>
  </si>
  <si>
    <t>HEMO ANAEROBIC NEONATAL</t>
  </si>
  <si>
    <t>6 frascos x 80 mL</t>
  </si>
  <si>
    <t>6 frascos x 40 mL</t>
  </si>
  <si>
    <t>6 frascos x 9 mL</t>
  </si>
  <si>
    <t>D1409-32</t>
  </si>
  <si>
    <t>D1409-32/1</t>
  </si>
  <si>
    <t>D1409-32/2</t>
  </si>
  <si>
    <t>D1409-32/3</t>
  </si>
  <si>
    <t>Familia 1.8 HEMO AEROBIC</t>
  </si>
  <si>
    <t>HEMO AEROBIC</t>
  </si>
  <si>
    <t>HEMO AEROBIC PEDRIATRIC</t>
  </si>
  <si>
    <t>HEMO AEROBIC NEONATAL</t>
  </si>
  <si>
    <t>Medio de cultivo para el aislamiento de microorganismos fastidiosos, aeróbicos y  anaeróbicos facultativos en muestras de sangre.</t>
  </si>
  <si>
    <t>MH0197</t>
  </si>
  <si>
    <t>MH0198</t>
  </si>
  <si>
    <t>MH0199</t>
  </si>
  <si>
    <t>4 x 3 mL</t>
  </si>
  <si>
    <t>CHLAMY-CHECK-1</t>
  </si>
  <si>
    <t>D1411-50</t>
  </si>
  <si>
    <r>
      <t xml:space="preserve">STA </t>
    </r>
    <r>
      <rPr>
        <vertAlign val="superscript"/>
        <sz val="11"/>
        <rFont val="Calibri"/>
        <family val="2"/>
        <scheme val="minor"/>
      </rPr>
      <t>Ⓡ</t>
    </r>
    <r>
      <rPr>
        <sz val="11"/>
        <rFont val="Calibri"/>
        <family val="2"/>
        <scheme val="minor"/>
      </rPr>
      <t xml:space="preserve">-STACLOT DRVV SCREEN n/ STA </t>
    </r>
    <r>
      <rPr>
        <vertAlign val="superscript"/>
        <sz val="11"/>
        <rFont val="Calibri"/>
        <family val="2"/>
        <scheme val="minor"/>
      </rPr>
      <t>Ⓡ</t>
    </r>
    <r>
      <rPr>
        <sz val="11"/>
        <rFont val="Calibri"/>
        <family val="2"/>
        <scheme val="minor"/>
      </rPr>
      <t>-STACLOT DRVV CONFIRM</t>
    </r>
  </si>
  <si>
    <t>Para la detección de los anticoagulantes lúpicos (AL) en plasma humano mediante el tiempo de veneno de víbora de Russell diluido, utilizando analizadores de la línea STA.</t>
  </si>
  <si>
    <t>12 viales liofilizados/ 12 viales liofilizados</t>
  </si>
  <si>
    <t>00333/ 00334</t>
  </si>
  <si>
    <t>MYCOPLASMA SYSTEM Plus</t>
  </si>
  <si>
    <t>PRODUCTOS  EN FAMILIAS</t>
  </si>
  <si>
    <t>D1411-51</t>
  </si>
  <si>
    <t>Para la valoración antigénica semicuantitativa de los anticuerpos anti- β2GP1 de clase IgM, por el método ELISA.</t>
  </si>
  <si>
    <t>96 determinaciones</t>
  </si>
  <si>
    <t>00269</t>
  </si>
  <si>
    <t>D1411-52</t>
  </si>
  <si>
    <t>Para la valoración antigénica semicuantitativa de los anticuerpos anti- β2GP1 de clase IgG, por el método ELISA.</t>
  </si>
  <si>
    <t>D1411-53</t>
  </si>
  <si>
    <r>
      <t>ASSERACHROM</t>
    </r>
    <r>
      <rPr>
        <vertAlign val="superscript"/>
        <sz val="11"/>
        <rFont val="Calibri"/>
        <family val="2"/>
        <scheme val="minor"/>
      </rPr>
      <t>Ⓡ</t>
    </r>
    <r>
      <rPr>
        <sz val="11"/>
        <rFont val="Calibri"/>
        <family val="2"/>
        <scheme val="minor"/>
      </rPr>
      <t>- ANTI-β2GP1 IgM</t>
    </r>
  </si>
  <si>
    <r>
      <t>ASSERACHROM</t>
    </r>
    <r>
      <rPr>
        <vertAlign val="superscript"/>
        <sz val="11"/>
        <rFont val="Calibri"/>
        <family val="2"/>
        <scheme val="minor"/>
      </rPr>
      <t>Ⓡ</t>
    </r>
    <r>
      <rPr>
        <sz val="11"/>
        <rFont val="Calibri"/>
        <family val="2"/>
        <scheme val="minor"/>
      </rPr>
      <t>- ANTI-β2GP1 IgG</t>
    </r>
  </si>
  <si>
    <t>00268</t>
  </si>
  <si>
    <t>D1411-49</t>
  </si>
  <si>
    <t>STA-LIQUID FIB</t>
  </si>
  <si>
    <t xml:space="preserve">Para la determinación cuantitativa de fibrinógeno en plasma por el método coagulométrico de Clauss, utilizando analizadores de la línea STA. </t>
  </si>
  <si>
    <t>00673</t>
  </si>
  <si>
    <t xml:space="preserve">12 viales x 4 mL </t>
  </si>
  <si>
    <t>D1411-46</t>
  </si>
  <si>
    <t>PreciControl ISD</t>
  </si>
  <si>
    <t>Para el control de la calidad de los inmunoensayos Elecsys Cyclosporine y Elecsys Tacrolimus.</t>
  </si>
  <si>
    <t>3 x 3 mL</t>
  </si>
  <si>
    <t>05889081</t>
  </si>
  <si>
    <t>Para la identificación cualitativa o semicuantitativa de antígenos específicos mediante técnicas de inmunohistoquímica, en cortes de tejido fijado con formol y embebido en parafina, utilizando un módulo de tinción automatizado de Ventana.</t>
  </si>
  <si>
    <t>1 dispensador x 5 mL (50 determinaciones)</t>
  </si>
  <si>
    <t>D1411-53/1</t>
  </si>
  <si>
    <t>D1411-53/2</t>
  </si>
  <si>
    <t>D1411-53/3</t>
  </si>
  <si>
    <t>D1411-53/4</t>
  </si>
  <si>
    <t>D1411-53/5</t>
  </si>
  <si>
    <t>Anti-EGFR E746-A750 del (SP111) Rabbit Monoclonal Primary Antibody</t>
  </si>
  <si>
    <t>Anti-EGFR L858R (SP125) Rabbit Monoclonal Primary Antibody</t>
  </si>
  <si>
    <t>CONFIRM™ anti-Ki-67 (30-9) Rabbit Monoclonal Primary Antibody</t>
  </si>
  <si>
    <t>CONFIRM anti-Total c-MET (SP44) Rabbit Monoclonal Primary Antibody</t>
  </si>
  <si>
    <t>PATHWAY anti-HER-2/neu (4B5) Rabbit Monoclonal Primary Antibody</t>
  </si>
  <si>
    <t>06521932001/ 790-4650</t>
  </si>
  <si>
    <t>06521924001/ 790-4649</t>
  </si>
  <si>
    <t>05278384001/ 790-4286</t>
  </si>
  <si>
    <t>05571219001/ 790-4430</t>
  </si>
  <si>
    <t>05278368001/ 790-2991</t>
  </si>
  <si>
    <t>RK-1CT1</t>
  </si>
  <si>
    <t xml:space="preserve">D0812-40                </t>
  </si>
  <si>
    <t>D0812-39</t>
  </si>
  <si>
    <t>hGH IRMA KIT</t>
  </si>
  <si>
    <t>Para la determinación de la hormona de crecimiento en suero humano.</t>
  </si>
  <si>
    <t>RK-5CT</t>
  </si>
  <si>
    <t>Elecsys HBsAg II / PreciControl HBsAg II</t>
  </si>
  <si>
    <t>Para 100 determinaciones/ 16 x 1,3 mL</t>
  </si>
  <si>
    <t>Elecsys Anti-HBc/ PreciControl Anti-HBc</t>
  </si>
  <si>
    <t>Prueba inmunológica para la determinación cualitativa de inmunoglobulinas G y M (IgG e IgM) contra el antígeno del núcleo del virus de la Hepatitis B en suero y plasma humano.</t>
  </si>
  <si>
    <t xml:space="preserve">11820559/ 11876325   </t>
  </si>
  <si>
    <t xml:space="preserve">Caldo Nitrato  </t>
  </si>
  <si>
    <t>Medio Transporte de Cary-Blair</t>
  </si>
  <si>
    <t>D0609-12/83</t>
  </si>
  <si>
    <t>D0609-12/84</t>
  </si>
  <si>
    <t>D1204-15/8</t>
  </si>
  <si>
    <t>D1204-15/9</t>
  </si>
  <si>
    <t>D1204-15/10</t>
  </si>
  <si>
    <t>D1204-15/11</t>
  </si>
  <si>
    <t>D1204-15/12</t>
  </si>
  <si>
    <t>D1204-15/13</t>
  </si>
  <si>
    <t>D1204-15/14</t>
  </si>
  <si>
    <t>D1204-15/15</t>
  </si>
  <si>
    <t>D1204-15/16</t>
  </si>
  <si>
    <t>D1204-15/17</t>
  </si>
  <si>
    <t>D-CYCLOSERINE ANTIMICROBIC SUPPLEMENT</t>
  </si>
  <si>
    <t>10 x 5 mL (500 mL)</t>
  </si>
  <si>
    <t>CNA ANTIMICROBIC SUPPLEMENT</t>
  </si>
  <si>
    <t>PRESTON ANTIMICROBIC SUPPLEMENT</t>
  </si>
  <si>
    <t>YERSINIA SELECTIVE SUPPLEMENT</t>
  </si>
  <si>
    <t>VCN ANTIMICROBIC SUPPLEMENT</t>
  </si>
  <si>
    <t>VCNT ANTIMICROBIC SUPPLEMENT</t>
  </si>
  <si>
    <t xml:space="preserve">NOVOBIOCIN MKTT SELECTIVE SUPPLEMENT </t>
  </si>
  <si>
    <t>GARDNERELLA ANTIMICROBIC SUPPLEMENT</t>
  </si>
  <si>
    <t>10 x  2 mL (500 mL)</t>
  </si>
  <si>
    <t>LISTERIA OXFORD ANTIMICROBIC SUPPLEMENT CCCFA</t>
  </si>
  <si>
    <t>EGG YOLK TELLURITE EMULSION 20%</t>
  </si>
  <si>
    <t>1 x 100 mL</t>
  </si>
  <si>
    <t>KF STREPTOCOCCUS BROTH</t>
  </si>
  <si>
    <t>D0701-01/100</t>
  </si>
  <si>
    <t>D0701-01/102</t>
  </si>
  <si>
    <t>D0701-01/103</t>
  </si>
  <si>
    <t>CLOSTRIDIUM  PERFRINGENS AGAR BASE</t>
  </si>
  <si>
    <t xml:space="preserve">MUELLER KAUFFMANN TETRATHIONATE BROTH BASE  </t>
  </si>
  <si>
    <t>SPINTROL H CALIBRADOR</t>
  </si>
  <si>
    <t>D1412-55</t>
  </si>
  <si>
    <t>Para la calibración de los ensayos utilizados en Química Clínica.</t>
  </si>
  <si>
    <t>10 x 3 mL/4 x 3 mL/ 1 x 3 mL</t>
  </si>
  <si>
    <t>1002011/ 1002012/1002013</t>
  </si>
  <si>
    <t>RK-750CT</t>
  </si>
  <si>
    <t>D1412-60</t>
  </si>
  <si>
    <t>D1412-56</t>
  </si>
  <si>
    <t>Para la determinación de la hormona Calcitonina humana en suero humano mediante un ensayo inmunorradiométrico (IRMA)</t>
  </si>
  <si>
    <t>RK-83CT</t>
  </si>
  <si>
    <t>RK-8CT</t>
  </si>
  <si>
    <t>D1412-58</t>
  </si>
  <si>
    <t>RK-51CT</t>
  </si>
  <si>
    <t>RK-36CT</t>
  </si>
  <si>
    <t>Para la determinación cuantitativa de la fosfatasa alcalina en suero y plasma humanos  en los sistemas Roche/Hitachi cobas c y COBAS INTEGRA.</t>
  </si>
  <si>
    <t>D1412-61</t>
  </si>
  <si>
    <t>D1412-62</t>
  </si>
  <si>
    <t>D1412-65</t>
  </si>
  <si>
    <t>Para la determinación cuantitativa de la α-amilasa pancreática en suero y plasma humanos  en los sistemas Roche /Hitachi cobas c y COBAS INTEGRA.</t>
  </si>
  <si>
    <t>Creatine Kinase-MB (CKMBL)</t>
  </si>
  <si>
    <t>04525299</t>
  </si>
  <si>
    <t>D1412-66</t>
  </si>
  <si>
    <t>D1412-63</t>
  </si>
  <si>
    <t>D1412-64</t>
  </si>
  <si>
    <t xml:space="preserve">Otras informaciones sobre diagnosticadores: http://www.cecmed.cu  </t>
  </si>
  <si>
    <t>Para 500 determinaciones (manual)  Para 1500 determinaciones (automátizada)</t>
  </si>
  <si>
    <t>03271749/ 03302652</t>
  </si>
  <si>
    <t xml:space="preserve">Para 100 determinaciones/CORT Cal 1   2 x 1,0 mL; CORT Cal 2   2 x 1,0 mL </t>
  </si>
  <si>
    <t>11875115/ 11875124</t>
  </si>
  <si>
    <t>D1501-01</t>
  </si>
  <si>
    <t xml:space="preserve">Medio de cultivo para aislamiento de microorganismos fastidiosos, aeróbicos y anaeróbicos, incluyendo levaduras, en muestras de sangre.  </t>
  </si>
  <si>
    <t>D1501-01/1</t>
  </si>
  <si>
    <t>D1501-01/2</t>
  </si>
  <si>
    <t>D1501-01/3</t>
  </si>
  <si>
    <t>MH01103</t>
  </si>
  <si>
    <t>MH01104</t>
  </si>
  <si>
    <t>MH01105</t>
  </si>
  <si>
    <t>HEMO ONE</t>
  </si>
  <si>
    <t>HEMO ONE Pediatric</t>
  </si>
  <si>
    <t>HEMO ONE NEONATAL</t>
  </si>
  <si>
    <t>6 x 70 mL</t>
  </si>
  <si>
    <t>6 x 30 mL</t>
  </si>
  <si>
    <t>D1502-04</t>
  </si>
  <si>
    <t>D1502-05</t>
  </si>
  <si>
    <t>Para la determinación cuantitativa de la capacidad no saturada de fijación del hierro en suero y plasma humanos en los analizadores Roche/Hitachi cobas c y Cobas Integra.</t>
  </si>
  <si>
    <t>D1502-02</t>
  </si>
  <si>
    <t>Ammonio One/Amonio One Control</t>
  </si>
  <si>
    <t>C0178/</t>
  </si>
  <si>
    <t>C0248/CC02291</t>
  </si>
  <si>
    <t>D1002-06/5</t>
  </si>
  <si>
    <t>ABX Minipack LGM</t>
  </si>
  <si>
    <t xml:space="preserve">Control a 3 niveles para controlar la exactitud y precisión de los contadores tipo Micro de HORIBA ABX. </t>
  </si>
  <si>
    <t>Para el recuento y diferenciación  de las células sanguíneas y medición de hematocrito y hemoglobina en los contadores hematológicos de HORIBA Medical.</t>
  </si>
  <si>
    <t>Reactivo 1 Frasco x 0,5 L/Reactivo 2 Frasco x 0,3 L/Reactivo 3 Frasco x 3,4 L</t>
  </si>
  <si>
    <t>0403010</t>
  </si>
  <si>
    <t>0702010</t>
  </si>
  <si>
    <t>0802010</t>
  </si>
  <si>
    <t>0602050</t>
  </si>
  <si>
    <t>0206010</t>
  </si>
  <si>
    <t>0906003</t>
  </si>
  <si>
    <t>0204050</t>
  </si>
  <si>
    <t>0901020</t>
  </si>
  <si>
    <t>0903010</t>
  </si>
  <si>
    <t>2032002</t>
  </si>
  <si>
    <t>0906012/0906013</t>
  </si>
  <si>
    <t>D1503-13</t>
  </si>
  <si>
    <t>Calibrador de Proteínas</t>
  </si>
  <si>
    <t>Para la calibración de ensayos cuantitativos de proteínas específicas en suero y plasma humano por método inmunoturbidimétrico.</t>
  </si>
  <si>
    <t>Calibrador de Proteínas Nivel 1 a Nivel 5, Frasco x 1 mL</t>
  </si>
  <si>
    <t>D1503-12</t>
  </si>
  <si>
    <t>D-DÍMERO IMT</t>
  </si>
  <si>
    <t>Para la determinación cuantitativa de dímero D en plasma humano por método turbidimétrico.</t>
  </si>
  <si>
    <t>I02276/3</t>
  </si>
  <si>
    <t xml:space="preserve">Para 42 determinaciones manual y 99 determinaciones automatizado. </t>
  </si>
  <si>
    <t>D1503-11</t>
  </si>
  <si>
    <t>ELITex Staph</t>
  </si>
  <si>
    <t xml:space="preserve">Para 60 pruebas/ Para 160 pruebas. </t>
  </si>
  <si>
    <t>22711/ 22712</t>
  </si>
  <si>
    <r>
      <t xml:space="preserve">Ensayo de aglutinación en portaobjetos para la identificación rápida de las cepas de </t>
    </r>
    <r>
      <rPr>
        <i/>
        <sz val="11"/>
        <rFont val="Calibri"/>
        <family val="2"/>
        <scheme val="minor"/>
      </rPr>
      <t>Staphylococcus aureus</t>
    </r>
    <r>
      <rPr>
        <sz val="11"/>
        <rFont val="Calibri"/>
        <family val="2"/>
        <scheme val="minor"/>
      </rPr>
      <t xml:space="preserve"> sensibles o resistentes a la meticilina, a partir de cultivos primarios en placa.</t>
    </r>
  </si>
  <si>
    <t>IgA</t>
  </si>
  <si>
    <t>D1503-06</t>
  </si>
  <si>
    <t>IgG</t>
  </si>
  <si>
    <t>IgM</t>
  </si>
  <si>
    <t>Para la determinación de IgA en suero y plasma  por método inmunoturbidimétrico.</t>
  </si>
  <si>
    <t>Para la determinación de IgG en suero y plasma  por método inmunoturbidimétrico.</t>
  </si>
  <si>
    <t>Para la determinación de IgM en suero y plasma  por método inmunoturbidimétrico.</t>
  </si>
  <si>
    <t>D1503-08</t>
  </si>
  <si>
    <t>D1503-07</t>
  </si>
  <si>
    <t>MYCO WELL D-ONE</t>
  </si>
  <si>
    <t>D1503-09</t>
  </si>
  <si>
    <t>Para 10 y 20 pruebas</t>
  </si>
  <si>
    <t>MS01321/MS01283C</t>
  </si>
  <si>
    <t>D1503-10</t>
  </si>
  <si>
    <t>MYCO WELL D-ONE 24</t>
  </si>
  <si>
    <t>Para la identificación presuntiva y la susceptibilidad antimicrobiana de Micoplasmas urogenitales en muestras de exudado endocervicales, vaginales, uretrales y en líquido seminal.</t>
  </si>
  <si>
    <t>MS01320/MS01319</t>
  </si>
  <si>
    <t xml:space="preserve">Agar BROLACIN (agar C.L.E.D.) </t>
  </si>
  <si>
    <t>Para la determinación del tiempo de tromboplastina (TP) en plasma humano, mediante los analizadores de la línea STA.</t>
  </si>
  <si>
    <t>Plasma control de 2 niveles (normal y elevado) para ser utilizado en la dosificación de parámetros de la coagulación en plasma humano, mediante analizadores de la línea STAGO.</t>
  </si>
  <si>
    <t>Plasma calibrador para ser utilizado en las dosificaciones funcionales de parámetros de la coagulación en plasma humano, mediante los analizadores de la línea STA.</t>
  </si>
  <si>
    <t>D1504-15</t>
  </si>
  <si>
    <t>Combur 10 Test M/Control-Test M</t>
  </si>
  <si>
    <t>11379208/11379194</t>
  </si>
  <si>
    <t>100 tiras reactivas/50 tiras</t>
  </si>
  <si>
    <t>D1504-16</t>
  </si>
  <si>
    <t>D1504-14</t>
  </si>
  <si>
    <t>PreciControl ThyroAB</t>
  </si>
  <si>
    <t>05042666</t>
  </si>
  <si>
    <t>D1504-18</t>
  </si>
  <si>
    <t>Reflotron Bilirubin</t>
  </si>
  <si>
    <t>Para 30 pruebas.</t>
  </si>
  <si>
    <t>D1504-19</t>
  </si>
  <si>
    <t>D1504-17</t>
  </si>
  <si>
    <t>Reflotron Cholesterol</t>
  </si>
  <si>
    <t>Reflotron Triglycerides</t>
  </si>
  <si>
    <t>Reflotron Urea</t>
  </si>
  <si>
    <t>1.006.00</t>
  </si>
  <si>
    <t>D1505-26</t>
  </si>
  <si>
    <t>D1505-21</t>
  </si>
  <si>
    <t>UREA UV</t>
  </si>
  <si>
    <t>C0191</t>
  </si>
  <si>
    <t>Para 200 determinaciones por método manual y  600 por método automatizado.</t>
  </si>
  <si>
    <t>Albúmina</t>
  </si>
  <si>
    <t>D1505-22</t>
  </si>
  <si>
    <t>Para 200 determinaciones por método manual y 1 800 por método automatizado.</t>
  </si>
  <si>
    <t>C0159</t>
  </si>
  <si>
    <t>D1505-23</t>
  </si>
  <si>
    <t>FÓSFORO UV</t>
  </si>
  <si>
    <t>Para 600 determinaciones por método manual y 1 800 por método automatizado.</t>
  </si>
  <si>
    <t>C0186</t>
  </si>
  <si>
    <t>Antiestreptolisina-O (ASO)</t>
  </si>
  <si>
    <t>D1505-24</t>
  </si>
  <si>
    <t>Para la determinación cuantitativa de la Antiestreptolisina-O (ASO) en suero humano por método turbidimétrico.</t>
  </si>
  <si>
    <t>Para 100 determinaciones por método manual y  150 por método automatizado.</t>
  </si>
  <si>
    <t>I0230/1</t>
  </si>
  <si>
    <t>ANA Detect</t>
  </si>
  <si>
    <t>D1505-25</t>
  </si>
  <si>
    <t>Para la detección cualitativa de los anticuerpos tipo IgG anti SS-A-52 (Ro-52), SS-A-60 (Ro-60), SS-B (La), RNP/Sm, RNP-70, RNP-A, RNP-C, Sm-BB, Sm-D, Sm-E, Sm-F, Sm-G, Scl-70, Jo-1, dsDNA, ssDNA, poynucleosomes, mononucleosomes, histone complex, histone H1, histone H2A, histone H2B, histone 3, histone H4, Pm-Scl-100, y centromere B, en muestras de suero o plasma humano por ELISA.</t>
  </si>
  <si>
    <t>Para 96 pruebas</t>
  </si>
  <si>
    <t>ORG 600</t>
  </si>
  <si>
    <t xml:space="preserve">Familia 7.6 Controles para equipos de Gasometría. </t>
  </si>
  <si>
    <t>Para la determinación de fosfato inorgánico en suero humano por método ultravioleta.</t>
  </si>
  <si>
    <t>Para la determinación cuantitativa de proteínas totales en orina y líquido cefalorraquídeo,  por método colorimétrico.</t>
  </si>
  <si>
    <t>Para la determinación de fosfato inorgánico en suero humano por método colorimétrico.</t>
  </si>
  <si>
    <t>Para 100 determinaciones/  4 x 1,0 mL</t>
  </si>
  <si>
    <t xml:space="preserve">Elecsys HCG + β/ HCG+ β CalSet </t>
  </si>
  <si>
    <t>Para la determinación cuantitativa de la suma de la gonadotropina humana (hCG) y la subunidad β de la hCG  en suero y plasma humanos en los inmunoanalizadores Elecsys y cobas e.</t>
  </si>
  <si>
    <t>COBAS AmpliPrep/COBAS TaqMan HIV-1 Test, v2.0 / COBAS AmpliPrep/ COBAS TaqMan Wash Reagent</t>
  </si>
  <si>
    <t xml:space="preserve">48 pruebas / 1 x 5,1 L </t>
  </si>
  <si>
    <t>Tira reactiva para la determinación cuantitativa de lactato en sangre capilar fresca o fresca heparinizada con los instrumentos Accutrend Lactate, Accutrend PLUS o Accusport.</t>
  </si>
  <si>
    <t>D1411-53/6</t>
  </si>
  <si>
    <t>D1411-53/7</t>
  </si>
  <si>
    <t>D1411-53/8</t>
  </si>
  <si>
    <t>Para la identificación cualitativa o semicuantitativa de antígenos específicos mediante técnicas de Inmunohistoquímica.</t>
  </si>
  <si>
    <t>CONFIRM anti-EGFR (5B7) Rabbit Monoclonal Primary Antibody</t>
  </si>
  <si>
    <t>CONFIRM™ anti-p53 (DO7) Primary Antibody</t>
  </si>
  <si>
    <t>Anti-p53 (Bp53-11) Primary Antibody</t>
  </si>
  <si>
    <t>05278457 001/ 790-4347</t>
  </si>
  <si>
    <t>05278775 001/ 800-2912</t>
  </si>
  <si>
    <t>05267102 001/ 760-2542</t>
  </si>
  <si>
    <t xml:space="preserve">Accu-Chek Active Tiras reactivas </t>
  </si>
  <si>
    <t>D1506-27</t>
  </si>
  <si>
    <t>Estuche por 50 Tiras reactivas.
Estuche por 25 Tiras reactivas.
Estuche por 10 Tiras reactivas.</t>
  </si>
  <si>
    <t>D1506-28</t>
  </si>
  <si>
    <t>D1506-36</t>
  </si>
  <si>
    <t>CALCIO OCP</t>
  </si>
  <si>
    <t>Para 600 determinaciones por método manual y 1800 por método automatizado (Ver anexo)</t>
  </si>
  <si>
    <t>C0167</t>
  </si>
  <si>
    <t>COLINESTERASA</t>
  </si>
  <si>
    <t>Para 200 determinaciones por método manual y 600 por método automatizado.</t>
  </si>
  <si>
    <t>C0169</t>
  </si>
  <si>
    <t>D1506-29</t>
  </si>
  <si>
    <t>D1506-34</t>
  </si>
  <si>
    <t>HIERRO FERENE</t>
  </si>
  <si>
    <t xml:space="preserve">Para 500 determinaciones por método manual y 1500 por método automatizado. </t>
  </si>
  <si>
    <t>C0181</t>
  </si>
  <si>
    <t>D1506-31</t>
  </si>
  <si>
    <t>MAGNESIO</t>
  </si>
  <si>
    <t>Para 400 determinaciones por método manual y 1 800 por método automatizado.</t>
  </si>
  <si>
    <t>C0184</t>
  </si>
  <si>
    <t>POTASIO</t>
  </si>
  <si>
    <t>C0194</t>
  </si>
  <si>
    <t>D1506-30</t>
  </si>
  <si>
    <t>PROTEÍNAS TOTALES</t>
  </si>
  <si>
    <t>C0188</t>
  </si>
  <si>
    <t>SODIO</t>
  </si>
  <si>
    <t>D1506-33</t>
  </si>
  <si>
    <t>Para la determinación enzimática cinética colorimétrica del sodio en suero y plasma.</t>
  </si>
  <si>
    <t>Para 80 determinaciones por método manual y 240 por método automatizado.</t>
  </si>
  <si>
    <t>C0295</t>
  </si>
  <si>
    <t>Para la determinación cuantitativa de los triglicéridos en suero y plasma mediante método Trinder.</t>
  </si>
  <si>
    <t>Para 600 determinaciones por método manual y 1800 por método automatizado.</t>
  </si>
  <si>
    <t>D1506-32</t>
  </si>
  <si>
    <t>TRIGLICÉRIDOS</t>
  </si>
  <si>
    <t>C0190</t>
  </si>
  <si>
    <t>U-11 Tiras Reactivas de Uroanálisis</t>
  </si>
  <si>
    <t>D1506-35</t>
  </si>
  <si>
    <r>
      <t>Para la detección rápida de múltiples analitos en orina humana.</t>
    </r>
    <r>
      <rPr>
        <i/>
        <sz val="11"/>
        <color rgb="FFFF0000"/>
        <rFont val="Calibri"/>
        <family val="2"/>
      </rPr>
      <t xml:space="preserve">   </t>
    </r>
  </si>
  <si>
    <t>Para la determinación cuantitativa de la triyodotironina  total en suero y plasma humanos en los inmunoanalizadores Elecsys y cobas e.</t>
  </si>
  <si>
    <t>Para la determinación cuantitativa de la tiroxina en suero y plasma humanos en los inmunoanalizadores Elecsys y cobas e.</t>
  </si>
  <si>
    <t>D1507-37</t>
  </si>
  <si>
    <t>α1-GLICOPROTEÍNA ACIDA</t>
  </si>
  <si>
    <t>Para la determinación cuantitativa de α1-glicoproteína ácida en suero  humano mediante método inmunoturbidimétrico.</t>
  </si>
  <si>
    <t>I0211</t>
  </si>
  <si>
    <t>Para 55 determinaciones por método manual y para 150 por método automatizado.</t>
  </si>
  <si>
    <t>α1-MICROGLOBULINA</t>
  </si>
  <si>
    <t>D1507-38</t>
  </si>
  <si>
    <t>D1507-41</t>
  </si>
  <si>
    <t>Para la determinación cuantitativa de α1- microglobulina en orina mediante método turbidimétrico.</t>
  </si>
  <si>
    <t>Para 50 determinaciones por método manual y para 150 por método automatizado (Ver anexo)</t>
  </si>
  <si>
    <t>I0212/1</t>
  </si>
  <si>
    <t>β2-MICROGLOBULINA</t>
  </si>
  <si>
    <t>Para la determinación cuantitativa de β2- microglobulina en suero  humano y en orina mediante método turbidimétrico.</t>
  </si>
  <si>
    <t>Para 33 determinaciones por método manual y para 150 por método automatizado (Ver anexo)</t>
  </si>
  <si>
    <t>I0214/3</t>
  </si>
  <si>
    <t>D1507-40</t>
  </si>
  <si>
    <t>CLORUROS</t>
  </si>
  <si>
    <t>Para la determinación cuantitativa de la concentración de cloruros en suero, plasma  y orina mediante la reacción de tiocianato mercúrico.</t>
  </si>
  <si>
    <t>C0170</t>
  </si>
  <si>
    <t>D1507-39</t>
  </si>
  <si>
    <t>Diluent MultiAssay</t>
  </si>
  <si>
    <t xml:space="preserve">    06656757/ 06656803/                    06656846</t>
  </si>
  <si>
    <t>Para 47 determinaciones por método manual y 142 por método automatizado. (Ver anexo)</t>
  </si>
  <si>
    <t>C0272</t>
  </si>
  <si>
    <t>FIBRINÓGENO-ONE</t>
  </si>
  <si>
    <t>D1508-44</t>
  </si>
  <si>
    <t xml:space="preserve">Para 50 determinaciones por método manual y 150 por método automatizado. </t>
  </si>
  <si>
    <t>I0217/3</t>
  </si>
  <si>
    <t>D1508-42</t>
  </si>
  <si>
    <t>D1508-43</t>
  </si>
  <si>
    <t>LIPASA COLOR ONE</t>
  </si>
  <si>
    <t>Para la determinación cuantitativa de la enzima lipasa en suero y plasma  mediante el método colorimétrico.</t>
  </si>
  <si>
    <t>Para 60 determinaciones por método manual y 150 por método automatizado.</t>
  </si>
  <si>
    <t>C0297</t>
  </si>
  <si>
    <t>D1502-03</t>
  </si>
  <si>
    <t>COMPAÑÍA</t>
  </si>
  <si>
    <t>04894570/ 03587797</t>
  </si>
  <si>
    <t>Frasco x 100 tiras</t>
  </si>
  <si>
    <t>D1509-45</t>
  </si>
  <si>
    <t>93001.205809 / 93024.205809</t>
  </si>
  <si>
    <t>D1510-46</t>
  </si>
  <si>
    <t>Anti-dsDNA Screen</t>
  </si>
  <si>
    <t>Para la cuantificación de anticuerpos tipo IgG, IgM, e IgA frente a dsDNA en muestras de suero humano o plasma, mediante una prueba ELISA.</t>
  </si>
  <si>
    <t>ORG 604S</t>
  </si>
  <si>
    <t>D1510-48</t>
  </si>
  <si>
    <t>Biosensor SUMASENSOR SXT / Solución Control  SUMASENSOR</t>
  </si>
  <si>
    <t>Sistema para el control de glucosa en sangre capilar.</t>
  </si>
  <si>
    <t>Estuche con 10 ó 50 Biosensores y 10 ó 50 lancetas /  fco. X 4 mL</t>
  </si>
  <si>
    <t>D1510-49</t>
  </si>
  <si>
    <t>CA125 IRMA KIT</t>
  </si>
  <si>
    <t>Para la determinación cuantitativa del antígeno asociado al cáncer CA125 en suero humano mediante un ensayo Inmunorradiométrico.</t>
  </si>
  <si>
    <t>RK-125CT</t>
  </si>
  <si>
    <t>D1510-51</t>
  </si>
  <si>
    <t>CKMB Test Kit/ CKMB CAL Cartridge</t>
  </si>
  <si>
    <t>Para la determinación cuantitativa de la isoforma MB de la creatina kinasa en especímenes de sangre total, o plasma con EDTA o heparina de litio, en el analizador AQT90 FLEX</t>
  </si>
  <si>
    <t xml:space="preserve">Para 160 determinaciones/ 1 calibración </t>
  </si>
  <si>
    <t>942-906/ 944-216</t>
  </si>
  <si>
    <t>D1510-47</t>
  </si>
  <si>
    <t>Diluent Universal</t>
  </si>
  <si>
    <t>D1510-50</t>
  </si>
  <si>
    <t>TnI Test Kit/ TnI CAL Cartridge</t>
  </si>
  <si>
    <t>Para la determinación cuantitativa de la troponina I cardiaca (TnI) en especímenes de sangre total, o plasma con EDTA o heparina de litio, en el analizador AQT90 FLEX.</t>
  </si>
  <si>
    <t>942-903/ 944-212</t>
  </si>
  <si>
    <t xml:space="preserve">Para 288 pruebas /Para 576 pruebas                              </t>
  </si>
  <si>
    <t>UM 2035/UM 2135</t>
  </si>
  <si>
    <t xml:space="preserve">Para 288 pruebas/Para 576 pruebas  </t>
  </si>
  <si>
    <t xml:space="preserve">UM 2227/UM 2127 </t>
  </si>
  <si>
    <t>UMT 1006/UMT 1106</t>
  </si>
  <si>
    <r>
      <t>Para 288 pruebas/Para 576 pruebas</t>
    </r>
    <r>
      <rPr>
        <b/>
        <sz val="12"/>
        <rFont val="Times New Roman"/>
        <family val="1"/>
      </rPr>
      <t xml:space="preserve">                              </t>
    </r>
  </si>
  <si>
    <t>D1511-52</t>
  </si>
  <si>
    <t>25 determinaciones</t>
  </si>
  <si>
    <t>R0130C</t>
  </si>
  <si>
    <t>Elecsys Cortisol / Cortisol CalSet</t>
  </si>
  <si>
    <t>ACP Fosfatasa Ácida</t>
  </si>
  <si>
    <t>Para la determinación cuantitativa de fosfatasa ácida (ACP) en suero mediante método cinético.</t>
  </si>
  <si>
    <t>D1512-53</t>
  </si>
  <si>
    <t>D1512-58</t>
  </si>
  <si>
    <t>Para la determinación cuantitativa del antígeno asociado al cáncer CA19-9 en suero humano mediante un ensayo Inmunorradiométrico.</t>
  </si>
  <si>
    <t>RK-199CT</t>
  </si>
  <si>
    <t>D1512-60</t>
  </si>
  <si>
    <t>Para la determinación cuantitativa de fragmentos de Citoqueratina 19 en suero humano mediante un ensayo Inmunorradiométrico.</t>
  </si>
  <si>
    <t>RK-211CT</t>
  </si>
  <si>
    <t>D1512-64</t>
  </si>
  <si>
    <t>Para la determinación cuantitativa de insulina en suero humano mediante un ensayo Inmunorradiométrico.</t>
  </si>
  <si>
    <t>D1512-54</t>
  </si>
  <si>
    <t>Elecsys Estradiol III/ Estradiol III CalSet</t>
  </si>
  <si>
    <t>Para la determinación cuantitativa de estradiol en suero y plasma humanos en los inmunoanalizadores Elecsys y cobas e.</t>
  </si>
  <si>
    <t xml:space="preserve">Para 100 determinaciones/  4 x 1,0 mL </t>
  </si>
  <si>
    <t>ENTERO WELL D-ONE</t>
  </si>
  <si>
    <t>D1512-56</t>
  </si>
  <si>
    <t>Sistema de identificación de enterobacterias Gram-negativas oxidasa negativas.</t>
  </si>
  <si>
    <t>Para 10 pruebas / Para 20 pruebas</t>
  </si>
  <si>
    <t xml:space="preserve">MS01329 </t>
  </si>
  <si>
    <t xml:space="preserve">MS01286/MS01329    </t>
  </si>
  <si>
    <t>D1512-57</t>
  </si>
  <si>
    <t>D1512-55</t>
  </si>
  <si>
    <t>Para 10 pruebas.</t>
  </si>
  <si>
    <t>OYRON WELL D-ONE</t>
  </si>
  <si>
    <t>Sistema para la identificación presuntiva y la susceptibilidad antimicrobiana de los microorganismos más comunes en la infección del tracto urinario</t>
  </si>
  <si>
    <t>MS01285</t>
  </si>
  <si>
    <t>SPIN-F.O.B.</t>
  </si>
  <si>
    <t xml:space="preserve">MICRAL-TEST </t>
  </si>
  <si>
    <t>Tiras reactivas para la determinación semicuantitativa inmunológica de la albuminuria hasta 100 mg/L.</t>
  </si>
  <si>
    <t>NACIONALES</t>
  </si>
  <si>
    <t>IMPORTADOS</t>
  </si>
  <si>
    <t>TOTAL</t>
  </si>
  <si>
    <t>PÚBLICO</t>
  </si>
  <si>
    <t>* En proceso de evaluación</t>
  </si>
  <si>
    <t>*En proceso de evaluación</t>
  </si>
  <si>
    <t>Total 10</t>
  </si>
  <si>
    <t>VDRL Plus</t>
  </si>
  <si>
    <t>D1602-02</t>
  </si>
  <si>
    <t>D1602-03</t>
  </si>
  <si>
    <t>D1602-04</t>
  </si>
  <si>
    <t>cobas HbA1c Test/cobas HbA1c Control</t>
  </si>
  <si>
    <t>Para 10 pruebas/4 x 1 mL</t>
  </si>
  <si>
    <t>6378676/ 6380204</t>
  </si>
  <si>
    <t>cobas Lipid Panel/cobas Lipid Control</t>
  </si>
  <si>
    <t>Para 10 pruebas/4 x 2 mL</t>
  </si>
  <si>
    <t>6380115 6380182</t>
  </si>
  <si>
    <t>D1602-05</t>
  </si>
  <si>
    <t>ARI WELL D-ONE</t>
  </si>
  <si>
    <t>Sistema para la identificación presuntiva y la susceptibilidad antimicrobiana/antifúngica de los patógenos más frecuentes de infecciones respiratorias.</t>
  </si>
  <si>
    <t>MS01293C</t>
  </si>
  <si>
    <t>TOXOPLASMA LATEX</t>
  </si>
  <si>
    <t>D1602-06</t>
  </si>
  <si>
    <t>125 determinaciones</t>
  </si>
  <si>
    <t>Para la determinación cualitativa o semicuantitativa de los anticuerpos específicos de Toxoplasma en suero.</t>
  </si>
  <si>
    <t>UB80905</t>
  </si>
  <si>
    <t>D1602-07</t>
  </si>
  <si>
    <t>00691</t>
  </si>
  <si>
    <t>Para la determinación de las heparinas (HNF y HBPM) mediante la medida de la actividad anti-Xa en plasma humano por el método cronométrico en analizadores STA-R y STA Compact.</t>
  </si>
  <si>
    <t>STA-STACHROM PROTEIN C</t>
  </si>
  <si>
    <t>D1602-08</t>
  </si>
  <si>
    <t>D1602-11</t>
  </si>
  <si>
    <t>Para la determinación cuantitativa del nivel de proteína C en plasma humano mediante el método del sustrato cromogénico sintético en los analizadores STA-R y STA Compact.</t>
  </si>
  <si>
    <t>PC-Activator 6 viales; Substrate 6 viales</t>
  </si>
  <si>
    <t>00671</t>
  </si>
  <si>
    <t>D1602-09</t>
  </si>
  <si>
    <t>STA-LIATEST VWF:Ag</t>
  </si>
  <si>
    <t>Para la dosificación antigénica del factor von Willebrand (VWF:ag) mediante un método inmunoturbidimétrico en los analizadores STA-R y STA Compact.</t>
  </si>
  <si>
    <t>Buffer 4 x 5 mL; Latex 4 x 2 mL; Latex Diluent 4 x 4 mL</t>
  </si>
  <si>
    <t>00518</t>
  </si>
  <si>
    <t>STA-HEPANORM H</t>
  </si>
  <si>
    <t>D1602-10</t>
  </si>
  <si>
    <t>Para la calibración de la actividad de las heparinas no fraccionadas (HNF) mediante la medición de su actividad anti-Xa.</t>
  </si>
  <si>
    <t>00684</t>
  </si>
  <si>
    <r>
      <t>Substrate Plasma 4 viales; F. Xa 4 viales; Phospholipids-Ca</t>
    </r>
    <r>
      <rPr>
        <vertAlign val="superscript"/>
        <sz val="11"/>
        <rFont val="Calibri"/>
        <family val="2"/>
        <scheme val="minor"/>
      </rPr>
      <t xml:space="preserve">++ </t>
    </r>
    <r>
      <rPr>
        <sz val="11"/>
        <rFont val="Calibri"/>
        <family val="2"/>
        <scheme val="minor"/>
      </rPr>
      <t>4 viales</t>
    </r>
  </si>
  <si>
    <t>STA HEPANORM H i 4 viales; STA HEPANORM H l 4 viales; STA HEPANORM H o 4 viales</t>
  </si>
  <si>
    <t>LIATEST AT III</t>
  </si>
  <si>
    <t>Para la determinación antigénica de la antitrombina (AT) mediante un método inmunoturbidimétrico.</t>
  </si>
  <si>
    <t>Latex 6 x 1 mL; Buffer 6 x 4 mL</t>
  </si>
  <si>
    <t>00568</t>
  </si>
  <si>
    <t>LINDMED</t>
  </si>
  <si>
    <t>D1602-01</t>
  </si>
  <si>
    <t>HEXAGON HIV</t>
  </si>
  <si>
    <t xml:space="preserve">                                </t>
  </si>
  <si>
    <t>57004P; 57002P</t>
  </si>
  <si>
    <t>Para 100 determinaciones; Para 40 determinaciones.</t>
  </si>
  <si>
    <r>
      <t>Prueba rápida inmunocromatográfica de 3</t>
    </r>
    <r>
      <rPr>
        <vertAlign val="superscript"/>
        <sz val="11"/>
        <rFont val="Calibri"/>
        <family val="2"/>
        <scheme val="minor"/>
      </rPr>
      <t>ra</t>
    </r>
    <r>
      <rPr>
        <sz val="11"/>
        <rFont val="Calibri"/>
        <family val="2"/>
        <scheme val="minor"/>
      </rPr>
      <t xml:space="preserve"> generación para la detección de anticuerpos contra los virus 1 y 2 de la inmunodeficiencia humana.</t>
    </r>
  </si>
  <si>
    <t xml:space="preserve">Comentarios: liena@cecmed.cu </t>
  </si>
  <si>
    <t>D1308-73/4</t>
  </si>
  <si>
    <t>D1308-73/5</t>
  </si>
  <si>
    <t>D1308-73/6</t>
  </si>
  <si>
    <t>03321193</t>
  </si>
  <si>
    <t>03321207</t>
  </si>
  <si>
    <t>03321215</t>
  </si>
  <si>
    <t>COMBITROL Plus B Level 1</t>
  </si>
  <si>
    <t>COMBITROL Plus B Level 2</t>
  </si>
  <si>
    <t>COMBITROL Plus B Level 3</t>
  </si>
  <si>
    <r>
      <t xml:space="preserve">Control multiparamétrico para </t>
    </r>
    <r>
      <rPr>
        <b/>
        <sz val="11"/>
        <rFont val="Calibri"/>
        <family val="2"/>
      </rPr>
      <t xml:space="preserve"> cobas b</t>
    </r>
    <r>
      <rPr>
        <sz val="11"/>
        <rFont val="Calibri"/>
        <family val="2"/>
      </rPr>
      <t xml:space="preserve"> 123  y </t>
    </r>
    <r>
      <rPr>
        <b/>
        <sz val="11"/>
        <rFont val="Calibri"/>
        <family val="2"/>
      </rPr>
      <t xml:space="preserve"> cobas b  </t>
    </r>
    <r>
      <rPr>
        <sz val="11"/>
        <rFont val="Calibri"/>
        <family val="2"/>
      </rPr>
      <t>221</t>
    </r>
  </si>
  <si>
    <t>30 x 1,7 mL</t>
  </si>
  <si>
    <t>Familia 7.8 Tiras para análisis de orina</t>
  </si>
  <si>
    <t>RPR-Carbón</t>
  </si>
  <si>
    <t xml:space="preserve">Familia 1.1 Medios de cultivo para el diagnóstico in vitro </t>
  </si>
  <si>
    <t>Caja por 6 frascos de 80 mL</t>
  </si>
  <si>
    <t>Caja por 6 frascos de 40 mL</t>
  </si>
  <si>
    <t>D1603-16</t>
  </si>
  <si>
    <t>Solución Decolorante</t>
  </si>
  <si>
    <t>Eliminación del exceso de tinción y la coloración de fondo de los geles de agarosa.</t>
  </si>
  <si>
    <t xml:space="preserve">10 x 100 mL </t>
  </si>
  <si>
    <t>Solución de Lavado</t>
  </si>
  <si>
    <t xml:space="preserve">10 x 80 mL </t>
  </si>
  <si>
    <t>Lavado periódico de la cubeta de coloración del HYDRASYS.</t>
  </si>
  <si>
    <t>D1603-16/1</t>
  </si>
  <si>
    <t>D1603-16/2</t>
  </si>
  <si>
    <t>Folate RBC/Folate RBC CalSet/Folate RBC Hemolyzing Reagent</t>
  </si>
  <si>
    <t>Para la determinación cuantitativa del folato en los eritrocitos (RBC) por electroquimioluminiscencia de fijación en los inmunoanalizadores Elecsys y cobas e.</t>
  </si>
  <si>
    <t>Para 100 determinaciones/4 x 1,0 mL/4 x 200 mL.</t>
  </si>
  <si>
    <t xml:space="preserve">05944295/ 05944309/ 05944317  </t>
  </si>
  <si>
    <t xml:space="preserve">HYDRAGEL 3 CSF ISOFOCUSING- HYDRAGEL 9 CSF ISOFOCUSING </t>
  </si>
  <si>
    <t>D1603-17</t>
  </si>
  <si>
    <t xml:space="preserve">Para la detección cualitativa, la identificación y la confirmación de las inmunoglobulinas (Ig) oligoclonales en muestras de líquido cefalorraquídeo (LCR) humano, en los perfiles electroforéticos que utilizan la técnica de isoelectroenfoque en gel de agarosa, en el sistema semiautomático HYDRASYS. </t>
  </si>
  <si>
    <t>Para 30 y 90 determinaciones</t>
  </si>
  <si>
    <t>4353/ 4355</t>
  </si>
  <si>
    <t>ANAcombi</t>
  </si>
  <si>
    <t>D1603-18</t>
  </si>
  <si>
    <t>D1603-19</t>
  </si>
  <si>
    <t>ORG 539</t>
  </si>
  <si>
    <t>D1603-20</t>
  </si>
  <si>
    <t>D1603-21</t>
  </si>
  <si>
    <t>ORG 689</t>
  </si>
  <si>
    <t>ANCAscreen hs (high sensitive)</t>
  </si>
  <si>
    <t>Anti-Cardiolipin Screen</t>
  </si>
  <si>
    <t>D1603-22</t>
  </si>
  <si>
    <t>Anti-Histone</t>
  </si>
  <si>
    <t>D1603-23</t>
  </si>
  <si>
    <t>ORG 515S</t>
  </si>
  <si>
    <t>ORG 507</t>
  </si>
  <si>
    <t>Anti-MPO (pANCA)</t>
  </si>
  <si>
    <t>ORG 519</t>
  </si>
  <si>
    <t>ENAscreen</t>
  </si>
  <si>
    <t>D1603-24</t>
  </si>
  <si>
    <t>ORG 506</t>
  </si>
  <si>
    <t>Elecsys HBsAg II quant II /PreciControl HBsAg II quant II.</t>
  </si>
  <si>
    <t>Test inmunológico para la determinación cuantitativa del antígeno de superficie del virus de la Hepatitis B (HBsAg) en suero y plasma humanos confirmados positivos para HBsAg, en los analizadores automáticos Elecsys y cobas e.</t>
  </si>
  <si>
    <t>Para 100 pruebas / 15 x 1,3 mL</t>
  </si>
  <si>
    <t>D1102-06/17</t>
  </si>
  <si>
    <t>D1102-06/18</t>
  </si>
  <si>
    <t>D1102-06/19</t>
  </si>
  <si>
    <t>D1102-06/20</t>
  </si>
  <si>
    <t>Caldo MUELLER-HINTON</t>
  </si>
  <si>
    <t>Para determinar la sensibilidad de patógenos de importancia médica.</t>
  </si>
  <si>
    <t>Agar sangre (base) núm.2</t>
  </si>
  <si>
    <t>Para el cultivo de microorganismos exigentes.</t>
  </si>
  <si>
    <t>Agar DHL según SAKAZAKI</t>
  </si>
  <si>
    <t>Para detección y aislamiento de Enterobacteriaceas patógenas.</t>
  </si>
  <si>
    <t>Reactivo para preparar un medio anaerobio en la jarra de anaerobiosis.</t>
  </si>
  <si>
    <t>1 x 10 unidades</t>
  </si>
  <si>
    <t>1.02501.0500</t>
  </si>
  <si>
    <t>1.03913.0500</t>
  </si>
  <si>
    <t>1.05465.0500</t>
  </si>
  <si>
    <t>1.07709.0500</t>
  </si>
  <si>
    <t>1.07882.0500</t>
  </si>
  <si>
    <t>1.07881.0500</t>
  </si>
  <si>
    <t>1.10455.0500</t>
  </si>
  <si>
    <t>1.01342.0500</t>
  </si>
  <si>
    <t>1.01638.0500</t>
  </si>
  <si>
    <t>1.05418.0500</t>
  </si>
  <si>
    <t>1.05437.0500</t>
  </si>
  <si>
    <t>1.07232.0500</t>
  </si>
  <si>
    <t>1.08483.0500</t>
  </si>
  <si>
    <t>1.10886.0500</t>
  </si>
  <si>
    <t>1.13300.0001</t>
  </si>
  <si>
    <t>1.15112.0001</t>
  </si>
  <si>
    <t>1.10293.0500</t>
  </si>
  <si>
    <t>1.10328.0500</t>
  </si>
  <si>
    <t>1.11435.0500</t>
  </si>
  <si>
    <t>1.13829.0001</t>
  </si>
  <si>
    <t>Anaerocult A</t>
  </si>
  <si>
    <t>1.01614.1000</t>
  </si>
  <si>
    <t>1.03753.0500</t>
  </si>
  <si>
    <t>1.03915.0500</t>
  </si>
  <si>
    <t>1.04044.0500</t>
  </si>
  <si>
    <t>1.04070.0500</t>
  </si>
  <si>
    <t>1.05284.0500</t>
  </si>
  <si>
    <t>1.05287.0500</t>
  </si>
  <si>
    <t>1.05394.0500</t>
  </si>
  <si>
    <t>1.05404.0500</t>
  </si>
  <si>
    <t>1.05411.0500</t>
  </si>
  <si>
    <t>1.05438.0500</t>
  </si>
  <si>
    <t>1.05443.0500</t>
  </si>
  <si>
    <t>1.05454.0500</t>
  </si>
  <si>
    <t>1.05458.0500</t>
  </si>
  <si>
    <t>1.05459.0500</t>
  </si>
  <si>
    <t>1.05463.0500</t>
  </si>
  <si>
    <t>1.05470.0500</t>
  </si>
  <si>
    <t>1.05712.0500</t>
  </si>
  <si>
    <t>1.07213.2500</t>
  </si>
  <si>
    <t>1.07224.1000</t>
  </si>
  <si>
    <t>1.07229.1000</t>
  </si>
  <si>
    <t>1.07324.0500</t>
  </si>
  <si>
    <t>1.07620.0500</t>
  </si>
  <si>
    <t>1.07661.0500</t>
  </si>
  <si>
    <t>1.07700.0500</t>
  </si>
  <si>
    <t>1.10275.0500</t>
  </si>
  <si>
    <t>1.11640.0500</t>
  </si>
  <si>
    <t>1.15363.0500</t>
  </si>
  <si>
    <t>1.16761.0500</t>
  </si>
  <si>
    <t>1.31200.0001</t>
  </si>
  <si>
    <t>D1603-12</t>
  </si>
  <si>
    <t>D1603-14</t>
  </si>
  <si>
    <t>MICROALBÚMINA LÁTEX ONE</t>
  </si>
  <si>
    <t>D1603-13</t>
  </si>
  <si>
    <t>L02332</t>
  </si>
  <si>
    <t>D1603-15</t>
  </si>
  <si>
    <t xml:space="preserve">Rheumatoid Factor Screen </t>
  </si>
  <si>
    <t xml:space="preserve">Es una prueba ELISA para la detección cuantitativa de anticuerpos tipo IgG, IgM e IgA frente al factor reumatoide en muestras de suero o plasma humano. </t>
  </si>
  <si>
    <t>ORG 522S</t>
  </si>
  <si>
    <t>Familia 2.4 Anticuerpos Primarios: Marcadores Hematopoyéticos “VENTANA”</t>
  </si>
  <si>
    <t>Para la identificación cualitativa de antígenos específicos mediante técnicas de Inmunohistoquímica, en cortes de tejido fijado con formol y embebido en parafina, utilizando un módulo de tinción automatizado de Ventana.</t>
  </si>
  <si>
    <t>D1603-18/1</t>
  </si>
  <si>
    <t>D1603-18/2</t>
  </si>
  <si>
    <t>D1603-18/3</t>
  </si>
  <si>
    <t>D1603-18/4</t>
  </si>
  <si>
    <t>D1603-18/5</t>
  </si>
  <si>
    <t>D1603-18/6</t>
  </si>
  <si>
    <t>D1603-18/7</t>
  </si>
  <si>
    <t>D1603-18/8</t>
  </si>
  <si>
    <t>D1603-18/9</t>
  </si>
  <si>
    <t>D1603-18/10</t>
  </si>
  <si>
    <t>D1603-18/11</t>
  </si>
  <si>
    <t>D1603-18/12</t>
  </si>
  <si>
    <t>D1603-18/13</t>
  </si>
  <si>
    <t>D1603-18/14</t>
  </si>
  <si>
    <t>D1603-18/15</t>
  </si>
  <si>
    <t>D1603-18/16</t>
  </si>
  <si>
    <t>D1603-18/17</t>
  </si>
  <si>
    <t>D1603-18/18</t>
  </si>
  <si>
    <t>D1603-18/19</t>
  </si>
  <si>
    <t>D1603-18/20</t>
  </si>
  <si>
    <t>CONFIRM anti-CD15 (MMA) Mouse Monoclonal Primary Antibody</t>
  </si>
  <si>
    <t>CONFIRM anti-CD45, LCA (RP2/18) Primary Antibody</t>
  </si>
  <si>
    <t>Anti-CD43 (L60) Mouse Monoclonal Primary Antibody</t>
  </si>
  <si>
    <t>CONFIRM anti-Kappa Rabbit Polyclonal Primary Antibody</t>
  </si>
  <si>
    <t>CONFIRM anti-Lambda Rabbit Polyclonal Primary Antibody</t>
  </si>
  <si>
    <t>CONFIRM anti-CD20 (L26) Primary Antibody</t>
  </si>
  <si>
    <t>CONFIRM anti-CD45RO (UCHL-1) Primary Antibody</t>
  </si>
  <si>
    <t>CONFIRM anti-CD3 (2GV6) Rabbit Monoclonal Primary Antibody</t>
  </si>
  <si>
    <t>CONFIRM anti-ALK1 (ALK01) Primary Antibody</t>
  </si>
  <si>
    <t>CONFIRM anti-CD23 (SP23) Rabbit Monoclonal Primary Antibody</t>
  </si>
  <si>
    <t>CONFIRM anti-CD4 (SP35) Rabbit Monoclonal Primary Antibody</t>
  </si>
  <si>
    <t>CONFIRM anti-CD79a (SP18) Rabbit Monoclonal Primary Antibody</t>
  </si>
  <si>
    <t>VENTANA anti-CD10 (SP67) Rabbit Monoclonal Primary Antibody</t>
  </si>
  <si>
    <t>VENTANA anti-Cyclin D1 (SP4-R) Rabbit Monoclonal Primary Antibody</t>
  </si>
  <si>
    <t>CONFIRM anti-CD5 (SP19) Rabbit Monoclonal Primary Antibody</t>
  </si>
  <si>
    <t>CONFIRM anti-CD8 (SP57) Rabbit Monoclonal Primary Antibody</t>
  </si>
  <si>
    <t>CONFIRM anti-bcl-2 (124) Mouse Monoclonal Primary Antibody</t>
  </si>
  <si>
    <t>anti-CD22 (SP104) Rabbit Monoclonal Primary Antibody</t>
  </si>
  <si>
    <t>anti-bcl-2 (SP66) Rabbit Monoclonal Primary Antibody</t>
  </si>
  <si>
    <t>anti-CD7 (SP94) Rabbit Monoclonal Primary Antibody</t>
  </si>
  <si>
    <t>Para la identificación cualitativa del epítopo carbohidrato CD15</t>
  </si>
  <si>
    <t xml:space="preserve">Para la identificación cualitativa del epítopo CD45RB </t>
  </si>
  <si>
    <t>Para la identificación cualitativa del antígeno glucoproteico CD43</t>
  </si>
  <si>
    <t>Para la identificación cualitativa de cadenas ligeras kappa de inmunoglobulinas</t>
  </si>
  <si>
    <t>Para la identificación cualitativa de cadenas ligeras lambda de inmunoglobulinas</t>
  </si>
  <si>
    <t>Para la identificación cualitativa del antígeno CD20</t>
  </si>
  <si>
    <t xml:space="preserve">Para la identificación cualitativa de CD45RO       </t>
  </si>
  <si>
    <t>Para la identificación cualitativa de la molécula CD3 humana</t>
  </si>
  <si>
    <t>Para la identificación cualitativa del epítopo ALK01 en la proteína p80</t>
  </si>
  <si>
    <t>Para la detección cualitativa de células que expresan CD23</t>
  </si>
  <si>
    <t>Para la identificación cualitativa de CD4</t>
  </si>
  <si>
    <t>Para detectar la proteína CD79a en tejidos humanos normales y neoplásicos</t>
  </si>
  <si>
    <t xml:space="preserve">Para la identificación cualitativa de la molécula CD10 </t>
  </si>
  <si>
    <t>Para la identificación cualitativa de la molécula Ciclina D1</t>
  </si>
  <si>
    <t>Para la identificación cualitativa de la molécula CD5</t>
  </si>
  <si>
    <t>Para la detección cualitativa de la proteína CD8</t>
  </si>
  <si>
    <t>Para la detección cualitativa de células que expresan la proteína bcl-2</t>
  </si>
  <si>
    <t>Para la identificación cualitativa de la glicoproteína integral de membrana CD22</t>
  </si>
  <si>
    <t>Para la identificación cualitativa de la oncoproteína bcl-2</t>
  </si>
  <si>
    <t>Para la identificación cualitativa de la glicoproteína transmembrana CD7</t>
  </si>
  <si>
    <t>05266912001/ 760-2505</t>
  </si>
  <si>
    <t>05266980001/ 760-2511</t>
  </si>
  <si>
    <t>05267013001/ 760-2514</t>
  </si>
  <si>
    <t>05267021001/ 760-2515</t>
  </si>
  <si>
    <t>05267099001/ 760-2531</t>
  </si>
  <si>
    <t>05278244001/ 790-2930</t>
  </si>
  <si>
    <t>05278422001/ 790-4341</t>
  </si>
  <si>
    <t>05278783001/ 800-2918</t>
  </si>
  <si>
    <t>05479258001/ 790-4408</t>
  </si>
  <si>
    <t>05552737001/ 790-4423</t>
  </si>
  <si>
    <t>05266904001/ 760-2504</t>
  </si>
  <si>
    <t>05640296001/790-4432</t>
  </si>
  <si>
    <t>05857856001/ 790-4506</t>
  </si>
  <si>
    <t>05862949001/ 790-4508</t>
  </si>
  <si>
    <t>05929903001/ 790-4451</t>
  </si>
  <si>
    <t>05937248001/ 790-4460</t>
  </si>
  <si>
    <t>05986826001/ 790-4464</t>
  </si>
  <si>
    <t>06391117001/ 790-4588</t>
  </si>
  <si>
    <t>06537847001/ 790-4558</t>
  </si>
  <si>
    <t>06446329001/ 790-4604</t>
  </si>
  <si>
    <t>Sistema Microelisa para la detección de anticuerpos contra el Virus de Inmunodeficiencia Humana tipo 2 (VIH-2) en suero o plasma humano.</t>
  </si>
  <si>
    <t>DAVIH-VIH-2</t>
  </si>
  <si>
    <t>Base de Medio CromoCen CND-F</t>
  </si>
  <si>
    <t>D0609-13/7</t>
  </si>
  <si>
    <t>Medio Fluido Tioglicolato (USP)</t>
  </si>
  <si>
    <t>SD BIOLINE Cholera Ag O1/O139</t>
  </si>
  <si>
    <t>44FK30</t>
  </si>
  <si>
    <t xml:space="preserve">20 pruebas </t>
  </si>
  <si>
    <t>D1604-31</t>
  </si>
  <si>
    <t>SD BIOLINE TB Ag MPT64 Rapid</t>
  </si>
  <si>
    <t>D1604-32</t>
  </si>
  <si>
    <t xml:space="preserve">25 pruebas </t>
  </si>
  <si>
    <t>08FK50</t>
  </si>
  <si>
    <r>
      <t xml:space="preserve">Prueba inmunocromatográfica rápida para la detección diferencial y cualitativa de </t>
    </r>
    <r>
      <rPr>
        <i/>
        <sz val="11"/>
        <rFont val="Calibri"/>
        <family val="2"/>
      </rPr>
      <t>V. cholerae</t>
    </r>
    <r>
      <rPr>
        <sz val="11"/>
        <rFont val="Calibri"/>
        <family val="2"/>
      </rPr>
      <t xml:space="preserve"> O1 y/o O139 en muestras fecales humanas.</t>
    </r>
  </si>
  <si>
    <r>
      <t xml:space="preserve">Prueba inmunocromatográfica rápida para la detección del complejo </t>
    </r>
    <r>
      <rPr>
        <i/>
        <sz val="11"/>
        <rFont val="Calibri"/>
        <family val="2"/>
      </rPr>
      <t>Mycobacterium tuberculosis</t>
    </r>
    <r>
      <rPr>
        <sz val="11"/>
        <rFont val="Calibri"/>
        <family val="2"/>
      </rPr>
      <t xml:space="preserve"> mediante el antígeno MPT64 de muestras procedentes de medios de cultivo líquidos o sólidos. </t>
    </r>
  </si>
  <si>
    <t>Myoglobin STAT/ Myoglobin STAT CalSet</t>
  </si>
  <si>
    <t>D1604-30</t>
  </si>
  <si>
    <t>11820788/ 11820893</t>
  </si>
  <si>
    <t>D1604-25</t>
  </si>
  <si>
    <t>HELFA Control Patológico</t>
  </si>
  <si>
    <t xml:space="preserve">4 x 5 mL </t>
  </si>
  <si>
    <t>HELFA Control Normal</t>
  </si>
  <si>
    <t>D1604-26</t>
  </si>
  <si>
    <t>D1604-29</t>
  </si>
  <si>
    <t>Material de control de la calidad con valores de ensayo para evaluar el desempeño analítico de  la determinación cuantitativa de  distintas técnicas de diagnóstico con concentraciones y actividad en el intervalo patológico.</t>
  </si>
  <si>
    <t>Material de control de la calidad con valores de ensayo para evaluar el desempeño analítico de  la determinación cuantitativa de  distintas técnicas de diagnóstico con concentraciones y actividad en el intervalo normal.</t>
  </si>
  <si>
    <t xml:space="preserve">Familia 7.7 Test simple de drogas en placa </t>
  </si>
  <si>
    <t xml:space="preserve">Dispositivo de prueba para la detección de drogas en un paso en orina </t>
  </si>
  <si>
    <t>Para 25 pruebas</t>
  </si>
  <si>
    <t>COC 300 – COCAINA</t>
  </si>
  <si>
    <t>THC 50 – MARIHUANA</t>
  </si>
  <si>
    <t>MDMA 500 – METANFETAMINA</t>
  </si>
  <si>
    <t>MOP 300 – OPIACEOS</t>
  </si>
  <si>
    <t>AMP 1000 – AMFETAMINA</t>
  </si>
  <si>
    <t>BAR 300 – BARBITURATOS</t>
  </si>
  <si>
    <t>BZO 300 – BENZODIACEPINAS</t>
  </si>
  <si>
    <t>MTD 300 – METADONA</t>
  </si>
  <si>
    <t>PCP 25 – PHENCYCLIDINE</t>
  </si>
  <si>
    <t>TCA 1000 - TRICICLICOS</t>
  </si>
  <si>
    <t>DOA200</t>
  </si>
  <si>
    <t>DOA201</t>
  </si>
  <si>
    <t>DOA202</t>
  </si>
  <si>
    <t>DOA203</t>
  </si>
  <si>
    <t>DOA204</t>
  </si>
  <si>
    <t>DOA206</t>
  </si>
  <si>
    <t>DOA207</t>
  </si>
  <si>
    <t>DOA208</t>
  </si>
  <si>
    <t>DOA209</t>
  </si>
  <si>
    <t>DOA210</t>
  </si>
  <si>
    <t>D1604-26/1</t>
  </si>
  <si>
    <t>D1604-26/2</t>
  </si>
  <si>
    <t>D1604-26/3</t>
  </si>
  <si>
    <t>D1604-26/4</t>
  </si>
  <si>
    <t>D1604-26/5</t>
  </si>
  <si>
    <t>D1604-26/6</t>
  </si>
  <si>
    <t>D1604-26/7</t>
  </si>
  <si>
    <t>D1604-26/8</t>
  </si>
  <si>
    <t>D1604-26/9</t>
  </si>
  <si>
    <t>D1604-26/10</t>
  </si>
  <si>
    <t>D1604-28</t>
  </si>
  <si>
    <t>Test de Drogas Múltiples en panel (orina).</t>
  </si>
  <si>
    <t>Para 25 pruebas.</t>
  </si>
  <si>
    <t>UT-5C</t>
  </si>
  <si>
    <r>
      <t>Para la d</t>
    </r>
    <r>
      <rPr>
        <sz val="11"/>
        <color rgb="FF282828"/>
        <rFont val="Calibri"/>
        <family val="2"/>
      </rPr>
      <t>etección cualitativa de las siguientes drogas de abuso en orina: Cocaina (</t>
    </r>
    <r>
      <rPr>
        <i/>
        <sz val="11"/>
        <rFont val="Calibri"/>
        <family val="2"/>
      </rPr>
      <t>COC 300 ng/mL), Anfetamina (AMP 300 ng/mL), Marihuana (THC 50 ng/mL), Metadona (MTD 300 ng/mL) y Morfina (MOP 300 ng/mL)</t>
    </r>
    <r>
      <rPr>
        <sz val="11"/>
        <rFont val="Calibri"/>
        <family val="2"/>
      </rPr>
      <t>.</t>
    </r>
  </si>
  <si>
    <t>D1604-27</t>
  </si>
  <si>
    <t>Tina-quant Cystatin C Gen.2/C.f.a.s Cystatin C/Cystatin C Control Set Gen.2</t>
  </si>
  <si>
    <t>Para 225 determinaciones/ 4 x 1 mL/ 9 x 1 mL.</t>
  </si>
  <si>
    <t>06600239/ 04975901/ 06729371</t>
  </si>
  <si>
    <t>Familia 1.5 SHIGELLA SLIDE AGGLUTINATION ANTISERA</t>
  </si>
  <si>
    <t>Solución destinada a lavar la unidad de detección.</t>
  </si>
  <si>
    <t>Solución integrante del sistema destinada a generar señales electroquímicas en los inmunoanalizadores.</t>
  </si>
  <si>
    <t>Aditivo al agua de lavado de los inmunoanalizadores.</t>
  </si>
  <si>
    <t>D1605-38</t>
  </si>
  <si>
    <t>D1605-38/1</t>
  </si>
  <si>
    <t>D1605-38/2</t>
  </si>
  <si>
    <t>D1605-38/3</t>
  </si>
  <si>
    <t>CleanCell</t>
  </si>
  <si>
    <t>ProCell</t>
  </si>
  <si>
    <t>SysWash</t>
  </si>
  <si>
    <t>6 x 380 mL</t>
  </si>
  <si>
    <t>1 x 500 mL</t>
  </si>
  <si>
    <t>D1605-37</t>
  </si>
  <si>
    <t>D1605-37/1</t>
  </si>
  <si>
    <t>D1605-37/2</t>
  </si>
  <si>
    <t>D1605-37/3</t>
  </si>
  <si>
    <t>D1605-37/4</t>
  </si>
  <si>
    <t>PreClean M</t>
  </si>
  <si>
    <t>ProbeWash M</t>
  </si>
  <si>
    <t>CleanCell M</t>
  </si>
  <si>
    <t>ProCell M</t>
  </si>
  <si>
    <t>Solución detergente para quitar las sustancias que pueden interferir con la detección de señales.</t>
  </si>
  <si>
    <t xml:space="preserve">Solución de lavado destinada a enjuagar los analizadores durante el funcionamiento de los mismos al cambiar de reactivos. </t>
  </si>
  <si>
    <t>Para la limpieza de la unidad de detección de los analizadores.</t>
  </si>
  <si>
    <t>5 x 600 mL</t>
  </si>
  <si>
    <t>12 x 70 mL</t>
  </si>
  <si>
    <t>2 x 2 L</t>
  </si>
  <si>
    <t>03004899</t>
  </si>
  <si>
    <t>03005712</t>
  </si>
  <si>
    <t>04880293</t>
  </si>
  <si>
    <t>04880340</t>
  </si>
  <si>
    <t>17-OHP-RIA-CT</t>
  </si>
  <si>
    <t>KIP1409</t>
  </si>
  <si>
    <t>D1605-42</t>
  </si>
  <si>
    <t>D1605-43</t>
  </si>
  <si>
    <t>D1605-40</t>
  </si>
  <si>
    <t>Para la determinación cuantitativa de la actividad de la enzima CK-NAC en suero y plasma mediante método cinético.</t>
  </si>
  <si>
    <t>CK-NAC</t>
  </si>
  <si>
    <t>Para 100 pruebas (técnica manual) y para 300 determinaciones (técnica automatizada).</t>
  </si>
  <si>
    <t>C0173</t>
  </si>
  <si>
    <t>D1605-41</t>
  </si>
  <si>
    <t>CLORURO</t>
  </si>
  <si>
    <t>R: 2 x 150 mL, CAL: 1 x 5 mL</t>
  </si>
  <si>
    <r>
      <t>Para la d</t>
    </r>
    <r>
      <rPr>
        <sz val="11"/>
        <color rgb="FF282828"/>
        <rFont val="Calibri"/>
        <family val="2"/>
      </rPr>
      <t>eterminación cuantitativa de iones cloruro en muestras de suero, plasma y orina, por el método colorimétrico del tiocianato de mercurio.</t>
    </r>
  </si>
  <si>
    <t>HCG STAT/HCG STAT CalSet</t>
  </si>
  <si>
    <t>D1605-36</t>
  </si>
  <si>
    <t>Para 100 determinaciones/ 4 x 1 mL</t>
  </si>
  <si>
    <t>03300811/03303071</t>
  </si>
  <si>
    <t>CINtec p16 Histology</t>
  </si>
  <si>
    <t>ROCHE/VENTANA</t>
  </si>
  <si>
    <t>ROCHE/VENTANA 06695248001/805-4713</t>
  </si>
  <si>
    <t>D1605-34</t>
  </si>
  <si>
    <t>Anti-C1q</t>
  </si>
  <si>
    <t>ORG 549</t>
  </si>
  <si>
    <t>Anti-dsDNA</t>
  </si>
  <si>
    <t>D1605-35</t>
  </si>
  <si>
    <t>D1605-33</t>
  </si>
  <si>
    <t>ORG 604</t>
  </si>
  <si>
    <t>Anti-ssDNA</t>
  </si>
  <si>
    <t>ORG 605</t>
  </si>
  <si>
    <t xml:space="preserve">Familia 7.12 Soluciones auxiliares para cobas e 601 y 602. </t>
  </si>
  <si>
    <t>Familia 7.12 Soluciones Auxiliares para Elecsys 2010 y cobas e 411.</t>
  </si>
  <si>
    <t>D1605-39</t>
  </si>
  <si>
    <t>Solución de limpieza para las unidades ISE en los analizadores Roche/Hitachi y los analizadores Elecsys.</t>
  </si>
  <si>
    <t>ISE Cleaning Solution/ Elecsys SysClean</t>
  </si>
  <si>
    <t>5 x 100 mL</t>
  </si>
  <si>
    <t>D1605-48</t>
  </si>
  <si>
    <t>STACLOT LA</t>
  </si>
  <si>
    <t>Prueba de neutralización mediante fosfolípidos purificados de fase hexagonal para la detección de anticoagulantes de tipo lúpico (AL) en plasma humano.</t>
  </si>
  <si>
    <t xml:space="preserve">Para 10 pruebas </t>
  </si>
  <si>
    <t>00600</t>
  </si>
  <si>
    <t>STA-IMMUNODEF  IX</t>
  </si>
  <si>
    <t>D1605-46</t>
  </si>
  <si>
    <t>Plasma inmunosuprimido para determinar la actividad del factor IX en plasma humano mediante método coagulométrico en los  analizadores STA Compact y STA-R.</t>
  </si>
  <si>
    <t>00734</t>
  </si>
  <si>
    <t>D1605-47</t>
  </si>
  <si>
    <t>STA-IMMUNODEF VIII</t>
  </si>
  <si>
    <t>Plasma inmunosuprimido para determinar la actividad del factor VIII en plasma humano mediante método coagulométrico en los  analizadores STA Compact y STA-R.</t>
  </si>
  <si>
    <t>00728</t>
  </si>
  <si>
    <t>D1605-45</t>
  </si>
  <si>
    <t>STA - VWF:Ag CALIBRATOR</t>
  </si>
  <si>
    <t>Plasma destinado a la calibración del ensayo antigénico del factor von Willebrand (VWF) utilizando el método inmunoturbidimétrico STA - Liatest VWF:Ag, empleando los analizadores STA Compact y STA-R.</t>
  </si>
  <si>
    <t>00520</t>
  </si>
  <si>
    <t>D1606-63</t>
  </si>
  <si>
    <t>CA15-3 IRMA KIT</t>
  </si>
  <si>
    <t>Para la determinación cuantitativa del antígeno asociado al cáncer CA15-3 en suero humano mediante un ensayo Inmunorradiométrico.</t>
  </si>
  <si>
    <t>RK-153CT</t>
  </si>
  <si>
    <t>D1606-64</t>
  </si>
  <si>
    <t>CA72-4 IRMA KIT</t>
  </si>
  <si>
    <t>Para la determinación cuantitativa del antígeno asociado al cáncer CA72-4 en suero humano mediante un ensayo Inmunorradiométrico.</t>
  </si>
  <si>
    <t>RK-724CT</t>
  </si>
  <si>
    <t>STA - D-DI CONTROL</t>
  </si>
  <si>
    <t>D1607-65</t>
  </si>
  <si>
    <t>Para el control de calidad de las pruebas de determinación cuantitativa de dímero D por método inmunoturbidimétrico realizadas con los productos STA - Liatest D-DI y STA - Liatest D-DI PLUS en los instrumentos STA-R y STA Compact.</t>
  </si>
  <si>
    <t>6 x 2 mL  STA - D-DI Control 1/ 6 x 2 mL  STA - D-DI Control 2</t>
  </si>
  <si>
    <t>00868</t>
  </si>
  <si>
    <t>D1607-66</t>
  </si>
  <si>
    <t>D1607-67</t>
  </si>
  <si>
    <t>STA - HEPARIN CONTROL</t>
  </si>
  <si>
    <t xml:space="preserve">Plasmas de control para la dosificación de las heparinas no fraccionadas (HNF) mediante la medición de su actividad anti-Xa con el método cronométrico STA - Staclot Heparin en los analizadores STA-R, STA Compact, STart o efectuado en baño de María, o con el método colorimétrico Stachrom Heparin efectuado en baño de María.  </t>
  </si>
  <si>
    <t>00683</t>
  </si>
  <si>
    <t>6 x STA - Heparin Control k/ 6 x STA - Heparin Control n</t>
  </si>
  <si>
    <t>D-DI NEGATIVE PLASMA</t>
  </si>
  <si>
    <t>Plasma humano normal liofilizado que se utiliza en las pruebas de determinación cuantitativa de dímero D por método inmunoturbidimétrico realizadas con los productos STA - Liatest D-DI y STA - Liatest D-DI PLUS.</t>
  </si>
  <si>
    <t>00867</t>
  </si>
  <si>
    <t>6 x 1 mL D-Di Negative Plasma</t>
  </si>
  <si>
    <t>D1606-59</t>
  </si>
  <si>
    <t>Para la determinación antigénica cuantitativa del inhibidor-1 del activador del plasminógeno (PAI-1) en plasma humano por el método ELISA.</t>
  </si>
  <si>
    <t>00949</t>
  </si>
  <si>
    <r>
      <t>ASSERACHROM</t>
    </r>
    <r>
      <rPr>
        <vertAlign val="superscript"/>
        <sz val="11"/>
        <rFont val="Calibri"/>
        <family val="2"/>
        <scheme val="minor"/>
      </rPr>
      <t>Ⓡ</t>
    </r>
    <r>
      <rPr>
        <sz val="11"/>
        <rFont val="Calibri"/>
        <family val="2"/>
        <scheme val="minor"/>
      </rPr>
      <t xml:space="preserve"> PAI-1</t>
    </r>
  </si>
  <si>
    <t>D1606-60</t>
  </si>
  <si>
    <t>Para la determinación antigénica cuantitativa del factor von Willebrand en plasma humano por el método ELISA.</t>
  </si>
  <si>
    <t>00942</t>
  </si>
  <si>
    <r>
      <t>ASSERACHROM</t>
    </r>
    <r>
      <rPr>
        <vertAlign val="superscript"/>
        <sz val="11"/>
        <rFont val="Calibri"/>
        <family val="2"/>
        <scheme val="minor"/>
      </rPr>
      <t>Ⓡ</t>
    </r>
    <r>
      <rPr>
        <sz val="11"/>
        <rFont val="Calibri"/>
        <family val="2"/>
        <scheme val="minor"/>
      </rPr>
      <t xml:space="preserve"> VWF:Ag</t>
    </r>
  </si>
  <si>
    <t>D1606-61</t>
  </si>
  <si>
    <t>Para la determinación antigénica cuantitativa del activador tisular del plasminógeno (tPA) en plasma humano por el método ELISA.</t>
  </si>
  <si>
    <t>00948</t>
  </si>
  <si>
    <r>
      <t>ASSERACHROM</t>
    </r>
    <r>
      <rPr>
        <vertAlign val="superscript"/>
        <sz val="11"/>
        <rFont val="Calibri"/>
        <family val="2"/>
        <scheme val="minor"/>
      </rPr>
      <t>Ⓡ</t>
    </r>
    <r>
      <rPr>
        <sz val="11"/>
        <rFont val="Calibri"/>
        <family val="2"/>
        <scheme val="minor"/>
      </rPr>
      <t xml:space="preserve"> tPA</t>
    </r>
  </si>
  <si>
    <t>D1606-62</t>
  </si>
  <si>
    <t>Para la determinación semicuantitativa de los anticuerpos antifosfolípidos (APA) de clase IgG o IgM en plasma o suero humano por el método ELISA.</t>
  </si>
  <si>
    <t>00267</t>
  </si>
  <si>
    <r>
      <t>ASSERACHROM</t>
    </r>
    <r>
      <rPr>
        <vertAlign val="superscript"/>
        <sz val="11"/>
        <rFont val="Calibri"/>
        <family val="2"/>
        <scheme val="minor"/>
      </rPr>
      <t>Ⓡ</t>
    </r>
    <r>
      <rPr>
        <sz val="11"/>
        <rFont val="Calibri"/>
        <family val="2"/>
        <scheme val="minor"/>
      </rPr>
      <t xml:space="preserve"> APA IgG,M</t>
    </r>
  </si>
  <si>
    <t>PreciControl Cardiac II</t>
  </si>
  <si>
    <t>D1607-68</t>
  </si>
  <si>
    <t>4 x 2,0 mL</t>
  </si>
  <si>
    <t>04917049</t>
  </si>
  <si>
    <t>COBAS AmpliPrep/COBAS TaqMan HIV-1 Qualitative Test, v2.0 / COBAS AmpliPrep/COBAS TaqMan Wash Reagent / COBAS AmpliPrep/COBAS TaqMan Specimen Pre-Extraction Reagent</t>
  </si>
  <si>
    <t>Para la amplificación de ácidos nucleicos totales para la detección cualitativa de ADN y ARN (o ácido nucleico total, TNA) del Virus de la Inmunodeficiencia Humana tipo 1 (HIV-1), en muestras de plasma humano o sangre seca.</t>
  </si>
  <si>
    <t xml:space="preserve">Estuche para 48 pruebas  (HI2QCAP) / Frasco de 5,1 L (PG WR) / 5 x 78 mL  (SPEX)  </t>
  </si>
  <si>
    <t>D1606-52</t>
  </si>
  <si>
    <t>D1606-49</t>
  </si>
  <si>
    <t>PROGESTERONA RIA KIT</t>
  </si>
  <si>
    <t>Para la determinación cuantitativa de progesterona en suero humano mediante el método de radioinmunoensayo (RIA).</t>
  </si>
  <si>
    <t>RK-460CT</t>
  </si>
  <si>
    <t xml:space="preserve">ABX Leucodiff </t>
  </si>
  <si>
    <t>D1606-54</t>
  </si>
  <si>
    <t>Solución lisante para el lisado de eritrocitos (ERI) a los efectos de realizar el recuento y la diferenciación de leucocitos (LEU) en los contadores hematológicos de HORIBA Medical.</t>
  </si>
  <si>
    <t>0206013</t>
  </si>
  <si>
    <t>Frasco x 2 mL</t>
  </si>
  <si>
    <t xml:space="preserve">Frasco x 1 L/Frasco x 0,4 L </t>
  </si>
  <si>
    <t>D1606-55</t>
  </si>
  <si>
    <t>D1606-53</t>
  </si>
  <si>
    <t xml:space="preserve">ABX Fluocyte </t>
  </si>
  <si>
    <t>Solución colorante concebida para el recuento y la diferenciación de eritrocitos (ERI) en los contadores hematológicos de HORIBA Medical.</t>
  </si>
  <si>
    <t>Frasco x 0,5 L</t>
  </si>
  <si>
    <t>0904011</t>
  </si>
  <si>
    <t xml:space="preserve">ABX Erytrol </t>
  </si>
  <si>
    <t>Control de tres niveles para controlar la exactitud y la precisión de los contadores hematológicos de HORIBA Medical para el parámetro eritroblastos (NRBC).</t>
  </si>
  <si>
    <t>2 x Level 3 (3 mL) / Level 1 +2 (3 mL)</t>
  </si>
  <si>
    <t>2072203 / 2072204</t>
  </si>
  <si>
    <t>MONONUCLEOSI CARD IgM</t>
  </si>
  <si>
    <t>D1606-56</t>
  </si>
  <si>
    <t>Para la determinación cualitativa de anticuerpos heterófilos de la Mononucleosis Infecciosa (MI) en suero, plasma y sangre total mediante método inmunocromatográfico.</t>
  </si>
  <si>
    <t>VQ82705C</t>
  </si>
  <si>
    <t>D1606-51</t>
  </si>
  <si>
    <t>FEBRILE ANTIGEN BRUCELLA</t>
  </si>
  <si>
    <t>Para 650 pruebas.</t>
  </si>
  <si>
    <t>Para la determinación de anticuerpos anti-Brucella en suero humano mediante aglutinación.</t>
  </si>
  <si>
    <t>21212/ CUB</t>
  </si>
  <si>
    <t>D1606-50</t>
  </si>
  <si>
    <t>SD BIOLINE HIV/Syphilis Duo</t>
  </si>
  <si>
    <t>06FK35 / 06FK30</t>
  </si>
  <si>
    <r>
      <t xml:space="preserve">Ensayo inmunocromatográfico de fase sólida para la detección cualitativa de anticuerpos de todos los isotipos (IgG, IgM, IgA) específicos de HIV-1/2 y/o </t>
    </r>
    <r>
      <rPr>
        <i/>
        <sz val="11"/>
        <rFont val="Calibri"/>
        <family val="2"/>
        <scheme val="minor"/>
      </rPr>
      <t>Treponema pallidum</t>
    </r>
    <r>
      <rPr>
        <sz val="11"/>
        <rFont val="Calibri"/>
        <family val="2"/>
        <scheme val="minor"/>
      </rPr>
      <t xml:space="preserve"> (TP) simultáneamente en suero, plasma o sangre total.</t>
    </r>
  </si>
  <si>
    <t>D1606-58</t>
  </si>
  <si>
    <t>STA - CONTROL LA 1 + 2</t>
  </si>
  <si>
    <t>Plasmas de control para las pruebas de detección de los anticoagulantes lúpicos (AL) realizadas con los productos STA - Staclot dRVV Screen, STA - Staclot dRVV Confirm y Staclot LA.</t>
  </si>
  <si>
    <t>3 x STA - CONTROL LA 1 / 3 x STA - CONTROL LA 2</t>
  </si>
  <si>
    <t>00201</t>
  </si>
  <si>
    <t>D1605-44</t>
  </si>
  <si>
    <t>D1605-44/1</t>
  </si>
  <si>
    <t>CELLPACK</t>
  </si>
  <si>
    <t xml:space="preserve">Diluyente de sangre total </t>
  </si>
  <si>
    <t>STROMATOLYSER-FB</t>
  </si>
  <si>
    <t xml:space="preserve">Para la dilución y el posterior recuento y la diferenciación de WBC </t>
  </si>
  <si>
    <t>STROMATOLYSER-4DL</t>
  </si>
  <si>
    <t xml:space="preserve">Reactivo lisante de glóbulos rojos para el recuento de WBC y recuento diferencial de 4 partes/5 partes de WBC </t>
  </si>
  <si>
    <t>STROMATOLYSER-4DS</t>
  </si>
  <si>
    <t>SULFOLYSER</t>
  </si>
  <si>
    <t>Para la determinación de la concentración de Hemoglobina en sangre</t>
  </si>
  <si>
    <t>STROMATOLYSER-IM</t>
  </si>
  <si>
    <t>Reactivo hemolizante para el análisis de los leucocitos inmaduros del diferencial leucocitario</t>
  </si>
  <si>
    <t>CELLSHEATH</t>
  </si>
  <si>
    <t>Solución electrolítica canalizadora para la determinación de conteos precisos de plaquetas y glóbulos rojos</t>
  </si>
  <si>
    <t>STROMATOLYSER-NR</t>
  </si>
  <si>
    <t>Kit para la dilución de  muestras y la tinción de los hematíes nucleados para su posterior recuento</t>
  </si>
  <si>
    <t>RET-SEARCH (II)</t>
  </si>
  <si>
    <t>Kit para dilución de muestras y tinción de los reticulocitos y su posterior recuento</t>
  </si>
  <si>
    <t>e-CHECK (XE)</t>
  </si>
  <si>
    <t>Matriz sanguínea estabilizada destinada para el control de los analizadores hematológicos XT y XE de Sysmex. Nivel bajo, medio y alto.</t>
  </si>
  <si>
    <t>Para la tinción de los leucocitos en las muestras diluidas para realizar el recuento y su distribución en 4 poblaciones</t>
  </si>
  <si>
    <t>03145611/ PK-30L</t>
  </si>
  <si>
    <t>12216116/ FBA-200A</t>
  </si>
  <si>
    <t>03315517/ FFD-200A</t>
  </si>
  <si>
    <t>03003701/FFS-800A</t>
  </si>
  <si>
    <t>03337006/SLS-220A   12215616/ SLS-210A</t>
  </si>
  <si>
    <t>12215900/SIM-220A</t>
  </si>
  <si>
    <t>12215276/SE-90L</t>
  </si>
  <si>
    <t>03003698/SNR-700A</t>
  </si>
  <si>
    <t>12216698/ RED-700A</t>
  </si>
  <si>
    <t>05533031/ 201-6001-0</t>
  </si>
  <si>
    <t>D1605-44/2</t>
  </si>
  <si>
    <t>D1605-44/3</t>
  </si>
  <si>
    <t>D1605-44/4</t>
  </si>
  <si>
    <t>D1605-44/5</t>
  </si>
  <si>
    <t>D1605-44/6</t>
  </si>
  <si>
    <t>D1605-44/7</t>
  </si>
  <si>
    <t>D1605-44/8</t>
  </si>
  <si>
    <t>D1605-44/9</t>
  </si>
  <si>
    <t>D1605-44/10</t>
  </si>
  <si>
    <t>1 x 20 L</t>
  </si>
  <si>
    <t>3 x 500 mL</t>
  </si>
  <si>
    <t>50 x 10 mL</t>
  </si>
  <si>
    <t>CK-MB STAT/ CK-MB STAT CalSet Cardiac II</t>
  </si>
  <si>
    <t>5957648/5957656</t>
  </si>
  <si>
    <t>D1608-69</t>
  </si>
  <si>
    <t>Familia 7.9 Juego de soluciones para los analizadores hematológicos automáticos de Sysmex. KX-21N y XP-300</t>
  </si>
  <si>
    <t>Para la determinación cuantitativa de diferentes parámetros hematológicos en los analizadores automatizados de Sysmex de las series KX-21N y XP-300</t>
  </si>
  <si>
    <t>Familia 1.6 Salmonella Slide Agglutination Antisera</t>
  </si>
  <si>
    <t>Frasco gotero x 3,0 mL.</t>
  </si>
  <si>
    <t>Salmonella antisera Grupo D, factor 9</t>
  </si>
  <si>
    <t>Salmonella antisera Factor d</t>
  </si>
  <si>
    <t>D1101-03/13</t>
  </si>
  <si>
    <t>Salmonella antisera Polyvalent O A-1+Vi</t>
  </si>
  <si>
    <t>PL.6000</t>
  </si>
  <si>
    <t>D1101-03/14</t>
  </si>
  <si>
    <t>Salmonella antisera Group A, Factor 2</t>
  </si>
  <si>
    <t>PL.6010</t>
  </si>
  <si>
    <t>D1101-03/15</t>
  </si>
  <si>
    <t>Salmonella antisera Group B/D, Factor 12</t>
  </si>
  <si>
    <t>PL.6016</t>
  </si>
  <si>
    <t>D1101-03/16</t>
  </si>
  <si>
    <t>Salmonella antisera Group E1, Factor 10</t>
  </si>
  <si>
    <t>PL.6018</t>
  </si>
  <si>
    <t>D1101-03/17</t>
  </si>
  <si>
    <t>Salmonella antisera Group E2, Factor 15</t>
  </si>
  <si>
    <t>PL.6019</t>
  </si>
  <si>
    <t>D1101-03/18</t>
  </si>
  <si>
    <t>Salmonella antisera Polyvalent H Phase 2, Factors 1,2,5,6,7* (complex), z6</t>
  </si>
  <si>
    <t>PL.6101</t>
  </si>
  <si>
    <t>D1101-03/19</t>
  </si>
  <si>
    <t>Salmonella antisera factor b</t>
  </si>
  <si>
    <t>Salmonella antisera factor c</t>
  </si>
  <si>
    <t>D1101-03/20</t>
  </si>
  <si>
    <t>PL.6112</t>
  </si>
  <si>
    <t>PL.6111</t>
  </si>
  <si>
    <t>D1101-03/21</t>
  </si>
  <si>
    <t>Salmonella antisera E Complex eh, enx, enz15</t>
  </si>
  <si>
    <t>PL.6114</t>
  </si>
  <si>
    <t>D1101-03/22</t>
  </si>
  <si>
    <t>Salmonella antisera Factor eh</t>
  </si>
  <si>
    <t>PL.6115</t>
  </si>
  <si>
    <t>D1101-03/23</t>
  </si>
  <si>
    <t>Salmonella antisera factor enx</t>
  </si>
  <si>
    <t>PL.6116</t>
  </si>
  <si>
    <t>D1101-03/24</t>
  </si>
  <si>
    <t>Salmonella antisera Factor enz15</t>
  </si>
  <si>
    <t>PL.6117</t>
  </si>
  <si>
    <t>D1101-03/25</t>
  </si>
  <si>
    <t>Salmonella antisera Factor h</t>
  </si>
  <si>
    <t>PL.6118</t>
  </si>
  <si>
    <t>D1101-03/26</t>
  </si>
  <si>
    <t>Salmonella antisera Factor z15</t>
  </si>
  <si>
    <t>PL.6120</t>
  </si>
  <si>
    <t>D1101-03/27</t>
  </si>
  <si>
    <t>Salmonella antisera G Complex</t>
  </si>
  <si>
    <t>PL.6121</t>
  </si>
  <si>
    <t>D1101-03/28</t>
  </si>
  <si>
    <t>Salmonella antisera Factor gm</t>
  </si>
  <si>
    <t>PL.6122</t>
  </si>
  <si>
    <t>D1101-03/29</t>
  </si>
  <si>
    <t>Salmonella antisera Factor gp</t>
  </si>
  <si>
    <t>PL.6123</t>
  </si>
  <si>
    <t>D1101-03/30</t>
  </si>
  <si>
    <t>Salmonella antisera Factor p</t>
  </si>
  <si>
    <t>PL.6124</t>
  </si>
  <si>
    <t>D1101-03/31</t>
  </si>
  <si>
    <t>D1101-03/32</t>
  </si>
  <si>
    <t>D1101-03/33</t>
  </si>
  <si>
    <t>D1101-03/34</t>
  </si>
  <si>
    <t>PL.6125</t>
  </si>
  <si>
    <t>PL.6126</t>
  </si>
  <si>
    <t>PL.6127</t>
  </si>
  <si>
    <t>PL.6128</t>
  </si>
  <si>
    <t>Salmonella antisera Factor s</t>
  </si>
  <si>
    <t>Salmonella antisera Factor t</t>
  </si>
  <si>
    <t>Salmonella antisera Factor m</t>
  </si>
  <si>
    <t>Salmonella antisera Factor u</t>
  </si>
  <si>
    <t>D1101-03/35</t>
  </si>
  <si>
    <t>D1101-03/36</t>
  </si>
  <si>
    <t>D1101-03/37</t>
  </si>
  <si>
    <t>D1101-03/38</t>
  </si>
  <si>
    <t>D1101-03/39</t>
  </si>
  <si>
    <t>D1101-03/40</t>
  </si>
  <si>
    <t>D1101-03/41</t>
  </si>
  <si>
    <t>D1101-03/42</t>
  </si>
  <si>
    <t>D1101-03/43</t>
  </si>
  <si>
    <t>D1101-03/44</t>
  </si>
  <si>
    <t>D1101-03/45</t>
  </si>
  <si>
    <t>PL.6129</t>
  </si>
  <si>
    <t>PL.6131</t>
  </si>
  <si>
    <t>PL.6133</t>
  </si>
  <si>
    <t>PL.6134</t>
  </si>
  <si>
    <t>PL.6135</t>
  </si>
  <si>
    <t>PL.6136</t>
  </si>
  <si>
    <t>PL.6138</t>
  </si>
  <si>
    <t>PL.6139</t>
  </si>
  <si>
    <t>PL.6140</t>
  </si>
  <si>
    <t>PL.6141</t>
  </si>
  <si>
    <t>PL.6142</t>
  </si>
  <si>
    <t>Salmonella antisera Factor f</t>
  </si>
  <si>
    <t>Salmonella antisera Factor q</t>
  </si>
  <si>
    <t>Salmonella antisera Factor i</t>
  </si>
  <si>
    <t>Salmonella antisera Factor K</t>
  </si>
  <si>
    <t>Salmonella antisera factor L Complex</t>
  </si>
  <si>
    <t>Salmonella antisera factor I, w</t>
  </si>
  <si>
    <t>Salmonella antisera Factor w</t>
  </si>
  <si>
    <t>Salmonella antisera factor v</t>
  </si>
  <si>
    <t>Salmonella antisera factor z13</t>
  </si>
  <si>
    <t>Salmonella antisera Factor  z28</t>
  </si>
  <si>
    <t>Salmonella antisera Factor r</t>
  </si>
  <si>
    <t>D1101-03/46</t>
  </si>
  <si>
    <t>D1101-03/47</t>
  </si>
  <si>
    <t>D1101-03/48</t>
  </si>
  <si>
    <t>D1101-03/49</t>
  </si>
  <si>
    <t>D1101-03/50</t>
  </si>
  <si>
    <t>D1101-03/51</t>
  </si>
  <si>
    <t>D1101-03/52</t>
  </si>
  <si>
    <t>Salmonella antisera Factor y</t>
  </si>
  <si>
    <t>Salmonella antisera Factor z</t>
  </si>
  <si>
    <t>Salmonella antisera Z4 Complex</t>
  </si>
  <si>
    <t>Salmonella antisera Factor z23</t>
  </si>
  <si>
    <t>Salmonella antisera Factor z24</t>
  </si>
  <si>
    <t>Salmonella antisera Factor z32</t>
  </si>
  <si>
    <t>Salmonella antisera Factor z10</t>
  </si>
  <si>
    <t>D1101-03/53</t>
  </si>
  <si>
    <t>D1101-03/54</t>
  </si>
  <si>
    <t>D1101-03/55</t>
  </si>
  <si>
    <t>D1101-03/56</t>
  </si>
  <si>
    <t>D1101-03/57</t>
  </si>
  <si>
    <t>Salmonella antisera Factor z29</t>
  </si>
  <si>
    <t>Salmonella antisera Factor 5</t>
  </si>
  <si>
    <t>Salmonella antisera Factor 6</t>
  </si>
  <si>
    <t>Salmonella antisera Factor 7</t>
  </si>
  <si>
    <t>Salmonella antisera Factor z6</t>
  </si>
  <si>
    <t>PL.6143</t>
  </si>
  <si>
    <t>PL.6144</t>
  </si>
  <si>
    <t>PL.6145</t>
  </si>
  <si>
    <t>PL.6146</t>
  </si>
  <si>
    <t>PL.6147</t>
  </si>
  <si>
    <t>PL.6148</t>
  </si>
  <si>
    <t>PL.6149</t>
  </si>
  <si>
    <t>PL.6151</t>
  </si>
  <si>
    <t>PL.6154</t>
  </si>
  <si>
    <t>PL.6155</t>
  </si>
  <si>
    <t>PL.6156</t>
  </si>
  <si>
    <t>PL.6157</t>
  </si>
  <si>
    <t>ELITROL I</t>
  </si>
  <si>
    <t>ELITROL II</t>
  </si>
  <si>
    <t>Familia 1.2 Medios de cultivo cromogénicos y/o fluorogénicos</t>
  </si>
  <si>
    <t>D1608-72</t>
  </si>
  <si>
    <t xml:space="preserve">500 g </t>
  </si>
  <si>
    <t>1.00427.0500</t>
  </si>
  <si>
    <t>1.04036.0500</t>
  </si>
  <si>
    <t>1.10426.0500</t>
  </si>
  <si>
    <t>1.16122.0500</t>
  </si>
  <si>
    <t>500g</t>
  </si>
  <si>
    <t>D1608-72/1</t>
  </si>
  <si>
    <t>D1608-72/2</t>
  </si>
  <si>
    <t>D1608-72/3</t>
  </si>
  <si>
    <t>D1608-72/4</t>
  </si>
  <si>
    <t>Agar selectivo para Listeria base según OTTAVIANI y AGOSTI (ISO 11290) Chromocult®</t>
  </si>
  <si>
    <t>Agar para E.coli 0157:H7 Fluorocult®</t>
  </si>
  <si>
    <t>Agar para coliformes Chromocult®</t>
  </si>
  <si>
    <t>Agar TBX (Triptone Bile X-glucurodine) Chromocult®</t>
  </si>
  <si>
    <t>D1608-71</t>
  </si>
  <si>
    <t>Familia 1.3 Selectivos para determinados grupos de microorganismos</t>
  </si>
  <si>
    <t>D1608-71/1</t>
  </si>
  <si>
    <t>D1608-71/2</t>
  </si>
  <si>
    <t>D1608-71/3</t>
  </si>
  <si>
    <t>D1608-71/4</t>
  </si>
  <si>
    <t>D1608-71/5</t>
  </si>
  <si>
    <t>D1608-71/6</t>
  </si>
  <si>
    <t>D1608-71/7</t>
  </si>
  <si>
    <t>D1608-71/8</t>
  </si>
  <si>
    <t>D1608-71/9</t>
  </si>
  <si>
    <t>D1608-71/10</t>
  </si>
  <si>
    <t>1.00070.0500</t>
  </si>
  <si>
    <t>1.00465.0500</t>
  </si>
  <si>
    <t>1.00466.0500</t>
  </si>
  <si>
    <t xml:space="preserve">Agar ENDO </t>
  </si>
  <si>
    <t>Agar XLD</t>
  </si>
  <si>
    <t>Agar selectivo para Campylobacter exento de sangre, base (CCDA modificado)</t>
  </si>
  <si>
    <t>Agar diclorán-glicerol (DG18)</t>
  </si>
  <si>
    <t>Agar diclorán-rojo de Bengala-cloranfenicol (DRCB)</t>
  </si>
  <si>
    <t>D1608-71/11</t>
  </si>
  <si>
    <t>D1608-71/12</t>
  </si>
  <si>
    <t>D1608-71/13</t>
  </si>
  <si>
    <t>D1608-71/14</t>
  </si>
  <si>
    <t>D1608-71/15</t>
  </si>
  <si>
    <t>D1608-71/16</t>
  </si>
  <si>
    <t>D1608-71/17</t>
  </si>
  <si>
    <t>D1608-71/18</t>
  </si>
  <si>
    <t>D1608-71/19</t>
  </si>
  <si>
    <t>D1608-71/20</t>
  </si>
  <si>
    <t>D1608-71/21</t>
  </si>
  <si>
    <t>Caldo de enriquecimiento tetrationato-novobiocina de Muller-Kauffmann según ISO</t>
  </si>
  <si>
    <t>Agar selectivo para Listeria Oxford (base)</t>
  </si>
  <si>
    <t>Agar urea según CHRISTENSEN (base)</t>
  </si>
  <si>
    <t>Agar glutamato modificado mineral (MMGA) según ISO 16649</t>
  </si>
  <si>
    <t>Agar patata-glucosa</t>
  </si>
  <si>
    <t>Agar SPS agar selectivo para Perfringens según ANGELOTTI</t>
  </si>
  <si>
    <t>Caldo de sulfato de laurilo</t>
  </si>
  <si>
    <t>Caldo de enriquecimiento tetrationato según MULLER-KAUFFMANN (base)</t>
  </si>
  <si>
    <t>Agar TSC (agar triptosa-sulfito-cicloserina) (base)</t>
  </si>
  <si>
    <t>Caldo MOSSEL caldo de enriquecimiento para enterobacteriáceas según MOSSEL</t>
  </si>
  <si>
    <t>1.05878.0500</t>
  </si>
  <si>
    <t>1.07004.0500</t>
  </si>
  <si>
    <t>1.08492.0500</t>
  </si>
  <si>
    <t>1.09045.0500</t>
  </si>
  <si>
    <t>1.10130.0500</t>
  </si>
  <si>
    <t>1.10235.0500</t>
  </si>
  <si>
    <t>1.10266.0500</t>
  </si>
  <si>
    <t>1.10863.0500</t>
  </si>
  <si>
    <t>1.11972.0500</t>
  </si>
  <si>
    <t>D1608-71/22</t>
  </si>
  <si>
    <t>D1608-71/23</t>
  </si>
  <si>
    <t>D1608-71/24</t>
  </si>
  <si>
    <t>D1608-71/25</t>
  </si>
  <si>
    <t>D1608-71/26</t>
  </si>
  <si>
    <t>D1608-71/27</t>
  </si>
  <si>
    <t>D1608-71/28</t>
  </si>
  <si>
    <t>Agar bilis-esculina-azida, según ISO 7899-2</t>
  </si>
  <si>
    <t>Caldo azida-glucosa</t>
  </si>
  <si>
    <t>Caldo de enriquecimiento tetrationato (base)</t>
  </si>
  <si>
    <t>Agar KF para estreptococos (base)</t>
  </si>
  <si>
    <t>Agar selectivo para enterococos para filtración por membrana según SLANETZ y BARTLEY</t>
  </si>
  <si>
    <t>Agar lactosa TTC con Tergitol® 7</t>
  </si>
  <si>
    <t xml:space="preserve">1.05396.0500 </t>
  </si>
  <si>
    <t>1.00072.0500</t>
  </si>
  <si>
    <t xml:space="preserve">1.01590.0500 </t>
  </si>
  <si>
    <t>1.05285.0500</t>
  </si>
  <si>
    <t xml:space="preserve">1.05404.0500 </t>
  </si>
  <si>
    <t>1.10707.0500</t>
  </si>
  <si>
    <t>1.05262.0500</t>
  </si>
  <si>
    <t>1.07680.0500</t>
  </si>
  <si>
    <t>D1608-70</t>
  </si>
  <si>
    <t>Familia 7.9 Juego de soluciones para los analizadores hematológicos automáticos de Sysmex. Serie XN 1000, 2000, 3000 y 9000</t>
  </si>
  <si>
    <t>Para la determinación cuantitativa de diferentes parámetros hematológicos en los analizadores automatizados de Sysmex de las series XN 1000, 2000, 3000 y 9000</t>
  </si>
  <si>
    <t>D1608-70/1</t>
  </si>
  <si>
    <t>D1608-70/2</t>
  </si>
  <si>
    <t>D1608-70/3</t>
  </si>
  <si>
    <t>D1608-70/4</t>
  </si>
  <si>
    <t>D1608-70/5</t>
  </si>
  <si>
    <t>D1608-70/6</t>
  </si>
  <si>
    <t>D1608-70/7</t>
  </si>
  <si>
    <t>D1608-70/8</t>
  </si>
  <si>
    <t>D1608-70/9</t>
  </si>
  <si>
    <t>D1608-70/10</t>
  </si>
  <si>
    <t>D1608-70/11</t>
  </si>
  <si>
    <t>D1608-70/12</t>
  </si>
  <si>
    <t>D1608-70/13</t>
  </si>
  <si>
    <t>CELLPACK DCL</t>
  </si>
  <si>
    <t>CELLPACK DFL</t>
  </si>
  <si>
    <t>Lysercell WNR</t>
  </si>
  <si>
    <t>Lysercell WDF</t>
  </si>
  <si>
    <t>Fluorocell WNR</t>
  </si>
  <si>
    <t>Fluorocell WDF</t>
  </si>
  <si>
    <t xml:space="preserve">Fluorocell RET </t>
  </si>
  <si>
    <t>Fluorocell PLT</t>
  </si>
  <si>
    <t>XN CAL PF</t>
  </si>
  <si>
    <t>XN CAL</t>
  </si>
  <si>
    <t>XN CHECK</t>
  </si>
  <si>
    <t>XN CHECK BF</t>
  </si>
  <si>
    <t xml:space="preserve">CELLCLEAN AUTO  </t>
  </si>
  <si>
    <t>Reactivo colorante para etiquetar los reticulocitos en una muestra de sangre diluida para determinar el recuento y porcentaje de reticulocitos, y el recuento de plaquetas.</t>
  </si>
  <si>
    <t>Reactivo colorante para etiquetar las plaquetas en una muestra de sangre diluida para el recuento de plaquetas.</t>
  </si>
  <si>
    <t>Para la calibración del instrumento para PLT-F (Recuento de plaquetas obtenido mediante el canal PLT-F).</t>
  </si>
  <si>
    <t>Para la calibración del instrumento para WBC, RBC, HGB, HCT, PLT, y RET.</t>
  </si>
  <si>
    <t>Control hematológico para el recuento completo de las células sanguíneas (CBC), el diferencial leucocitario, reticulocitos y hematíes nucleados (NRBC) en los instrumentos de la serie X de Sysmex.</t>
  </si>
  <si>
    <t>Control  hematológico para los parámetros: Células nucleadas totales (TNC), leucocitos, hematíes y diferencial leucocitario en los instrumentos de la serie X de Sysmex.</t>
  </si>
  <si>
    <t>Diluyente de sangre total para analizar el número y tamaño de los glóbulos rojos y plaquetas mediante  el método de enfoque Hidrodinámico (detección DC).</t>
  </si>
  <si>
    <t>Diluyente de sangre total. Se utiliza en combinación con Fluorocell RET para analizar reticulocitos, o con Fluorocell PLT para analizar plaquetas, ambos mediante citometría de láser semiconductor.</t>
  </si>
  <si>
    <t>Reactivo de lisis de glóbulos rojos que se utiliza en combinación con Fluorocell WNR.</t>
  </si>
  <si>
    <t>Reactivo de lisis de glóbulos rojos que se utiliza en combinación con Fluorocell WDF.</t>
  </si>
  <si>
    <t>Reactivo colorante para etiquetar las células nucleadas en una muestra de sangre diluida y hemolizada para la determinación del recuento de leucocitos, el recuento de hematíes nucleados y el recuento de basófilos.</t>
  </si>
  <si>
    <t>Reactivo colorante para etiquetar los leucocitos en una muestra de sangre diluida y hemolizada para determinar el recuento diferencial de 4 partes.</t>
  </si>
  <si>
    <t>Es un fuerte detergente alcalino para la eliminación de los reactivos hemolizantes de SYSMEX, residuos celulares y restos proteicos sanguíneos en el analizador hematológico automático de la serie XN.</t>
  </si>
  <si>
    <t>2 x 1,5 L</t>
  </si>
  <si>
    <t xml:space="preserve">2 x 4 L </t>
  </si>
  <si>
    <t>2 x 82 mL</t>
  </si>
  <si>
    <t>2 x 42 mL</t>
  </si>
  <si>
    <t>2 x 12 m L</t>
  </si>
  <si>
    <t>1 x 10 L, 1 x 20 L</t>
  </si>
  <si>
    <t>1 x 3 mL, 5 x 3 mL</t>
  </si>
  <si>
    <t>L1 4 x 3 mL, L2 4 x3 mL, L3 4 x 3 mL</t>
  </si>
  <si>
    <t>L1 3 x 3 mL, L2 3 x 3 mL</t>
  </si>
  <si>
    <t>20 x 4 mL</t>
  </si>
  <si>
    <t>06522910/  CF579595</t>
  </si>
  <si>
    <t>06510167/  CT661628</t>
  </si>
  <si>
    <t>06510205/  BT965910</t>
  </si>
  <si>
    <t>06510230/AN577063</t>
  </si>
  <si>
    <t>06510248/ CP066715</t>
  </si>
  <si>
    <t>06510256/ CV377552</t>
  </si>
  <si>
    <t>06510221/ AW993605</t>
  </si>
  <si>
    <t>06510272/ BN337547</t>
  </si>
  <si>
    <t>06510299/ CD994563</t>
  </si>
  <si>
    <t>07051301/07051212, 213536/213537</t>
  </si>
  <si>
    <t>07051395/7051379, 213527/213528</t>
  </si>
  <si>
    <t>07051506/ 213449</t>
  </si>
  <si>
    <t>07051409/ 213516</t>
  </si>
  <si>
    <r>
      <t>05969492/ 05965411/  04404220</t>
    </r>
    <r>
      <rPr>
        <b/>
        <sz val="11"/>
        <rFont val="Calibri"/>
        <family val="2"/>
      </rPr>
      <t xml:space="preserve"> </t>
    </r>
  </si>
  <si>
    <r>
      <t xml:space="preserve">Para la determinación cuantitativa de la actividad catalítica de la CK-MB en suero y plasma humanos en los sistemas Roche/Hitachi </t>
    </r>
    <r>
      <rPr>
        <b/>
        <sz val="11"/>
        <rFont val="Calibri"/>
        <family val="2"/>
      </rPr>
      <t>cobas c</t>
    </r>
    <r>
      <rPr>
        <sz val="11"/>
        <rFont val="Calibri"/>
        <family val="2"/>
      </rPr>
      <t xml:space="preserve"> y COBAS INTEGRA.</t>
    </r>
  </si>
  <si>
    <r>
      <t xml:space="preserve">Para la determinación simultánea semicuantitativa de  la densidad específica, pH, leucocitos, nitrilos, proteínas, glucosa, cuerpos cetónicos,  urobilinógeno, bilirrubina y  sangre, en muestras de orina, utilizando los analizadores Miditron Junior II, cobas u 411 y Urisys 1800. </t>
    </r>
    <r>
      <rPr>
        <i/>
        <sz val="11"/>
        <color rgb="FFFF0000"/>
        <rFont val="Calibri"/>
        <family val="2"/>
      </rPr>
      <t xml:space="preserve">   </t>
    </r>
  </si>
  <si>
    <r>
      <t xml:space="preserve">Para el control de calidad de los inmunoanálisis Elecsys Anti-TSHR, Anti-TPO y Anti-Tg en los inmunoanalizadores Elecsys y </t>
    </r>
    <r>
      <rPr>
        <b/>
        <sz val="11"/>
        <rFont val="Calibri"/>
        <family val="2"/>
      </rPr>
      <t>cobas e</t>
    </r>
    <r>
      <rPr>
        <sz val="11"/>
        <rFont val="Calibri"/>
        <family val="2"/>
      </rPr>
      <t>.</t>
    </r>
  </si>
  <si>
    <r>
      <t>Para la determinación cuantitativa de la bilirrubina total en sangre, suero o plasma con equipos de medición Reflotron.</t>
    </r>
    <r>
      <rPr>
        <i/>
        <sz val="11"/>
        <color rgb="FFFF0000"/>
        <rFont val="Calibri"/>
        <family val="2"/>
      </rPr>
      <t xml:space="preserve">   </t>
    </r>
  </si>
  <si>
    <r>
      <t>Para la determinación cuantitativa del colesterol en sangre, suero o plasma con equipos de medición Reflotron.</t>
    </r>
    <r>
      <rPr>
        <i/>
        <sz val="11"/>
        <color rgb="FFFF0000"/>
        <rFont val="Calibri"/>
        <family val="2"/>
      </rPr>
      <t xml:space="preserve">   </t>
    </r>
  </si>
  <si>
    <r>
      <t>Para la determinación cuantitativa del triglicéridos en sangre, suero o plasma con equipos de medición Reflotron.</t>
    </r>
    <r>
      <rPr>
        <i/>
        <sz val="11"/>
        <color rgb="FFFF0000"/>
        <rFont val="Calibri"/>
        <family val="2"/>
      </rPr>
      <t xml:space="preserve">   </t>
    </r>
  </si>
  <si>
    <r>
      <t>Para la determinación cuantitativa de la urea en sangre, suero o plasma con equipos de medición Reflotron.</t>
    </r>
    <r>
      <rPr>
        <i/>
        <sz val="11"/>
        <color rgb="FFFF0000"/>
        <rFont val="Calibri"/>
        <family val="2"/>
      </rPr>
      <t xml:space="preserve">   </t>
    </r>
  </si>
  <si>
    <r>
      <t xml:space="preserve">Para la detección cualitativa de anticuerpos contra el virus de la hepatitis C (HCV) en suero y plasma humanos por electroquimioluminiscencia (ECLIA) en los inmunoanalizadores Elecsys y </t>
    </r>
    <r>
      <rPr>
        <b/>
        <sz val="11"/>
        <rFont val="Calibri"/>
        <family val="2"/>
      </rPr>
      <t>cobas e</t>
    </r>
    <r>
      <rPr>
        <sz val="11"/>
        <rFont val="Calibri"/>
        <family val="2"/>
      </rPr>
      <t>.</t>
    </r>
  </si>
  <si>
    <r>
      <t>Para la determinación cuantitativa de la glicemia en sangre capilar fresca, y de aplicarse la sangre fuera del equipo, se puede utilizar también sangre venosa anticoagulada con heparina de litio, heparina de amonio o EDTA; sangre arterial y sangre de neonatos.</t>
    </r>
    <r>
      <rPr>
        <i/>
        <sz val="11"/>
        <color rgb="FFFF0000"/>
        <rFont val="Calibri"/>
        <family val="2"/>
      </rPr>
      <t xml:space="preserve">   </t>
    </r>
  </si>
  <si>
    <r>
      <t xml:space="preserve">Para la determinación cualitativa de los anticuerpos totales contra el </t>
    </r>
    <r>
      <rPr>
        <i/>
        <sz val="11"/>
        <rFont val="Calibri"/>
        <family val="2"/>
      </rPr>
      <t>Treponema pallidum</t>
    </r>
    <r>
      <rPr>
        <sz val="11"/>
        <rFont val="Calibri"/>
        <family val="2"/>
      </rPr>
      <t xml:space="preserve"> en suero y plasma humanos, por un inmunensayo de electroquimioluminiscencia (ECLIA) en los analizadores Elecsys y </t>
    </r>
    <r>
      <rPr>
        <b/>
        <sz val="11"/>
        <rFont val="Calibri"/>
        <family val="2"/>
      </rPr>
      <t>cobas e</t>
    </r>
    <r>
      <rPr>
        <sz val="11"/>
        <rFont val="Calibri"/>
        <family val="2"/>
      </rPr>
      <t>.</t>
    </r>
  </si>
  <si>
    <r>
      <t xml:space="preserve">Para </t>
    </r>
    <r>
      <rPr>
        <sz val="11"/>
        <rFont val="Calibri"/>
        <family val="2"/>
      </rPr>
      <t>diluir muestras a analizar con los reactivos de test Elecsys</t>
    </r>
    <r>
      <rPr>
        <sz val="11"/>
        <color rgb="FF000000"/>
        <rFont val="Calibri"/>
        <family val="2"/>
      </rPr>
      <t xml:space="preserve">, en los </t>
    </r>
    <r>
      <rPr>
        <sz val="11"/>
        <rFont val="Calibri"/>
        <family val="2"/>
      </rPr>
      <t>analizadores Elecsys 2010, MODULAR ANALYTICS E170 y cobas e.</t>
    </r>
  </si>
  <si>
    <r>
      <t>S</t>
    </r>
    <r>
      <rPr>
        <sz val="11"/>
        <color rgb="FF000000"/>
        <rFont val="Calibri"/>
        <family val="2"/>
      </rPr>
      <t xml:space="preserve">istema para la determinación cuantitativa del colesterol total (CT), el colesterol de las lipoproteínas de alta densidad (HDL) y los triglicéridos (TG) en sangre humana capilar y sangre venosa total o plasma, por fotometría de transmisión, en el instrumento </t>
    </r>
    <r>
      <rPr>
        <b/>
        <sz val="11"/>
        <color rgb="FF000000"/>
        <rFont val="Calibri"/>
        <family val="2"/>
      </rPr>
      <t>cobas b</t>
    </r>
    <r>
      <rPr>
        <sz val="11"/>
        <color rgb="FF000000"/>
        <rFont val="Calibri"/>
        <family val="2"/>
      </rPr>
      <t xml:space="preserve"> 101</t>
    </r>
    <r>
      <rPr>
        <sz val="11"/>
        <rFont val="Calibri"/>
        <family val="2"/>
      </rPr>
      <t>.</t>
    </r>
  </si>
  <si>
    <r>
      <t>Sistema para la determinación cuantitativa</t>
    </r>
    <r>
      <rPr>
        <sz val="11"/>
        <rFont val="Calibri"/>
        <family val="2"/>
      </rPr>
      <t xml:space="preserve"> de la hemoglobina A1c, en sangre humana total, venosa o capilar por fotometría de transmisión, en el instrumento </t>
    </r>
    <r>
      <rPr>
        <b/>
        <sz val="11"/>
        <rFont val="Calibri"/>
        <family val="2"/>
      </rPr>
      <t xml:space="preserve">cobas b </t>
    </r>
    <r>
      <rPr>
        <sz val="11"/>
        <rFont val="Calibri"/>
        <family val="2"/>
      </rPr>
      <t xml:space="preserve">101. </t>
    </r>
  </si>
  <si>
    <r>
      <t>Para la determinación cuantitativa de la mioglobina en suero o plasma humanos</t>
    </r>
    <r>
      <rPr>
        <sz val="11"/>
        <color rgb="FFFF0000"/>
        <rFont val="Calibri"/>
        <family val="2"/>
      </rPr>
      <t xml:space="preserve"> </t>
    </r>
    <r>
      <rPr>
        <sz val="11"/>
        <rFont val="Calibri"/>
        <family val="2"/>
      </rPr>
      <t xml:space="preserve">mediante un ensayo de electroquimioluminiscencia (ECLIA) en los analizadores Elecsys y </t>
    </r>
    <r>
      <rPr>
        <b/>
        <sz val="11"/>
        <rFont val="Calibri"/>
        <family val="2"/>
      </rPr>
      <t>cobas e</t>
    </r>
    <r>
      <rPr>
        <sz val="11"/>
        <rFont val="Calibri"/>
        <family val="2"/>
      </rPr>
      <t xml:space="preserve">. </t>
    </r>
  </si>
  <si>
    <r>
      <t xml:space="preserve">Test para la determinación cuantitativa de cistatina C en suero y plasma humanos en los sistemas Roche/Hitachi </t>
    </r>
    <r>
      <rPr>
        <b/>
        <sz val="11"/>
        <rFont val="Calibri"/>
        <family val="2"/>
      </rPr>
      <t>cobas c.</t>
    </r>
  </si>
  <si>
    <r>
      <t xml:space="preserve">Para la determinación cuantitativa de la gonadotropina coriónica humana (HCG) en suero y plasma humanos mediante un ensayo de electroquimioluminiscencia (ECLIA) en los analizadores Elecsys y </t>
    </r>
    <r>
      <rPr>
        <b/>
        <sz val="11"/>
        <rFont val="Calibri"/>
        <family val="2"/>
      </rPr>
      <t>cobas e</t>
    </r>
    <r>
      <rPr>
        <sz val="11"/>
        <rFont val="Calibri"/>
        <family val="2"/>
      </rPr>
      <t>.</t>
    </r>
  </si>
  <si>
    <r>
      <t>Para la detección cualitativa de la proteína p16</t>
    </r>
    <r>
      <rPr>
        <vertAlign val="superscript"/>
        <sz val="11"/>
        <rFont val="Calibri"/>
        <family val="2"/>
      </rPr>
      <t>INK4a</t>
    </r>
    <r>
      <rPr>
        <sz val="11"/>
        <rFont val="Calibri"/>
        <family val="2"/>
      </rPr>
      <t xml:space="preserve"> en cortes de tejido fijados en formol y embebidos en parafina preparados a partir de biopsias cervicales, mediante Inmunohistoquímica.</t>
    </r>
  </si>
  <si>
    <r>
      <t>06693083  / 03587797  /  06989861</t>
    </r>
    <r>
      <rPr>
        <b/>
        <sz val="11"/>
        <rFont val="Calibri"/>
        <family val="2"/>
      </rPr>
      <t xml:space="preserve"> </t>
    </r>
  </si>
  <si>
    <t>D1608-69/1</t>
  </si>
  <si>
    <t>STROMATOLYSER-WH</t>
  </si>
  <si>
    <t>CELLCHECK-400</t>
  </si>
  <si>
    <t>EIGHTCHECK-3WP X-TRA</t>
  </si>
  <si>
    <t>Reactivo lisante de glóbulos rojos para  determinar de manera exacta el recuento de leucocitos, el análisis trimodal de distribución de su tamaño y medir el nivel de hemoglobina</t>
  </si>
  <si>
    <t>Solución estabilizada de partículas látex de 4 a 5 micras de diámetro para la calibración en MICROCELL-COUNTERS semi-automatizados Sysmex</t>
  </si>
  <si>
    <t>Matriz sanguínea estabilizada destinada para el control de los analizadores hematológicos de Sysmex. Serie KX y XP. Nivel bajo, medio y alto.</t>
  </si>
  <si>
    <t>D1608-69/2</t>
  </si>
  <si>
    <t>D1608-69/3</t>
  </si>
  <si>
    <t>D1608-69/4</t>
  </si>
  <si>
    <t>L 4 x 2 mL, N4 x 2mL, H4 x 2mL</t>
  </si>
  <si>
    <t>12216540/ SWH-200A</t>
  </si>
  <si>
    <t>12215225/814-0012-9</t>
  </si>
  <si>
    <t>03134504/ 140-3004-0</t>
  </si>
  <si>
    <t>DIALAB</t>
  </si>
  <si>
    <t>D1608-74</t>
  </si>
  <si>
    <t>IgG 5+1</t>
  </si>
  <si>
    <t>Para la determinación cuantitativa de la IgG en suero humano por método inmunoturbidimétrico</t>
  </si>
  <si>
    <t xml:space="preserve">FORMA DE PRESENTACIÓN </t>
  </si>
  <si>
    <t>A06607AH/ A06847AH</t>
  </si>
  <si>
    <t>D1608-73</t>
  </si>
  <si>
    <t>PreciControl Thyro Sensitive</t>
  </si>
  <si>
    <t>Para controlar la exactitud y la precisión de los inmunoensayos Elecsys TSH y ElecSys Tg II en los analizadores Elecsys y cobas e</t>
  </si>
  <si>
    <t>4 x 2 mL</t>
  </si>
  <si>
    <t>Plasma humano para la determinación cuantitativa de la actividad del factor V en plasma, utilizando analizadores de la línea STA-R y STA Compact.</t>
  </si>
  <si>
    <t>6 x STA – Deficient IX</t>
  </si>
  <si>
    <t>6 x STA - Deficient V</t>
  </si>
  <si>
    <t>Lp(a)-TURBI/ Lp(a)-CONTROL/ Lp(a)-CAL</t>
  </si>
  <si>
    <t>Para la determinación cuantitativa de Lipoproteínas (a) (Lp(a)) en muestras de suero o plasma humano, por método turbidimétrico</t>
  </si>
  <si>
    <t>1107020/1107024/1107022</t>
  </si>
  <si>
    <t xml:space="preserve">R1: 1 x 20 mL, R2: 1 x 4 mL /1 x 1 mL /1 x 1 mL
</t>
  </si>
  <si>
    <t>D1603-18/21</t>
  </si>
  <si>
    <t>anti-CD30 (Ber-H2) Mouse Monoclonal Primary Antibody</t>
  </si>
  <si>
    <t>Para la deteción de la proteína CD30</t>
  </si>
  <si>
    <t>07007841/ 790-4858</t>
  </si>
  <si>
    <t>Diluent Universal 2</t>
  </si>
  <si>
    <t>D1609-79</t>
  </si>
  <si>
    <t>Para diluir muestras a analizar con los reactivos de test Elecsys.</t>
  </si>
  <si>
    <t>2 x 36 mL</t>
  </si>
  <si>
    <t>D1609-75</t>
  </si>
  <si>
    <t xml:space="preserve">Familia 2.9 Sistemas de Detección </t>
  </si>
  <si>
    <t>Para identificar secuencias diana por inmunohistoquímica (IHQ) en secciones de tejido fijadas en formol, embebidas en parafina y congeladas, en los instrumentos de las series BenchMark.</t>
  </si>
  <si>
    <t>Para 250 pruebas. 1 dosificador de 25 mL de cada componente</t>
  </si>
  <si>
    <t>D1609-75/1</t>
  </si>
  <si>
    <t>D1609-75/2</t>
  </si>
  <si>
    <t>D1609-75/3</t>
  </si>
  <si>
    <t>ultraView Universal DAB Detection Kit</t>
  </si>
  <si>
    <t>ultraView Universal Alkaline Phosphatase Red Detection Kit</t>
  </si>
  <si>
    <t>OptiView DAB IHC Detection Kit</t>
  </si>
  <si>
    <t>Sistema Indirecto de estreptavidina- biotina para detectar IgG e IgM de ratón y anticuerpos primarios de conejo.</t>
  </si>
  <si>
    <t>Sistema Indirecto y desprovisto de biotina para detectar IgG e IgM de ratón y anticuerpos primarios de conejo.</t>
  </si>
  <si>
    <t>Sistema Indirecto y sin biotina para detectar IgG e IgM de ratón y anticuerpos primarios de conejo.</t>
  </si>
  <si>
    <t>05269806/760-500</t>
  </si>
  <si>
    <t>05269814/760-501</t>
  </si>
  <si>
    <t>06396500/760-700</t>
  </si>
  <si>
    <t>ISD Sample Pretreatment</t>
  </si>
  <si>
    <t>D1609-80</t>
  </si>
  <si>
    <t>Para la extracción de los analitos ciclosporina, tacrolimus, everolimus y sirolimus en sangre total humana, PreciControl ISD, PreciControl Everolimus, Ciclosporine Calset, Tacrolimus Calset, Everolimus Calset y Sirolimus Calset, permitiendo así la determinación de su concentración en los analizadores Elecsys y cobas e.</t>
  </si>
  <si>
    <t>D1609-82</t>
  </si>
  <si>
    <t xml:space="preserve">Para la determinación de C3 humano en suero, por método nefelométrico en los analizadores MININEPH y MININEPH PLUS. </t>
  </si>
  <si>
    <t>Para 50 determinaciones</t>
  </si>
  <si>
    <t>ZK023.R</t>
  </si>
  <si>
    <t>D1609-84</t>
  </si>
  <si>
    <t xml:space="preserve">Para la determinación de C4 humano en suero, por método nefelométrico en los analizadores MININEPH y MININEPH PLUS. </t>
  </si>
  <si>
    <t>ZK025.R</t>
  </si>
  <si>
    <t>PreciControl Troponin</t>
  </si>
  <si>
    <t>D1609-76</t>
  </si>
  <si>
    <t>Para el control de la calidad de los inmunoanálisis Elecsys Troponin T hs,  Elecsys Troponin T hs STAT, Elecsys Troponin I y Elecsys Troponin I STAT en los inmunoanalizadores Elecsys y cobas e.</t>
  </si>
  <si>
    <t>Reflotron CK</t>
  </si>
  <si>
    <t>D1609-78</t>
  </si>
  <si>
    <t>Para la determinación cuantitativa de CK en sangre, suero o plasma con equipos de medición Reflotron.</t>
  </si>
  <si>
    <t>05095107</t>
  </si>
  <si>
    <t>05889073</t>
  </si>
  <si>
    <t>05192943</t>
  </si>
  <si>
    <t>06445918</t>
  </si>
  <si>
    <t>D1609-81</t>
  </si>
  <si>
    <t>Tina-quant α 1-Microglobulin Gen.2</t>
  </si>
  <si>
    <t>Para la determinación cuantitativa de la α 1-Microglobulina en orina humana en los sistemas Roche/Hitachi cobas c mediante una prueba inmunoturbidimétrica.</t>
  </si>
  <si>
    <t>06750052</t>
  </si>
  <si>
    <t>Para la determinación cuantitativa de la troponina T cardiaca (TnT) en suero y plasma humanos mediante un ensayo de electroquimioluminiscencia (ECLIA) en los analizadores Elecsys y cobas e.</t>
  </si>
  <si>
    <t>D1609-77</t>
  </si>
  <si>
    <t>Familia 7.6 Controles para los sistemas analíticos Reflotron</t>
  </si>
  <si>
    <t>D1610-87</t>
  </si>
  <si>
    <t>D1610-87/1</t>
  </si>
  <si>
    <t>D1610-87/2</t>
  </si>
  <si>
    <t>D1610-87/3</t>
  </si>
  <si>
    <t>Reflotron Precinorm U</t>
  </si>
  <si>
    <t>Reflotron Precipath U</t>
  </si>
  <si>
    <t>Reflotron Clean + Check</t>
  </si>
  <si>
    <t>Para el control de calidad en la determinación cuantitativa de substratos, electrolitos, lípidos  y  enzimas  en  los sistemas analíticos Reflotron.</t>
  </si>
  <si>
    <t>Para   controlar   el funcionamiento del sistema óptico y paños de limpieza para limpiar la cámara  de  los instrumentos Reflotron.</t>
  </si>
  <si>
    <t>15 tiras de control /16 paños de limpieza</t>
  </si>
  <si>
    <t>D1610-88</t>
  </si>
  <si>
    <t>Para la determinación del Tiempo de Protrombina en plasma humano.</t>
  </si>
  <si>
    <t>4 x 4 mL; 10 x 2 mL; 10 x 4 mL; 6 x 4 mL</t>
  </si>
  <si>
    <t xml:space="preserve">1709222;   1709223; 1709224; 1709225                                                                                                                                                                                                                                                                                                                                                                                                                                                                                                                                                                                                                                                                                                                                                                                                                                                                                                                                                                                                                                                                                                                                                                                                                                                                                                                                                                                                                                                                                                                         </t>
  </si>
  <si>
    <t>VIDAS® Anti-HBc Total II</t>
  </si>
  <si>
    <t>D1610-86</t>
  </si>
  <si>
    <t>Prueba inmunoenzimática cualitativa, automatizada en los instrumentos de la familia VIDAS, que permite la detección de los anticuerpos totales dirigidos contra el antígeno core del virus de la hepatitis B (anti- HBc) en el suero o plasma humano por el método ELFA (Enzyme Linked Fluorescent Assays).</t>
  </si>
  <si>
    <t>Para 60 pruebas</t>
  </si>
  <si>
    <t>30 314</t>
  </si>
  <si>
    <t>VIDAS® HBc IgM II</t>
  </si>
  <si>
    <t>Prueba inmunoenzimática cuantitativa, automatizada en los instrumentos de la familia VIDAS, que permite la determinación  de las IgM dirigidas contra el antígeno core del virus de la hepatitis B (HBc) en el suero o plasma humano por el método ELFA (Enzyme Linked Fluorescent Assays).</t>
  </si>
  <si>
    <t>D1610-85</t>
  </si>
  <si>
    <t>30 439</t>
  </si>
  <si>
    <t>Para 200 y 400 determinaciones.</t>
  </si>
  <si>
    <t xml:space="preserve">Tina-quant α1-Acid Glycoprotein Gen.2 (AAGP2)                  </t>
  </si>
  <si>
    <t>D1611-91</t>
  </si>
  <si>
    <t>D1611-95</t>
  </si>
  <si>
    <t>Para la determinación cuantitativa de la α1‑glucoproteína ácida en suero y plasma humanos por inmunoturbidimetría en los sistemas Roche/Hitachi cobas c.</t>
  </si>
  <si>
    <t>Estuche conteniendo R1 y R2 para 100 pruebas</t>
  </si>
  <si>
    <t>03333795</t>
  </si>
  <si>
    <t>D1611-94</t>
  </si>
  <si>
    <t>Tina-quant α1-Antitrypsin ver.2 (AAT2)</t>
  </si>
  <si>
    <t>Para la determinación cuantitativa de la α1‑antitripsina en suero y plasma humanos por inmunoturbidimetría en los sistemas Roche/Hitachi cobas c.</t>
  </si>
  <si>
    <t>03005771</t>
  </si>
  <si>
    <t>D1611-98</t>
  </si>
  <si>
    <t>ANAscreen</t>
  </si>
  <si>
    <t>Para la cuantificación de anticuerpos tipo IgG frente a SS-A 60, SS-A 52, SS-B, RNP-70, Sm, RNP/Sm, Scl-70, centrómero B, Jo-1, en muestras de suero humano o plasma, mediante una técnica de ELISA.</t>
  </si>
  <si>
    <t>ORG 538</t>
  </si>
  <si>
    <t>ANDROSTENEDIONE-RIA-CT</t>
  </si>
  <si>
    <t>Para la determinación cuantitativa de la 4-Androsten-3,17-Dione (Androstenediona) en suero y plasma humano, mediante método de radioinmunoensayo.</t>
  </si>
  <si>
    <t>KIP0451</t>
  </si>
  <si>
    <t>Antithrombin (AT)/ PreciChrom I/II/ Precimat Chromogen</t>
  </si>
  <si>
    <t>D1611-96</t>
  </si>
  <si>
    <t>Para la determinación cuantitativa de la actividad de la antitrombina humana (AT) en plasma humano mediante un test cinético colorimétrico en los sistemas Roche/Hitachi cobas c.</t>
  </si>
  <si>
    <t>Estuche conteniendo R1 y R2 para 100 pruebas/ 12 x 1 mL/ 6 x 0,5 mL.</t>
  </si>
  <si>
    <t>03036081 / 11012002/ 11012045</t>
  </si>
  <si>
    <t>D1611-97</t>
  </si>
  <si>
    <t>Para la determinación cuantitativa del cortisol en suero, plasma, y saliva humanos mediante un ensayo de electroquimioluminiscencia (ECLIA) en los analizadores Elecsys y cobas e.</t>
  </si>
  <si>
    <t>Para 100 pruebas/ 4 x 1 mL/ 4 x 1 mL</t>
  </si>
  <si>
    <t>06687733/ 06687750/ 06687768</t>
  </si>
  <si>
    <t>Deproteinizer</t>
  </si>
  <si>
    <t>D1611-99</t>
  </si>
  <si>
    <t xml:space="preserve">Solución para la limpieza periódica externa o para la descontaminación de los sistemas cobas b 121, cobas b 221 y los analizadores de electrolitos 9180.   </t>
  </si>
  <si>
    <t>1 x 125 mL</t>
  </si>
  <si>
    <t>03110435</t>
  </si>
  <si>
    <t>Free TESTOSTERONE-RIA-CT</t>
  </si>
  <si>
    <t>D1611-89</t>
  </si>
  <si>
    <t>Para la determinación cuantitativa de la Testosterona libre en suero humano, mediante método de radioinmunoensayo.</t>
  </si>
  <si>
    <t>KIPI19000</t>
  </si>
  <si>
    <t>D1611-90</t>
  </si>
  <si>
    <t>hOST- IRMA</t>
  </si>
  <si>
    <t>Para la determinación cuantitativa de la osteocalcina intacta (OST) humana en suero y plasma, mediante método de radioinmunoensayo.</t>
  </si>
  <si>
    <t>KIPI381</t>
  </si>
  <si>
    <t>D1611-92</t>
  </si>
  <si>
    <t>Tiras Reactivas para Urianálisis (URIN-2M)</t>
  </si>
  <si>
    <t xml:space="preserve">Para la detección cualitativa y semicuantitativa de creatinina y albúmina en bajas concentraciones  en orina humana, mediante examen visual o lectura en el analizador de orina.   </t>
  </si>
  <si>
    <t>50 pruebas, 100 pruebas.</t>
  </si>
  <si>
    <t>52002-M05, 52002-M10</t>
  </si>
  <si>
    <t>D1611-93</t>
  </si>
  <si>
    <t>Urine Diluent</t>
  </si>
  <si>
    <t>Para la dilución de muestras de orina previa medición en el analizador de electrolitos 9180.</t>
  </si>
  <si>
    <t>D1411-53/9</t>
  </si>
  <si>
    <t>VENTANA anti-ALK (D5F3) Rabbit Monoclonal Primary Antibody</t>
  </si>
  <si>
    <t>06679072 001/ 790-4794</t>
  </si>
  <si>
    <t>Detección y amplificación NASBA de ácidos nucleicos para la determinación cuantitativa de ARN del HIV-1 en plasma humano con EDTA y en sangre total humana (venosa con EDTA o capilar sin anticoagulante) aplicada en forma de gotas sobre tarjetas (DBS).</t>
  </si>
  <si>
    <t>NucliSENS EasyQ HIV-1 v2.0</t>
  </si>
  <si>
    <t>hPSA [I-125] IRMA KIT</t>
  </si>
  <si>
    <t>D1612-102</t>
  </si>
  <si>
    <t>Para la determinación cuantitativa del Antígeno Prostático Específico (PSA) en suero humano, por ensayo inmunoradiométrico.</t>
  </si>
  <si>
    <t>D1612-101</t>
  </si>
  <si>
    <t>PSA libre [I-125] IRMA KIT</t>
  </si>
  <si>
    <t>Para la determinación de Antígeno Prostático Específico libre (fPSA) en suero humano, por ensayo inmunoradiométrico.</t>
  </si>
  <si>
    <t>D1612-100</t>
  </si>
  <si>
    <t>VIDAS® TOXO IgG AVIDITY</t>
  </si>
  <si>
    <t>Prueba cualitativa automatizada, en los equipos VIDAS, que permite la valoración de la avidez de las IgG anti-toxoplasma, en suero y plasma humano con la técnica ELFA (Enzyme Linked Fluorescent Assay).</t>
  </si>
  <si>
    <t>30 222</t>
  </si>
  <si>
    <t>S5</t>
  </si>
  <si>
    <t>Para la determinación cuantitativa de la Hemoglobina A1c en mmol/mol (IFCC) y en % (DCCT/NGSP) en sangre total o en hemolizado en los analizadores Roche/Hitachi cobas c.</t>
  </si>
  <si>
    <t xml:space="preserve">05336163/ 04528417/ 05479207/ 05912504/ 04528182 </t>
  </si>
  <si>
    <t>D0609-12/85</t>
  </si>
  <si>
    <t>Caldo Selenito Cistina</t>
  </si>
  <si>
    <t>D1612-105</t>
  </si>
  <si>
    <t>CoaguChek aPTT Test/ CoaguChek aPTT Controls</t>
  </si>
  <si>
    <t>Para la determinación del tiempo de tromboplastina parcial activada (aPTT) en sangre total capilar, venosa o arterial recién recogida, con el dispositivo de medición CoaguChek Pro II.</t>
  </si>
  <si>
    <t>2 x 24  Tiras Reactivas/ 4 x Level 1; 4 x Level 2  y 8 pipetas diluyentes.</t>
  </si>
  <si>
    <t>06882382/ 06882692</t>
  </si>
  <si>
    <t>CoaguChek PT Test/ CoaguChek PT Controls</t>
  </si>
  <si>
    <t>D1612-104</t>
  </si>
  <si>
    <t>Para la determinación del tiempo de protrombina (TP) en sangre total capilar, venosa o arterial recién recogida, con el dispositivo de medición CoaguChek Pro II.</t>
  </si>
  <si>
    <t>2 x 24  Tiras Reactivas/ 4 x Level 1; 4 x Level 2 y 8 pipetas diluyentes.</t>
  </si>
  <si>
    <t>06688721/ 06679684</t>
  </si>
  <si>
    <t>D1612-106</t>
  </si>
  <si>
    <t>Tina-quant IgG Gen.2 (IGG-2)</t>
  </si>
  <si>
    <t>Estuche conteniendo R1 y R2 para 150 pruebas</t>
  </si>
  <si>
    <t>03507432</t>
  </si>
  <si>
    <t>Para la determinación cuantitativa de las inmunoglobulinas G (IgG) en suero, plasma, líquido cefalorraquídeo y orina humanos mediante inmunoturbidimetría en los sistemas Roche/Hitachi cobas c.</t>
  </si>
  <si>
    <t>D1612-103</t>
  </si>
  <si>
    <t>Tina-quant Myoglobin Gen.2 (MYO2)/ C.f.a.s Myoglobin/ Myoglobin Control Set</t>
  </si>
  <si>
    <t>Para la determinación cuantitativa de la mioglobina humana en suero y plasma humanos mediante inmunoturbidimetría en los sistemas Roche/Hitachi cobas c y COBAS INTEGRA.</t>
  </si>
  <si>
    <t xml:space="preserve">Estuche conteniendo R1 y R2 para 100 determinaciones/ 3 x 1 mL/ 4 x 3 mL </t>
  </si>
  <si>
    <t>04580010/ 04580044/ 11730835</t>
  </si>
  <si>
    <t>Columna1</t>
  </si>
  <si>
    <t>Columna2</t>
  </si>
  <si>
    <t>Columna3</t>
  </si>
  <si>
    <t>Columna4</t>
  </si>
  <si>
    <t>Columna5</t>
  </si>
  <si>
    <t>Columna6</t>
  </si>
  <si>
    <t>Columna7</t>
  </si>
  <si>
    <t>Columna8</t>
  </si>
  <si>
    <t>Centro Nacional de Biopreparados (BioCen)</t>
  </si>
  <si>
    <r>
      <t>Para la detección cualitativa de los anticuerpos tipo IgG frente a SS-A 60, SS-A 52, SS-B, Sm, RNP70, RNP/Sm, Scl-70, Jo-1, y Centrómero B en muestras de suero o plasma humano</t>
    </r>
    <r>
      <rPr>
        <sz val="11"/>
        <color rgb="FFFF0000"/>
        <rFont val="Calibri"/>
        <family val="2"/>
      </rPr>
      <t xml:space="preserve"> </t>
    </r>
    <r>
      <rPr>
        <sz val="11"/>
        <rFont val="Calibri"/>
        <family val="2"/>
      </rPr>
      <t>mediante una técnica de ELISA.</t>
    </r>
  </si>
  <si>
    <r>
      <t>Para la detección cualitativa de los anticuerpos tipo IgG frente a PR3 y MPO en muestras de suero o plasma humano</t>
    </r>
    <r>
      <rPr>
        <sz val="11"/>
        <color rgb="FFFF0000"/>
        <rFont val="Calibri"/>
        <family val="2"/>
      </rPr>
      <t xml:space="preserve"> </t>
    </r>
    <r>
      <rPr>
        <sz val="11"/>
        <rFont val="Calibri"/>
        <family val="2"/>
      </rPr>
      <t>mediante una técnica de ELISA.</t>
    </r>
  </si>
  <si>
    <r>
      <t>Para la cuantificación de anticuerpos tipo IgG, IgA, e IgM frente a cardiolipina en muestras de suero o plasma humano</t>
    </r>
    <r>
      <rPr>
        <sz val="11"/>
        <color rgb="FFFF0000"/>
        <rFont val="Calibri"/>
        <family val="2"/>
      </rPr>
      <t xml:space="preserve"> </t>
    </r>
    <r>
      <rPr>
        <sz val="11"/>
        <rFont val="Calibri"/>
        <family val="2"/>
      </rPr>
      <t>mediante una técnica de ELISA.</t>
    </r>
  </si>
  <si>
    <r>
      <t>Para la cuantificación de anticuerpos tipo IgG frente a histonas en muestras de suero o plasma humano</t>
    </r>
    <r>
      <rPr>
        <sz val="11"/>
        <color rgb="FFFF0000"/>
        <rFont val="Calibri"/>
        <family val="2"/>
      </rPr>
      <t xml:space="preserve"> </t>
    </r>
    <r>
      <rPr>
        <sz val="11"/>
        <rFont val="Calibri"/>
        <family val="2"/>
      </rPr>
      <t>mediante una técnica de ELISA.</t>
    </r>
  </si>
  <si>
    <r>
      <t>Para la cuantificación de anticuerpos tipo IgG frente a mieloperoxidasa (MPO) en muestras de suero o plasma humano</t>
    </r>
    <r>
      <rPr>
        <sz val="11"/>
        <color rgb="FFFF0000"/>
        <rFont val="Calibri"/>
        <family val="2"/>
      </rPr>
      <t xml:space="preserve"> </t>
    </r>
    <r>
      <rPr>
        <sz val="11"/>
        <rFont val="Calibri"/>
        <family val="2"/>
      </rPr>
      <t>mediante una técnica de ELISA.</t>
    </r>
  </si>
  <si>
    <r>
      <t>Para la detección cualitativa de los anticuerpos tipo IgG frente a SS-A 60, SS-A 52, SS-B, Sm, RNP/Sm, Scl-70 y Jo-1, en muestras de suero o plasma humano</t>
    </r>
    <r>
      <rPr>
        <sz val="11"/>
        <color rgb="FFFF0000"/>
        <rFont val="Calibri"/>
        <family val="2"/>
      </rPr>
      <t xml:space="preserve"> </t>
    </r>
    <r>
      <rPr>
        <sz val="11"/>
        <rFont val="Calibri"/>
        <family val="2"/>
      </rPr>
      <t>mediante una técnica de ELISA.</t>
    </r>
  </si>
  <si>
    <r>
      <t>Para la cuantificación de anticuerpos tipo IgG frente a C1q en muestras de suero o plasma humano</t>
    </r>
    <r>
      <rPr>
        <sz val="11"/>
        <color rgb="FFFF0000"/>
        <rFont val="Calibri"/>
        <family val="2"/>
      </rPr>
      <t xml:space="preserve"> </t>
    </r>
    <r>
      <rPr>
        <sz val="11"/>
        <rFont val="Calibri"/>
        <family val="2"/>
      </rPr>
      <t>mediante una técnica de ELISA</t>
    </r>
  </si>
  <si>
    <r>
      <t>Para la cuantificación de anticuerpos tipo IgG frente a dsDNA en muestras de suero o plasma humano</t>
    </r>
    <r>
      <rPr>
        <sz val="11"/>
        <color rgb="FFFF0000"/>
        <rFont val="Calibri"/>
        <family val="2"/>
      </rPr>
      <t xml:space="preserve"> </t>
    </r>
    <r>
      <rPr>
        <sz val="11"/>
        <rFont val="Calibri"/>
        <family val="2"/>
      </rPr>
      <t>mediante una técnica de ELISA</t>
    </r>
  </si>
  <si>
    <r>
      <t>Para la cuantificación de anticuerpos tipo IgG frente a ADN de simple cadena (ssDNA) en muestras de suero o plasma humano</t>
    </r>
    <r>
      <rPr>
        <sz val="11"/>
        <color rgb="FFFF0000"/>
        <rFont val="Calibri"/>
        <family val="2"/>
      </rPr>
      <t xml:space="preserve"> </t>
    </r>
    <r>
      <rPr>
        <sz val="11"/>
        <rFont val="Calibri"/>
        <family val="2"/>
      </rPr>
      <t>mediante una técnica de ELISA</t>
    </r>
  </si>
  <si>
    <r>
      <t xml:space="preserve">Familia 7.11 </t>
    </r>
    <r>
      <rPr>
        <b/>
        <sz val="11"/>
        <color rgb="FF000000"/>
        <rFont val="Calibri"/>
        <family val="2"/>
      </rPr>
      <t>Juego de soluciones para uso en HYDRASYS.</t>
    </r>
  </si>
  <si>
    <t>Centro de Isótopos (CENTIS)</t>
  </si>
  <si>
    <t>Centro de InmunoEnsayo (CIE)</t>
  </si>
  <si>
    <t>Centro de Ingeniería Genética y Biotecnología (CIGB)</t>
  </si>
  <si>
    <t>Centro de Inmunología Molecular (CIM)</t>
  </si>
  <si>
    <r>
      <t xml:space="preserve">Para  la identificación serológica del género </t>
    </r>
    <r>
      <rPr>
        <b/>
        <i/>
        <sz val="11"/>
        <rFont val="Calibri"/>
        <family val="2"/>
      </rPr>
      <t>Shigella</t>
    </r>
    <r>
      <rPr>
        <b/>
        <sz val="11"/>
        <rFont val="Calibri"/>
        <family val="2"/>
      </rPr>
      <t>.</t>
    </r>
  </si>
  <si>
    <t>Para la identificación serológica de organismos pertenecientes al género Salmonella según la Clasificación de Kauffmann-White.</t>
  </si>
  <si>
    <r>
      <t>γ</t>
    </r>
    <r>
      <rPr>
        <b/>
        <sz val="11"/>
        <rFont val="Calibri"/>
        <family val="2"/>
      </rPr>
      <t>-</t>
    </r>
    <r>
      <rPr>
        <sz val="11"/>
        <rFont val="Calibri"/>
        <family val="2"/>
      </rPr>
      <t>GT (GAMMA GT)</t>
    </r>
  </si>
  <si>
    <r>
      <t>Para la determinación cuantitativa de urea en suero, plasma y orina mediante reacción cinética en UV.</t>
    </r>
    <r>
      <rPr>
        <i/>
        <sz val="11"/>
        <color rgb="FFFF0000"/>
        <rFont val="Calibri"/>
        <family val="2"/>
      </rPr>
      <t xml:space="preserve">   </t>
    </r>
  </si>
  <si>
    <r>
      <t>Para la determinación cuantitativa de la Albúmina en suero y plasma mediante el método de verde Bromocresol.</t>
    </r>
    <r>
      <rPr>
        <i/>
        <sz val="11"/>
        <color rgb="FFFF0000"/>
        <rFont val="Calibri"/>
        <family val="2"/>
      </rPr>
      <t xml:space="preserve">   </t>
    </r>
  </si>
  <si>
    <r>
      <t>Para la determinación cuantitativa de la concentración de fósforo en suero, plasma y orina mediante la reacción con molibdato de amonio.</t>
    </r>
    <r>
      <rPr>
        <i/>
        <sz val="11"/>
        <color rgb="FFFF0000"/>
        <rFont val="Calibri"/>
        <family val="2"/>
      </rPr>
      <t xml:space="preserve">   </t>
    </r>
  </si>
  <si>
    <r>
      <t xml:space="preserve">Para la determinación cuantitativa de calcio en suero, plasma y orina humanos mediante la reacción con Orto-cresolftaleína. </t>
    </r>
    <r>
      <rPr>
        <i/>
        <sz val="11"/>
        <color rgb="FFFF0000"/>
        <rFont val="Calibri"/>
        <family val="2"/>
      </rPr>
      <t xml:space="preserve">   </t>
    </r>
  </si>
  <si>
    <r>
      <t>Para la determinación cuantitativa de la actividad de la enzima Colinesterasa en suero y plasma mediante método cinético.</t>
    </r>
    <r>
      <rPr>
        <i/>
        <sz val="11"/>
        <color rgb="FFFF0000"/>
        <rFont val="Calibri"/>
        <family val="2"/>
      </rPr>
      <t xml:space="preserve">   </t>
    </r>
  </si>
  <si>
    <r>
      <t xml:space="preserve">Para la determinación cuantitativa de hierro en suero humano mediante reacción colorimétrica con Ferene. </t>
    </r>
    <r>
      <rPr>
        <i/>
        <sz val="11"/>
        <color rgb="FFFF0000"/>
        <rFont val="Calibri"/>
        <family val="2"/>
      </rPr>
      <t xml:space="preserve">   </t>
    </r>
  </si>
  <si>
    <r>
      <t>Para la determinación cuantitativa de la concentración de magnesio en suero,  plasma y orina mediante reacción con azul de xilidilo.</t>
    </r>
    <r>
      <rPr>
        <i/>
        <sz val="11"/>
        <color rgb="FFFF0000"/>
        <rFont val="Calibri"/>
        <family val="2"/>
      </rPr>
      <t xml:space="preserve">   </t>
    </r>
  </si>
  <si>
    <r>
      <t>Para la determinación cuantitativa del Potasio en suero y plasma mediante método turbidimétrico.</t>
    </r>
    <r>
      <rPr>
        <i/>
        <sz val="11"/>
        <color rgb="FFFF0000"/>
        <rFont val="Calibri"/>
        <family val="2"/>
      </rPr>
      <t xml:space="preserve">   </t>
    </r>
  </si>
  <si>
    <r>
      <t>Para la determinación cuantitativa de las Proteínas Totales en suero y plasma mediante el método de Biuret.</t>
    </r>
    <r>
      <rPr>
        <i/>
        <sz val="11"/>
        <color rgb="FFFF0000"/>
        <rFont val="Calibri"/>
        <family val="2"/>
      </rPr>
      <t xml:space="preserve">   </t>
    </r>
  </si>
  <si>
    <r>
      <t xml:space="preserve">Para la determinación cuantitativa de la CK-MB en suero y plasma humano mediante inmunoinhibición. </t>
    </r>
    <r>
      <rPr>
        <i/>
        <sz val="11"/>
        <color rgb="FFFF0000"/>
        <rFont val="Calibri"/>
        <family val="2"/>
      </rPr>
      <t xml:space="preserve">   </t>
    </r>
  </si>
  <si>
    <r>
      <t xml:space="preserve">Para la determinación cuantitativa de fibrinógeno en plasma humano mediante método inmunoturbidimétrico </t>
    </r>
    <r>
      <rPr>
        <i/>
        <sz val="11"/>
        <color rgb="FFFF0000"/>
        <rFont val="Calibri"/>
        <family val="2"/>
      </rPr>
      <t xml:space="preserve">   </t>
    </r>
  </si>
  <si>
    <r>
      <t>OnSite</t>
    </r>
    <r>
      <rPr>
        <sz val="11"/>
        <rFont val="Calibri"/>
        <family val="2"/>
      </rPr>
      <t xml:space="preserve"> Cholera Ag Rapid Test</t>
    </r>
  </si>
  <si>
    <r>
      <t xml:space="preserve">Para la detección cualitativa y la diferenciación de los antígenos O1 y O139 de </t>
    </r>
    <r>
      <rPr>
        <i/>
        <sz val="11"/>
        <rFont val="Calibri"/>
        <family val="2"/>
      </rPr>
      <t>Vibrio cholerae</t>
    </r>
    <r>
      <rPr>
        <sz val="11"/>
        <rFont val="Calibri"/>
        <family val="2"/>
      </rPr>
      <t xml:space="preserve"> en muestras de heces fecales humanas.</t>
    </r>
  </si>
  <si>
    <r>
      <t>Para la d</t>
    </r>
    <r>
      <rPr>
        <sz val="11"/>
        <color rgb="FF000000"/>
        <rFont val="Calibri"/>
        <family val="2"/>
      </rPr>
      <t>eterminación cualitativa y semicuantitativa de la microalbúmina en orina por método indirecto de aglutinación en látex</t>
    </r>
    <r>
      <rPr>
        <sz val="11"/>
        <rFont val="Calibri"/>
        <family val="2"/>
      </rPr>
      <t>.</t>
    </r>
  </si>
  <si>
    <r>
      <t xml:space="preserve">Para la determinación cuantitativa de la 17-α-hidroxiprogesterona (17OH) humana en suero y plasma, </t>
    </r>
    <r>
      <rPr>
        <sz val="11"/>
        <color rgb="FF000000"/>
        <rFont val="Calibri"/>
        <family val="2"/>
      </rPr>
      <t xml:space="preserve">mediante método de </t>
    </r>
    <r>
      <rPr>
        <sz val="11"/>
        <rFont val="Calibri"/>
        <family val="2"/>
      </rPr>
      <t xml:space="preserve"> radioinmunoensayo.</t>
    </r>
  </si>
  <si>
    <t>Patrón de etanol 0,5 mg/mL.</t>
  </si>
  <si>
    <t>Distribuciones Analíticas S.A.</t>
  </si>
  <si>
    <t>Empresa de Producción de Biológicos "CARLOS J. FINLAY"</t>
  </si>
  <si>
    <t>Columna9</t>
  </si>
  <si>
    <r>
      <t>Familia 7.9 Juego de soluciones para los analizadores hematológicos automáticos de Sysmex. Serie XE-2100, XT-1800</t>
    </r>
    <r>
      <rPr>
        <b/>
        <i/>
        <sz val="11"/>
        <rFont val="Calibri"/>
        <family val="2"/>
      </rPr>
      <t>i</t>
    </r>
    <r>
      <rPr>
        <b/>
        <sz val="11"/>
        <rFont val="Calibri"/>
        <family val="2"/>
      </rPr>
      <t>, XS-1000</t>
    </r>
    <r>
      <rPr>
        <b/>
        <i/>
        <sz val="11"/>
        <rFont val="Calibri"/>
        <family val="2"/>
      </rPr>
      <t>i.</t>
    </r>
  </si>
  <si>
    <r>
      <t>Para la determinación cuantitativa de diferentes parámetros hematológicos en los analizadores automatizados de Sysmex de las series XE-2100, XT-1800</t>
    </r>
    <r>
      <rPr>
        <b/>
        <i/>
        <sz val="11"/>
        <rFont val="Calibri"/>
        <family val="2"/>
      </rPr>
      <t>i</t>
    </r>
    <r>
      <rPr>
        <b/>
        <sz val="11"/>
        <rFont val="Calibri"/>
        <family val="2"/>
      </rPr>
      <t xml:space="preserve"> y XS-1000</t>
    </r>
    <r>
      <rPr>
        <b/>
        <i/>
        <sz val="11"/>
        <rFont val="Calibri"/>
        <family val="2"/>
      </rPr>
      <t xml:space="preserve">i. </t>
    </r>
    <r>
      <rPr>
        <b/>
        <sz val="11"/>
        <rFont val="Calibri"/>
        <family val="2"/>
      </rPr>
      <t>(Ver Anexo)</t>
    </r>
  </si>
  <si>
    <t>NO PÚBLICO</t>
  </si>
  <si>
    <t>* En proceso de Evaluación</t>
  </si>
  <si>
    <t>Hoy</t>
  </si>
  <si>
    <t>VIGENTE  / CADUCADO</t>
  </si>
  <si>
    <t>PRÓXIMO A VENCER</t>
  </si>
  <si>
    <t>HOY</t>
  </si>
  <si>
    <t>Columna42</t>
  </si>
  <si>
    <t>Columna43</t>
  </si>
  <si>
    <t>5 años</t>
  </si>
  <si>
    <t>Clase A</t>
  </si>
  <si>
    <t>Clase B</t>
  </si>
  <si>
    <t>Clase C</t>
  </si>
  <si>
    <t>Clase D</t>
  </si>
  <si>
    <t xml:space="preserve">C.f.a.s. PAC </t>
  </si>
  <si>
    <t>El calibrador para sistemas automatizados C.f.a.s PAC (Prealbúmina-ASLO-Ceruloplasmina) está destinado a la calibración de los métodos cuantitativos de Roche en analizadores Roche de química clínica según se especifica en las fichas de valores.</t>
  </si>
  <si>
    <t>03555941</t>
  </si>
  <si>
    <t>D1612-110</t>
  </si>
  <si>
    <t>Diluent NaCl 9 %</t>
  </si>
  <si>
    <t>Se utiliza como diluyente de muestras conjuntamente con los reactivos de test en los sistemas cobas c.</t>
  </si>
  <si>
    <t>50 mL</t>
  </si>
  <si>
    <t>04489357</t>
  </si>
  <si>
    <t>D1612-111</t>
  </si>
  <si>
    <t>Elecsys Anti-HBs II/PreciControl Anti-HBs</t>
  </si>
  <si>
    <t>Para la determinación cuantitativa de los anticuerpos humanos contra el antígeno de superficie de la Hepatitis B (HBsAg) en suero y plasma humanos mediante un inmunoensayo de electroquimioluminiscencia en los analizadores automáticos Elecsys y cobas e.</t>
  </si>
  <si>
    <t>D1612-114</t>
  </si>
  <si>
    <t xml:space="preserve"> Familia 7.12 Soluciones auxiliares para los Analizadores cobas c 311 y cobas 6000</t>
  </si>
  <si>
    <t>D1612-115</t>
  </si>
  <si>
    <t>SMS</t>
  </si>
  <si>
    <t>NaOHD</t>
  </si>
  <si>
    <t>Sample Cleaner 1 (SmpCln1)</t>
  </si>
  <si>
    <t>Cell Wash Solution I/NaOH-D</t>
  </si>
  <si>
    <t>Cell Wash Solution II / Acid Wash</t>
  </si>
  <si>
    <t>ECO-D (EcoTergent)</t>
  </si>
  <si>
    <t>Sample Cleaner 2 (SmpCln2)</t>
  </si>
  <si>
    <t>Hitergent</t>
  </si>
  <si>
    <t>SCCS (Special Cell Cleaning Solution)</t>
  </si>
  <si>
    <t>04489225</t>
  </si>
  <si>
    <t>04489241</t>
  </si>
  <si>
    <t>04708725</t>
  </si>
  <si>
    <t>04880285</t>
  </si>
  <si>
    <t>04880307</t>
  </si>
  <si>
    <t>04880994</t>
  </si>
  <si>
    <t>05422485</t>
  </si>
  <si>
    <t>05958024</t>
  </si>
  <si>
    <t>11555448</t>
  </si>
  <si>
    <t>Solución de lavado para las pipetas de reactivos y las cubetas de reacción en los sistemas Roche/Hitachi cobas c</t>
  </si>
  <si>
    <t>Solución de lavado para las pipetas de muestras o cubetas de reacción de los sistemas Roche/Hitachi</t>
  </si>
  <si>
    <t>Solución de lavado para limpiar las cubetas de reacción de los sistemas Roche/Hitachi.</t>
  </si>
  <si>
    <t>Solución de lavado para las pipetas de reactivos y las cubetas de reacción en los sistemas Roche/Hitachi cobas c.</t>
  </si>
  <si>
    <t>Es un aditivo que se añade al baño de reacción para reducir la tensión de superficie en los sistemas cobas c 311</t>
  </si>
  <si>
    <t>Solución de lavado para jeringas de muestras en los sistemas Roche/Hitachi cobas c</t>
  </si>
  <si>
    <t>Son aditivos para el baño de reacción que reducen la tensión de superficie en los sistemas Roche/Hitachi.</t>
  </si>
  <si>
    <t>D1612-115/1</t>
  </si>
  <si>
    <t>D1612-115/2</t>
  </si>
  <si>
    <t>D1612-115/3</t>
  </si>
  <si>
    <t>D1612-115/4</t>
  </si>
  <si>
    <t>D1612-115/5</t>
  </si>
  <si>
    <t>D1612-115/6</t>
  </si>
  <si>
    <t>D1612-115/7</t>
  </si>
  <si>
    <t>D1612-115/8</t>
  </si>
  <si>
    <t>D1612-115/9</t>
  </si>
  <si>
    <t>66 mL</t>
  </si>
  <si>
    <t>12 x 59 mL</t>
  </si>
  <si>
    <t>2 x 1,8 L</t>
  </si>
  <si>
    <t>60 mL</t>
  </si>
  <si>
    <t>12 x 68 mL</t>
  </si>
  <si>
    <t>D1612-112</t>
  </si>
  <si>
    <t>LDLC3</t>
  </si>
  <si>
    <t>Para la determinación cuantitativa de las inmunoglobulinas G contra el Toxoplasma gondii en suero y plasma humano mediante un inmunoensayo de electroquimioluminiscencia en los analizadores automáticos Elecsys y cobas e.</t>
  </si>
  <si>
    <t>Para la determinación cualitativa  de las inmunoglobulinas M contra el parásito Toxoplasma gondii en suero y plasma humano mediante un inmunoensayo de electroquimioluminiscencia en los analizadores automáticos Elecsys y cobas e.</t>
  </si>
  <si>
    <t>VIDAS® CMV IgG Avidity II (CMVA)</t>
  </si>
  <si>
    <t>Prueba cualitativa automatizada, en los equipos VIDAS, para la determinación de la avidez de anticuerpos IgG anti-CMV en suero humano, mediante la técnica ELFA (Enzyme Linked Fluorescent Assay).</t>
  </si>
  <si>
    <t>D1612-116</t>
  </si>
  <si>
    <t xml:space="preserve">Familia 1.4 Suplementos para el enriquecimiento de medios.  * </t>
  </si>
  <si>
    <t>ASLOT</t>
  </si>
  <si>
    <t>D1612-113</t>
  </si>
  <si>
    <t>Para la determinación inmunológica cuantitativa de la anti-estreptolisina O en suero y plasma humanos, en los sistemas automáticos Roche/Hitachi cobas c, por método inmunoturbidimétrico.</t>
  </si>
  <si>
    <t>04489403</t>
  </si>
  <si>
    <t>D1701-02</t>
  </si>
  <si>
    <t>Para la determinación cuantitativa de las inmunoglobulinas G (IgG) contra el Citomegalovirus (CMV) en suero y plasma humanos, mediante un ensayo de electroquimioluminiscencia (ECLIA)  en los analizadores automáticos Elecsys y cobas e.</t>
  </si>
  <si>
    <t>D1701-01</t>
  </si>
  <si>
    <t>Para la determinación cualitativa de las inmunoglobulinas M (IgM) contra el Citomegalovirus (CMV) en suero y plasma humanos, mediante un ensayo de electroquimioluminiscencia (ECLIA) en los analizadores automáticos Elecsys y cobas e.</t>
  </si>
  <si>
    <t>D1701-08</t>
  </si>
  <si>
    <t>D1701-07</t>
  </si>
  <si>
    <t>Para la determinación cuantitativa de la triyodotironina libre en suero y plasma humanos por el método de inmunoensayo de electroquimioluminiscencia “ECLIA” para los analizadores automáticos Elecsys y cobas e.</t>
  </si>
  <si>
    <t>Para 200 determinaciones</t>
  </si>
  <si>
    <t>D1701-06</t>
  </si>
  <si>
    <t xml:space="preserve">Para la determinación cuantitativa de la tiroxina libre en suero y plasma humanos por el método de inmunoensayo de electroquimioluminiscencia “ECLIA” en los analizadores automáticos Elecsys y cobas e. </t>
  </si>
  <si>
    <t>rapid ID 32 E</t>
  </si>
  <si>
    <t>D1701-04</t>
  </si>
  <si>
    <t>Sistema de identificación de las Enterobacteriaceae en 4 horas.</t>
  </si>
  <si>
    <t>D1701-09</t>
  </si>
  <si>
    <t>D1701-03</t>
  </si>
  <si>
    <t>VIDAS® EBV VCA IgM (VCAM)</t>
  </si>
  <si>
    <t>Prueba automatizada en instrumentos de la familia VIDAS, que permite la detección cualitativa de IgM anti-VCA en suero humano mediante la técnica ELFA (Enzyme Linked Fluorescent Assay). La detección de dichos anticuerpos específicos sirve de ayuda en el diagnóstico de la mononucleosis infecciosa (MNI).</t>
  </si>
  <si>
    <t xml:space="preserve">30 237 </t>
  </si>
  <si>
    <t>D1701-05</t>
  </si>
  <si>
    <t>HCYS/ Homocysteine Calibrator Kit/Homocysteine Control Kit</t>
  </si>
  <si>
    <t>Para la determinación cuantitativa de la L-homocisteina total en suero y plasma humanos, mediante un método enzimático, en los sistemas Roche/Hitachi cobas c.</t>
  </si>
  <si>
    <t>D1702-11</t>
  </si>
  <si>
    <t>Anti-Tg/ Anti-Tg CalSet</t>
  </si>
  <si>
    <t>Para la determinación cuantitativa de anticuerpos anti-tiroglobulina en suero y plasma humanos mediante un ensayo de electroquimioluminiscencia (ECLIA), en los analizadores automáticos Elecsys y cobas e.</t>
  </si>
  <si>
    <t>06368697/ 06368603</t>
  </si>
  <si>
    <t>D1702-13</t>
  </si>
  <si>
    <t>C.f.a.s. CK-MB</t>
  </si>
  <si>
    <t>Está destinado a la calibración de los métodos de Roche para la determinación cuantitativa de la CK‑MB en analizadores Roche de química clínica.</t>
  </si>
  <si>
    <t xml:space="preserve">CALIBRATOR 3 x 1 mL </t>
  </si>
  <si>
    <t>11447394</t>
  </si>
  <si>
    <t>D1702-10</t>
  </si>
  <si>
    <t>05385415/ 05385504/ 05142423</t>
  </si>
  <si>
    <t>proBNP II STAT/ proBNP II STAT CalSet</t>
  </si>
  <si>
    <t>D1702-12</t>
  </si>
  <si>
    <t>Para la determinación cuantitativa del propéptido natriurético de tipo B N-terminal (proBNP) en suero y plasma humanos, mediante un ensayo de electroquimioluminiscencia (ECLIA) en los analizadores automáticos cobas e 601 y cobas e 602.</t>
  </si>
  <si>
    <t>05390109/ 05390117</t>
  </si>
  <si>
    <t>D1702-14</t>
  </si>
  <si>
    <t>Para la determinación cuantitativa del propéptido aminoterminal del procolágeno de tipo 1 (P1NP) total en suero y plasma humanos, mediante un ensayo de electroquimioluminiscencia (ECLIA) en los analizadores automáticos Elecsys y cobas e.</t>
  </si>
  <si>
    <r>
      <t xml:space="preserve">D-DI TEST </t>
    </r>
    <r>
      <rPr>
        <vertAlign val="superscript"/>
        <sz val="11"/>
        <rFont val="Calibri"/>
        <family val="2"/>
      </rPr>
      <t>®</t>
    </r>
  </si>
  <si>
    <t>Para la determinación del tiempo de tromboplastina parcial activada (aPTT) con un reactivo que ha sido sensibilizado para permitir la detección de los anticoagulantes de tipo lúpico (PTT-LA).</t>
  </si>
  <si>
    <t>6 viales liofilizados x 2 mL para 120 pruebas aproximadamente</t>
  </si>
  <si>
    <t>Prueba de aglutinación de látex en portaobjeto para la determinación cualitativa y semicuantitativa de dímero D en plasma humano.</t>
  </si>
  <si>
    <t>Para la determinación cuantitativa del nivel de actividad antitrombínica en el plasma por el método del sustrato cromogénico sintético, utilizando analizadores de la línea STA.</t>
  </si>
  <si>
    <t>STA - STACHROM AT III l/ STA - STACHROM AT III o</t>
  </si>
  <si>
    <t>Albumin BCP (ALBP)</t>
  </si>
  <si>
    <t>D1703-19</t>
  </si>
  <si>
    <t xml:space="preserve">Para la determinación cuantitativa de albúmina en suero y plasma
humanos, en los sistemas Roche/Hitachi cobas c
</t>
  </si>
  <si>
    <t xml:space="preserve">Casete conteniendo R1 y R2 para 225 determinaciones. </t>
  </si>
  <si>
    <t>05599261</t>
  </si>
  <si>
    <t xml:space="preserve">Bilirubin Total Gen.3 (BILT3) </t>
  </si>
  <si>
    <t>D1703-16</t>
  </si>
  <si>
    <t>Para la determinación cuantitativa de bilirrubina total en suero y plasma de adultos y neonatos, en el sistema cobas c 111.</t>
  </si>
  <si>
    <t>4 x 100 determinaciones</t>
  </si>
  <si>
    <t>05795648</t>
  </si>
  <si>
    <t>Bilirubin Total Gen.3 (BILT3)</t>
  </si>
  <si>
    <t>D1703-17</t>
  </si>
  <si>
    <t>D1703-15</t>
  </si>
  <si>
    <t>Para la determinación cuantitativa de bilirrubina total en suero y plasma de adultos y neonatos, en los sistemas Roche/Hitachi cobas c.</t>
  </si>
  <si>
    <t xml:space="preserve">Casete conteniendo R1 y R3 para 600 determinaciones. </t>
  </si>
  <si>
    <t>05795419</t>
  </si>
  <si>
    <t>D1703-18</t>
  </si>
  <si>
    <t>D1703-20</t>
  </si>
  <si>
    <t>Tina-quant β2-Microglobulin /β2- Microglobulin Control Set</t>
  </si>
  <si>
    <t xml:space="preserve">Para la determinación cuantitativa de la β2-microglobulina en suero y plasma humanos, en los analizadores automáticos Roche/Hitachi cobas c. </t>
  </si>
  <si>
    <t>Para 2 x 70 determinaciones</t>
  </si>
  <si>
    <t>11660551/ 11729683</t>
  </si>
  <si>
    <t>Casete conteniendo R1 y R3/SR para  700 determinaciones</t>
  </si>
  <si>
    <t xml:space="preserve">Para la determinación cuantitativa de creatina quinasa (CK) en suero y plasma humanos, en los sistemas Roche/Hitachi cobas c y COBAS INTEGRA. </t>
  </si>
  <si>
    <t>Casete conteniendo R1 y R2/SR para 200 determinaciones</t>
  </si>
  <si>
    <t>Para la determinación cuantitativa de la glucosa en suero, plasma, orina y líquido cefalorraquídeo humanos, en los sistemas Roche/Hitachi cobas c y COBAS INTEGRA.</t>
  </si>
  <si>
    <t>Urea/BUN (UREAL)</t>
  </si>
  <si>
    <t>Para la determinación cuantitativa de urea y el nitrógeno ureico en suero, plasma y orina humanos, en los sistemas Roche/Hitachi cobas c y COBAS INTEGRA.</t>
  </si>
  <si>
    <t>Casete conteniendo R1 y R2 y R1  para 500 determinaciones</t>
  </si>
  <si>
    <t>D1609-83</t>
  </si>
  <si>
    <t>ZK006.R</t>
  </si>
  <si>
    <t>D1703-28</t>
  </si>
  <si>
    <t>Test inmunológico in vitro para la determinación cualitativa del antígeno p24 del HIV-1 y de los anticuerpos contra el HIV-1, incluyendo el grupo O, y contra el HIV-2 en suero y plasma humanos.</t>
  </si>
  <si>
    <t>Bilirubin Direct Gen.2 (BILD2)</t>
  </si>
  <si>
    <t>D1704-34</t>
  </si>
  <si>
    <t>Para la determinación cuantitativa de bilirrubina directa en suero y plasma humanos, en los sistemas Roche/Hitachi cobas c.</t>
  </si>
  <si>
    <t>2 x 50 determinaciones</t>
  </si>
  <si>
    <t>05589134</t>
  </si>
  <si>
    <t>CRP T Control N</t>
  </si>
  <si>
    <t>D1704-29</t>
  </si>
  <si>
    <t>Para el control de calidad en la verificación de la exactitud y precisión de los métodos cuantitativos para proteína C reactiva (CRPHS), en los analizadores Roche/Hitachi MODULAR, cobas c y COBAS INTEGRA.</t>
  </si>
  <si>
    <t>5 x 0,5 mL</t>
  </si>
  <si>
    <t>20766321</t>
  </si>
  <si>
    <t>D1704-31</t>
  </si>
  <si>
    <t>Magnesium Gen.2 (MG2)</t>
  </si>
  <si>
    <t>D1704-33</t>
  </si>
  <si>
    <t>Para la determinación cuantitativa de magnesio en suero, plasma y orina humanos, en los sistemas Roche/Hitachi cobas c.</t>
  </si>
  <si>
    <t xml:space="preserve">Casete conteniendo R1 y R2 para 250 determinaciones. </t>
  </si>
  <si>
    <t>06481647</t>
  </si>
  <si>
    <t>D1704-32</t>
  </si>
  <si>
    <t>RIAZEN TSH-R Ab</t>
  </si>
  <si>
    <t>D1704-37</t>
  </si>
  <si>
    <t>Radioinmunoensayo para la determinación cuantitativa de anticuerpos antireceptores de la hormona estimulante de la tiroides (TSH) en suero humano.</t>
  </si>
  <si>
    <t>RVR-CT-100</t>
  </si>
  <si>
    <t>D1704-30</t>
  </si>
  <si>
    <t>D1704-35</t>
  </si>
  <si>
    <t>Tina-quant Kappa Gen.2 (KAPP2)</t>
  </si>
  <si>
    <t>Para la determinación cuantitativa de las inmunoglobulinas unidas y libres del tipo de cadena ligera kappa en suero y plasma humanos en los analizadores Roche/Hitachi cobas c.</t>
  </si>
  <si>
    <t xml:space="preserve">Casete conteniendo R1 y R2 para 100 determinaciones. </t>
  </si>
  <si>
    <t>06749976</t>
  </si>
  <si>
    <t>Tina-quant Lambda Gen.2 (LAMB2)</t>
  </si>
  <si>
    <t>D1704-36</t>
  </si>
  <si>
    <t>Para la determinación cuantitativa de las inmunoglobulinas ligadas y libres del tipo de cadena ligera lambda en suero y plasma humanos en los analizadores Roche/Hitachi cobas c.</t>
  </si>
  <si>
    <t>06749992</t>
  </si>
  <si>
    <r>
      <t xml:space="preserve">Medio de cultivo para la detección de sepsis urinaria y la identificación de </t>
    </r>
    <r>
      <rPr>
        <i/>
        <sz val="11"/>
        <rFont val="Calibri"/>
        <family val="2"/>
      </rPr>
      <t>Escherichia coli</t>
    </r>
    <r>
      <rPr>
        <sz val="11"/>
        <rFont val="Calibri"/>
        <family val="2"/>
      </rPr>
      <t>.</t>
    </r>
  </si>
  <si>
    <r>
      <t xml:space="preserve">Para la detección de anticuerpos IgG al </t>
    </r>
    <r>
      <rPr>
        <i/>
        <sz val="11"/>
        <rFont val="Calibri"/>
        <family val="2"/>
      </rPr>
      <t xml:space="preserve"> Tripanosoma  cruzi</t>
    </r>
    <r>
      <rPr>
        <sz val="11"/>
        <rFont val="Calibri"/>
        <family val="2"/>
      </rPr>
      <t xml:space="preserve">  en suero humano o sangre seca sobre papel de filtro.</t>
    </r>
  </si>
  <si>
    <t>D1705-43</t>
  </si>
  <si>
    <t>Para la determinación cuantitativa de la colinesterasa (CHE2) en suero y plasma humanos en los sistemas Roche/Hitachi cobas c y para la determinación de su actividad catalítica en los sistemas COBAS INTEGRA.</t>
  </si>
  <si>
    <t xml:space="preserve">Casete conteniendo R1/R3 y R1/SR para 200 determinaciones </t>
  </si>
  <si>
    <t>04498577</t>
  </si>
  <si>
    <t>D1705-45</t>
  </si>
  <si>
    <t>7.12 Soluciones Auxiliares para los sistemas COBAS INTEGRA</t>
  </si>
  <si>
    <t>D1705-38</t>
  </si>
  <si>
    <t>Activator</t>
  </si>
  <si>
    <t>En las tareas diarias de preparación de los electrodos ISE, las tuberías y las pipetas para muestras.</t>
  </si>
  <si>
    <t>9 x 12 mL</t>
  </si>
  <si>
    <t>D1705-38/1</t>
  </si>
  <si>
    <t>D1705-38/2</t>
  </si>
  <si>
    <t>Cleaner</t>
  </si>
  <si>
    <t>Solución para lavar las pipetas de muestras y las pipetas de reactivos</t>
  </si>
  <si>
    <t>1000 mL</t>
  </si>
  <si>
    <t>D1705-38/3</t>
  </si>
  <si>
    <t>ISE Deproteinizer</t>
  </si>
  <si>
    <t>Para la limpieza de los electrodos ISE</t>
  </si>
  <si>
    <t>6 x 21 mL</t>
  </si>
  <si>
    <t>D1705-38/4</t>
  </si>
  <si>
    <t>CLEAN</t>
  </si>
  <si>
    <t xml:space="preserve"> Solución de lavado para ciclos de lavado extra de las agujas de reactivos en COBAS INTEGRA 400 plus /800 y para ciclos de lavado extra de las agujas de muestra en  COBAS INTEGRA 800.</t>
  </si>
  <si>
    <t>IGA</t>
  </si>
  <si>
    <t>D1705-41</t>
  </si>
  <si>
    <t>Para la determinación inmunológica cuantitativa de la inmunoglobulina A humana (IGA) en suero y plasma en los sistemas COBAS INTEGRA.</t>
  </si>
  <si>
    <t>Casete conteniendo R1 y SR para 100 determinaciones</t>
  </si>
  <si>
    <t>20737755</t>
  </si>
  <si>
    <t>D1705-40</t>
  </si>
  <si>
    <t>IGGT</t>
  </si>
  <si>
    <t>Para la determinación inmunológica cuantitativa de la inmunoglobulina G humana (IGGT) en suero, plasma y líquido cefalorraquídeo en los sistemas COBAS INTEGRA.</t>
  </si>
  <si>
    <t>Casete conteniendo R1 y R2 para 100 determinaciones</t>
  </si>
  <si>
    <t>20766631</t>
  </si>
  <si>
    <t>D1705-42</t>
  </si>
  <si>
    <t>IGM</t>
  </si>
  <si>
    <t>Para la determinación inmunológica cuantitativa de la inmunoglobulina M humana (IGM) en suero y plasma en los sistemas COBAS INTEGRA.</t>
  </si>
  <si>
    <t>20737771</t>
  </si>
  <si>
    <t>NaCl Diluent 9 %</t>
  </si>
  <si>
    <t>D1705-39</t>
  </si>
  <si>
    <t>Se utiliza como diluyente de muestras conjuntamente con los reactivos de test en los sistemas COBAS INTEGRA</t>
  </si>
  <si>
    <t>6 x 22 mL</t>
  </si>
  <si>
    <t>20756350</t>
  </si>
  <si>
    <t>D1705-44</t>
  </si>
  <si>
    <t>Para la determinación cuantitativa del sirolimus en sangre total humana mediante un inmunoensayo de electroquimioluminiscencia (ECLIA), en los analizadores automáticos Elecsys y cobas e.</t>
  </si>
  <si>
    <t>Turbo TSH [I-125] IRMA KIT</t>
  </si>
  <si>
    <t>Para la determinación de la hormona estimulante de la glándula tiroides (hTSH) en suero humano.</t>
  </si>
  <si>
    <r>
      <t xml:space="preserve">MININEPH </t>
    </r>
    <r>
      <rPr>
        <vertAlign val="superscript"/>
        <sz val="11"/>
        <color rgb="FF000000"/>
        <rFont val="Calibri"/>
        <family val="2"/>
      </rPr>
      <t>TM</t>
    </r>
    <r>
      <rPr>
        <sz val="11"/>
        <color rgb="FF000000"/>
        <rFont val="Calibri"/>
        <family val="2"/>
      </rPr>
      <t xml:space="preserve"> Human IgG1 Kit</t>
    </r>
  </si>
  <si>
    <r>
      <t xml:space="preserve">MININEPH </t>
    </r>
    <r>
      <rPr>
        <vertAlign val="superscript"/>
        <sz val="11"/>
        <color rgb="FF000000"/>
        <rFont val="Calibri"/>
        <family val="2"/>
      </rPr>
      <t>TM</t>
    </r>
    <r>
      <rPr>
        <sz val="11"/>
        <color rgb="FF000000"/>
        <rFont val="Calibri"/>
        <family val="2"/>
      </rPr>
      <t xml:space="preserve"> Human C3 Kit</t>
    </r>
  </si>
  <si>
    <r>
      <t xml:space="preserve">MININEPH </t>
    </r>
    <r>
      <rPr>
        <vertAlign val="superscript"/>
        <sz val="11"/>
        <rFont val="Calibri"/>
        <family val="2"/>
      </rPr>
      <t>TM</t>
    </r>
    <r>
      <rPr>
        <sz val="11"/>
        <rFont val="Calibri"/>
        <family val="2"/>
      </rPr>
      <t xml:space="preserve"> Human C4 Kit</t>
    </r>
  </si>
  <si>
    <t>Para la determinación de IgG1 humana en suero, por método nefelométrico en loa analizadores MININEPH Y MININEPH PLUS.</t>
  </si>
  <si>
    <t>HeberFast Line Embarazo II</t>
  </si>
  <si>
    <t>1.005.00/ 1.005.01</t>
  </si>
  <si>
    <t xml:space="preserve">     </t>
  </si>
  <si>
    <t>R&amp;P</t>
  </si>
  <si>
    <t>Alcian Blue pH 0.5</t>
  </si>
  <si>
    <t>D1705-60</t>
  </si>
  <si>
    <t xml:space="preserve">Para demostración de mucinas fuertemente azufrados en secciones de tejidos. </t>
  </si>
  <si>
    <t>04-165812</t>
  </si>
  <si>
    <t>Bio Mount HM</t>
  </si>
  <si>
    <t>D1705-52</t>
  </si>
  <si>
    <t xml:space="preserve">Como medio de montaje sintético para portaobjetos de muestras citológicas e histológicas y para el uso de montadores automáticos. </t>
  </si>
  <si>
    <t>1 x 250 mL</t>
  </si>
  <si>
    <t>05-BMHM250</t>
  </si>
  <si>
    <t>D1705-53</t>
  </si>
  <si>
    <t>D1705-54</t>
  </si>
  <si>
    <t>D1705-55</t>
  </si>
  <si>
    <t>D1705-56</t>
  </si>
  <si>
    <t>D1705-57</t>
  </si>
  <si>
    <t>D1705-58</t>
  </si>
  <si>
    <t>D1705-59</t>
  </si>
  <si>
    <t>D1705-61</t>
  </si>
  <si>
    <t>D1705-62</t>
  </si>
  <si>
    <t>D1705-63</t>
  </si>
  <si>
    <t>D1705-64</t>
  </si>
  <si>
    <t>D1705-65</t>
  </si>
  <si>
    <t>Gordon-Sweet</t>
  </si>
  <si>
    <t>Para demostrar fibras reticulares argirófilas en tejido conjuntivo</t>
  </si>
  <si>
    <t>04-040802</t>
  </si>
  <si>
    <t>D1705-48</t>
  </si>
  <si>
    <t>D1705-49</t>
  </si>
  <si>
    <t>D1705-50</t>
  </si>
  <si>
    <t>D1705-51</t>
  </si>
  <si>
    <t>Grimelius</t>
  </si>
  <si>
    <t xml:space="preserve">Para visualizar sustancias argirófilas en secciones de tejidos y apósitos. </t>
  </si>
  <si>
    <t>04-044822</t>
  </si>
  <si>
    <t>Grocott</t>
  </si>
  <si>
    <t>Para demostrar la presencia de hongos en secciones de tejidos</t>
  </si>
  <si>
    <t>Para 120 determinaciones</t>
  </si>
  <si>
    <t>04-043823</t>
  </si>
  <si>
    <t>Killik</t>
  </si>
  <si>
    <t>Medio de inclusión de muestras de tejido para corte en criostato.</t>
  </si>
  <si>
    <t xml:space="preserve">4 Frascos x 100 mL </t>
  </si>
  <si>
    <t>05-9801</t>
  </si>
  <si>
    <t>Luxol fast blue</t>
  </si>
  <si>
    <t xml:space="preserve">Para mostrar la mielina y los fosfolípidos en secciones histológicas. </t>
  </si>
  <si>
    <t>04-200812</t>
  </si>
  <si>
    <t>Masson Fontana</t>
  </si>
  <si>
    <t>Para mostrar melanina en secciones histológicas.</t>
  </si>
  <si>
    <t>04-041822</t>
  </si>
  <si>
    <t>Masson trichrome with aniline blue</t>
  </si>
  <si>
    <t xml:space="preserve">Para la demostración del tejido conectivo, demostrando gametos, núcleos, neurofibrillas, colágeno, queratina, fibrillas intracelulares e imágenes en negativo del aparato de Golgi. </t>
  </si>
  <si>
    <t>04-010802</t>
  </si>
  <si>
    <t>May Grünwald Giemsa</t>
  </si>
  <si>
    <t>Como método selectivo para la preparación celular y evidencia de parásitos en secciones de tejidos particularmente en el linfohematopoyético.</t>
  </si>
  <si>
    <t>04-081802</t>
  </si>
  <si>
    <t>Mayer's hematoxylin</t>
  </si>
  <si>
    <t xml:space="preserve">Para la tinción nuclear de secciones de tejidos, permitiendo diferenciar la tinción nuclear y la citoplasmática. </t>
  </si>
  <si>
    <t xml:space="preserve">1 x 1L </t>
  </si>
  <si>
    <t>05-06002/L</t>
  </si>
  <si>
    <t>MGG Quick Stain</t>
  </si>
  <si>
    <t xml:space="preserve">Para la tinción diferencial de elementos sanguíneos formados, también para teñir otros tipos de frotis secados al aire. </t>
  </si>
  <si>
    <t>04-090805</t>
  </si>
  <si>
    <t>Mielodec</t>
  </si>
  <si>
    <t>Para fijar y descalcificar biopsias de médula ósea.</t>
  </si>
  <si>
    <t xml:space="preserve">10 Frascos x 100 mL </t>
  </si>
  <si>
    <t>04-230827</t>
  </si>
  <si>
    <t>Mucicarmine</t>
  </si>
  <si>
    <t xml:space="preserve">Para evidenciar mucopolisacáridos ácidos de naturaleza epitelial (mucinas) en secciones histológicas. </t>
  </si>
  <si>
    <t>04-190812</t>
  </si>
  <si>
    <t>Perls</t>
  </si>
  <si>
    <t xml:space="preserve">Para mostrar reacciones férricas en secciones de tejidos (método 1) y para hematología y citología (método 2). </t>
  </si>
  <si>
    <t>04-180807</t>
  </si>
  <si>
    <t>Silver impregnation</t>
  </si>
  <si>
    <t>Para visualizar las fibras reticulares argirófilas en el tejido conjuntivo</t>
  </si>
  <si>
    <t>04-040801</t>
  </si>
  <si>
    <t>Silver methenamine P.A.S.M</t>
  </si>
  <si>
    <t xml:space="preserve">Para mostrar los elementos argirófilos y mucopolisacáridos (membranas basales, micetos y bacterias) en secciones de tejido. </t>
  </si>
  <si>
    <t>04-043822</t>
  </si>
  <si>
    <t>Weigert long method</t>
  </si>
  <si>
    <t>Para demostrar fibras elásticas en secciones histológicas (método largo).</t>
  </si>
  <si>
    <t>04-050802</t>
  </si>
  <si>
    <t xml:space="preserve"> R&amp;P Company S.R.L</t>
  </si>
  <si>
    <t>AFOG</t>
  </si>
  <si>
    <t>Método de referencia para resaltar los depósitos proteicos en la biopsia renal.</t>
  </si>
  <si>
    <t>04-021002</t>
  </si>
  <si>
    <t>D1705-70</t>
  </si>
  <si>
    <t>Alcian Blue pH 2.5</t>
  </si>
  <si>
    <t>Para evidenciar mucopolisacáridos ácidos en secciones de tejidos.</t>
  </si>
  <si>
    <t>04-160802</t>
  </si>
  <si>
    <t>D1705-76</t>
  </si>
  <si>
    <t>Cell-Block</t>
  </si>
  <si>
    <t>D1705-75</t>
  </si>
  <si>
    <t>Fijador universal</t>
  </si>
  <si>
    <t xml:space="preserve">4 frascos x 2,5 L </t>
  </si>
  <si>
    <t>05-01065Q</t>
  </si>
  <si>
    <t>Congo red Highman</t>
  </si>
  <si>
    <t>Para la detección de amiloide en secciones de tejido.</t>
  </si>
  <si>
    <t>04-210822</t>
  </si>
  <si>
    <t>D1705-72</t>
  </si>
  <si>
    <t>Familia 7.1 Colorantes para uso general</t>
  </si>
  <si>
    <t>D1705-81</t>
  </si>
  <si>
    <t xml:space="preserve">Para la tinción del citoplasma en muestras cito-histológicas. </t>
  </si>
  <si>
    <t>Eosin Y 1 % aqueous solution</t>
  </si>
  <si>
    <t>05-10002/L</t>
  </si>
  <si>
    <t>1 x 1 L</t>
  </si>
  <si>
    <t>Eosin Y alcoholic solution</t>
  </si>
  <si>
    <t>05-10003/L</t>
  </si>
  <si>
    <t>D1705-81/1</t>
  </si>
  <si>
    <t>D1705-81/2</t>
  </si>
  <si>
    <t>Gram</t>
  </si>
  <si>
    <t>Método para diferenciar las bacterias Gram-positivas y Gram-negativas en secciones histológicas y frotis de tejidos.</t>
  </si>
  <si>
    <t>04-100802</t>
  </si>
  <si>
    <t>D1705-71</t>
  </si>
  <si>
    <t>Mallory trichrome</t>
  </si>
  <si>
    <t xml:space="preserve">Para la visualización de tejido conectivo, retículo, cartílago, hueso y amiloideo. </t>
  </si>
  <si>
    <t>04-020802</t>
  </si>
  <si>
    <t>D1705-82</t>
  </si>
  <si>
    <t>Masson trichrome Goldner with light green</t>
  </si>
  <si>
    <t>Método elegido para el tejido conectivo, especialmente indicado para gametos, núcleos, neurofibrillas, neuroglías, colágeno, queratina, fibrillas intracelulares e imágenes en negativo del aparato de Golgi.</t>
  </si>
  <si>
    <t>D1705-74</t>
  </si>
  <si>
    <t>04-011802</t>
  </si>
  <si>
    <t>D1705-73</t>
  </si>
  <si>
    <t>Osteodec</t>
  </si>
  <si>
    <t>Descalcificador para biopsias de huesos.</t>
  </si>
  <si>
    <t xml:space="preserve">1 frasco x 2,5 L. </t>
  </si>
  <si>
    <t>05-03005E</t>
  </si>
  <si>
    <t>P.A.S. Periodic acid Schiff Hotchkiss-McManus</t>
  </si>
  <si>
    <t>D1705-77</t>
  </si>
  <si>
    <t>Para demostrar tejidos normales y patológicos caracterizados por grupos adyacentes glicolíticos y aminohidroxílicos en secciones histológicas (método 1) y para hematología en citología (método 2).</t>
  </si>
  <si>
    <t>04-130802</t>
  </si>
  <si>
    <t>P.T.A.H Phosphotungstic acid hematoxylin</t>
  </si>
  <si>
    <t xml:space="preserve">Para diferenciar el tejido muscular liso y estriado en secciones de tejidos. </t>
  </si>
  <si>
    <t>04-060802</t>
  </si>
  <si>
    <t>D1705-78</t>
  </si>
  <si>
    <t>Von Kossa</t>
  </si>
  <si>
    <t>Método indicado para la visualización de iones de calcio en secciones histológicas</t>
  </si>
  <si>
    <t>04-170801</t>
  </si>
  <si>
    <t>D1705-68</t>
  </si>
  <si>
    <t>D1705-83</t>
  </si>
  <si>
    <t>Van Gieson trichrome</t>
  </si>
  <si>
    <t xml:space="preserve">Para diferenciar las fibras de colágeno del conectivo en secciones de tejidos. </t>
  </si>
  <si>
    <t>04-030802</t>
  </si>
  <si>
    <t>Unyhol</t>
  </si>
  <si>
    <t>Disolvente alcohólico a utilizar para el tratamiento, desparafinado y deshidratación en los procedimientos de laboratorio de Anatomía patológica en sustitución de la escala de etanol.</t>
  </si>
  <si>
    <t xml:space="preserve">1 frasco x 2,5 L </t>
  </si>
  <si>
    <t>06-10071E</t>
  </si>
  <si>
    <t>D1705-69</t>
  </si>
  <si>
    <t>Warthin Starry</t>
  </si>
  <si>
    <t xml:space="preserve">Para la demostración de espiroquetas en muestras cito-histológicas.  </t>
  </si>
  <si>
    <t xml:space="preserve">Para 10 determinaciones (hasta 4 láminas para cada ensayo) </t>
  </si>
  <si>
    <t>04-040903</t>
  </si>
  <si>
    <t>D1705-79</t>
  </si>
  <si>
    <t>Wilson disease stain</t>
  </si>
  <si>
    <t>Método utilizado para visualizar cobre en secciones de tejido hepático.</t>
  </si>
  <si>
    <t>04-182807</t>
  </si>
  <si>
    <t>D1705-67</t>
  </si>
  <si>
    <t>Ziehl-Neelsen Fite</t>
  </si>
  <si>
    <t xml:space="preserve">Para mostrar micobacterias patógenas (bacilo de Koch y de Hansen) en secciones histológicas y frotis de esputo. </t>
  </si>
  <si>
    <t>04-111802</t>
  </si>
  <si>
    <t>D1705-80</t>
  </si>
  <si>
    <t xml:space="preserve">Ziehl-Neelsen </t>
  </si>
  <si>
    <t>Para visualizar micobacterias, especialmente el bacilo de Koch, en secciones histológicas y en frotis o cultivos de esputos.</t>
  </si>
  <si>
    <t>04-110802</t>
  </si>
  <si>
    <t>D1705-66</t>
  </si>
  <si>
    <t>E2-RIA-CT</t>
  </si>
  <si>
    <t>D1706-86</t>
  </si>
  <si>
    <t>Radioinmunoensayo para la determinación cuantitativa de estradiol (E2) humano en suero.</t>
  </si>
  <si>
    <t>KIP0629</t>
  </si>
  <si>
    <t>D1706-84</t>
  </si>
  <si>
    <t>Tg II Confirmatory Test</t>
  </si>
  <si>
    <t>D1706-85</t>
  </si>
  <si>
    <t>Para ser utilizado junto con la determinación Elecsys Tg II a fin de evaluar posibles efectos interferentes y como auxiliar en la confirmación de los resultados de tiroglobulina.</t>
  </si>
  <si>
    <t>Para 50 pruebas; 1 frasco x 3 mL</t>
  </si>
  <si>
    <t>06513107</t>
  </si>
  <si>
    <t>C3c</t>
  </si>
  <si>
    <t>C4</t>
  </si>
  <si>
    <t>Familia 1.1 Medios de Cultivo para uso general</t>
  </si>
  <si>
    <t>D1707-90</t>
  </si>
  <si>
    <t>7.10 Soluciones de calibración y control para el analizador de electrolitos 9180</t>
  </si>
  <si>
    <t>D1707-90/1</t>
  </si>
  <si>
    <t>D1707-90/2</t>
  </si>
  <si>
    <t xml:space="preserve">ISETROL </t>
  </si>
  <si>
    <t>SnapPack</t>
  </si>
  <si>
    <t>Para verificar las mediciones de  Na+, K+, Ca 2+, Li+ y Cl- en los analizadores de Roche.</t>
  </si>
  <si>
    <t>Para la determinación de Na+, K+, Cl-, Ca 2+ y Li+ en el analizador de electrolitos 9180.</t>
  </si>
  <si>
    <t>3 x 10 x 1,0 mL  Level 1, 2, 3</t>
  </si>
  <si>
    <t>Standard A 350 mL
Standard B 85 mL 
Standard C 85 mL
Reference Solution 100 mL</t>
  </si>
  <si>
    <t>03112888</t>
  </si>
  <si>
    <t>03112349</t>
  </si>
  <si>
    <t>ABX Minoclair</t>
  </si>
  <si>
    <t>Solución química para la limpieza de los contadores hematológicos de HORIBA Medical</t>
  </si>
  <si>
    <t>1 frasco por 0,5 L</t>
  </si>
  <si>
    <t>D1707-96</t>
  </si>
  <si>
    <t>D1707-99</t>
  </si>
  <si>
    <t xml:space="preserve">ASSERACHROMⓇ APA SCREEN </t>
  </si>
  <si>
    <t>Para la determinación cuantitativa de las diferentes clases (IgG, IgA, IgM)  de anticuerpos antifosfolipídidos (APA) en suero o plasma humanos por el método ELISA.</t>
  </si>
  <si>
    <t>00266</t>
  </si>
  <si>
    <t>D1707-91</t>
  </si>
  <si>
    <t>HELFA Calibrador</t>
  </si>
  <si>
    <t>Para la calibración de técnicas cuantitativas de diagnóstico de distintos analitos en suero y plasma por métodos espectrofotométricos.</t>
  </si>
  <si>
    <t>Se utiliza como diluyente de muestras conjuntamente con los reactivos de los ensayos, en los sistemas cobas c 111.</t>
  </si>
  <si>
    <t>4 x 12 mL</t>
  </si>
  <si>
    <t>04774230</t>
  </si>
  <si>
    <t>D1707-89</t>
  </si>
  <si>
    <t>PreciControl Lung Cancer</t>
  </si>
  <si>
    <t xml:space="preserve">Para el control de calidad de los inmunoanálisis Elecsys SCC, ProGRP, CYFRA 21-1 y NSE, en los inmunoanalizadores Elecsys y cobas e. </t>
  </si>
  <si>
    <t>07360070</t>
  </si>
  <si>
    <t>PC LC1 2 x 3 mL; PC LC2 2 x 3 mL</t>
  </si>
  <si>
    <t>D1707-98</t>
  </si>
  <si>
    <t>D1707-94</t>
  </si>
  <si>
    <t>D1707-93</t>
  </si>
  <si>
    <t>D1707-92</t>
  </si>
  <si>
    <t>Para la determinación cualitativa del Virus del Papiloma Humano (HPV) en muestras de pacientes, en el analizador automático cobas 4800.</t>
  </si>
  <si>
    <t>Sistema cobas® 4800 HPV Test (cobas® 4800 System Sample Preparation Kit (c4800 SMPL PREP)/cobas® 4800 HPV Amplification/Detection Kit (c4800 HPV AMP/DET)/cobas® 4800 HPV Controls Kit (c4800 HPV CTLS)/cobas® 4800 System Liquid Cytology Preparation Kit (c4800 LIQ CYT)/cobas® 4800 System Wash Buffer Kit (c4800 WB))</t>
  </si>
  <si>
    <t>960 Pruebas, 240 Pruebas/960 Pruebas, 240 Pruebas/ 10 juegos/ 960 Pruebas, 240 Pruebas/ 960 Pruebas, 240 Pruebas</t>
  </si>
  <si>
    <t>05235804, 05235782/ 05235910, 05235901/ 05235855/ 05235839, 05235812/ 05235871, 05235863</t>
  </si>
  <si>
    <t>TROPT Sensitive</t>
  </si>
  <si>
    <t>D1707-95</t>
  </si>
  <si>
    <t>Inmunoensayo cualitativo para la detección específica de la troponina T cardiaca en sangre venosa con heparina o EDTA.</t>
  </si>
  <si>
    <t>5 pruebas; 10 pruebas</t>
  </si>
  <si>
    <t>11621947; 11621904</t>
  </si>
  <si>
    <t>D1707-88</t>
  </si>
  <si>
    <t>UMELISA EGF</t>
  </si>
  <si>
    <t>Para la cuantificación de Factor de Crecimiento Epidérmico (EGF) en suero humano</t>
  </si>
  <si>
    <t>Para 288 pruebas</t>
  </si>
  <si>
    <t>UM 2040</t>
  </si>
  <si>
    <t>D1707-97</t>
  </si>
  <si>
    <t xml:space="preserve">Whitediff </t>
  </si>
  <si>
    <t xml:space="preserve">Solución lisante concebida para el lisado de eritrocitos a efectos de realizar el recuento y la diferenciación de leucocitos, y para la determinación de hemoglobina en el contador hematológico Yumizen H500 OT de HORIBA Medical. </t>
  </si>
  <si>
    <t>1 frasco por 1 L</t>
  </si>
  <si>
    <t>ABX Lysebio</t>
  </si>
  <si>
    <t>Casete conteniendo R o R1 para 400 determinaciones</t>
  </si>
  <si>
    <t>Para la determinación cuantitativa de la haptoglobina en suero y plasma humanos en los sistemas Roche/Hitachi cobas c  y COBAS INTEGRA.</t>
  </si>
  <si>
    <t>R1  6 x 20 mL;  R2  6 x 8 mL/ R1 6 x 53 mL; R2 6 x 20</t>
  </si>
  <si>
    <t>03507041; 03507149</t>
  </si>
  <si>
    <t>Para la determinación cuantitativa de hierro en suero y plasma humanos en los sistemas Roche/Hitachi cobas c y COBAS INTEGRA.</t>
  </si>
  <si>
    <t xml:space="preserve">Casete conteniendo R1 y R2 para 200 determinaciones  </t>
  </si>
  <si>
    <t xml:space="preserve">   </t>
  </si>
  <si>
    <t>CKMB</t>
  </si>
  <si>
    <t>Para la determinación cuantitativa de la actividad catalítica de la subunidad MB de la creatina quinasa (CK-MB) en suero y plasma humanos en los sistemas Roche/Hitachi cobas c y COBAS INTEGRA.</t>
  </si>
  <si>
    <t>Casete conteniendo R1/R2 y R1/SR para 100 determinaciones.</t>
  </si>
  <si>
    <t>07190808</t>
  </si>
  <si>
    <t>D1708-102</t>
  </si>
  <si>
    <t>Para la determinación cuantitativa inmunológica del complemento C4 en suero y plasma humanos mediante Inmunoturbidimetría en los sistemas Roche/Hitachi cobas c y COBAS INTEGRA.</t>
  </si>
  <si>
    <t xml:space="preserve">Casete conteniendo R1/R2 y R1/SR para 100 determinaciones. </t>
  </si>
  <si>
    <t xml:space="preserve">Para la determinación cuantitativa del antígeno carcinoembrionario (CEA) en suero y plasma humanos mediante un ensayo de electroquimioluminiscencia (ECLIA) en los analizadores automáticos Elecsys y cobas e. </t>
  </si>
  <si>
    <t>Para la determinación cuantitativa de la ceruloplasmina en suero y plasma humanos en los sistemas Roche/Hitachi cobas c y COBAS INTEGRA.</t>
  </si>
  <si>
    <t>Para la determinación cuantitativa de la γ-glutamiltransferasa (GGT) en suero y plasma humanos mediante método enzimático, colorimétrico, en los sistemas Roche/Hitachi cobas c y COBAS INTEGRA.</t>
  </si>
  <si>
    <t xml:space="preserve">Casete conteniendo R1/R2 y R1/SR para 400 determinaciones. </t>
  </si>
  <si>
    <t>Casete conteniendo R1 y R2/SR para 100 determinaciones.</t>
  </si>
  <si>
    <t xml:space="preserve">Familia 7.12 NucliSENS easyMAG Automated Magnetic Extraction Reagents. </t>
  </si>
  <si>
    <t xml:space="preserve">ACCU-CHEK Active Tiras reactivas </t>
  </si>
  <si>
    <t>D1709-104</t>
  </si>
  <si>
    <t xml:space="preserve">07124112 /07124155/ 07124210
</t>
  </si>
  <si>
    <t xml:space="preserve">Estuche por 50 Tiras reactivas/ Estuche por 25 Tiras reactivas/ Estuche por 10 Tiras reactivas
</t>
  </si>
  <si>
    <t>Para la determinación cuantitativa de la glicemia en sangre capilar fresca, y de aplicarse la sangre fuera del medidor, se puede utilizar también sangre venosa anticoagulada con heparina de litio, heparina de amonio o EDTA; sangre arterial y sangre de neonatos, mediante reflexión fotométrica en el glucómetro ACCU-CHEK Active.</t>
  </si>
  <si>
    <t>D1709-103</t>
  </si>
  <si>
    <t>Para la determinación cuantitativa de la isoenzima MB de la creatina quinasa en suero y plasma humanos mediante un ensayo de electroquimioluminiscencia (ECLIA), en los analizadores automáticos Elecsys y cobas e.</t>
  </si>
  <si>
    <t>Para 100 pruebas/ 4 x 1,0 mL</t>
  </si>
  <si>
    <r>
      <t xml:space="preserve">Para aislamiento de  </t>
    </r>
    <r>
      <rPr>
        <i/>
        <sz val="11"/>
        <rFont val="Calibri"/>
        <family val="2"/>
      </rPr>
      <t>Bacillus cereus</t>
    </r>
  </si>
  <si>
    <r>
      <t xml:space="preserve">Para aislamiento de   </t>
    </r>
    <r>
      <rPr>
        <i/>
        <sz val="11"/>
        <rFont val="Calibri"/>
        <family val="2"/>
      </rPr>
      <t>Pseudomonas sp</t>
    </r>
    <r>
      <rPr>
        <sz val="11"/>
        <rFont val="Calibri"/>
        <family val="2"/>
      </rPr>
      <t>p</t>
    </r>
  </si>
  <si>
    <r>
      <t xml:space="preserve">Para aislamiento de  </t>
    </r>
    <r>
      <rPr>
        <i/>
        <sz val="11"/>
        <rFont val="Calibri"/>
        <family val="2"/>
      </rPr>
      <t xml:space="preserve">Neisseria spp </t>
    </r>
  </si>
  <si>
    <r>
      <t xml:space="preserve">Solución para identificación de </t>
    </r>
    <r>
      <rPr>
        <i/>
        <sz val="11"/>
        <rFont val="Calibri"/>
        <family val="2"/>
      </rPr>
      <t>Bacillus cereus</t>
    </r>
  </si>
  <si>
    <r>
      <t xml:space="preserve">Para aislamiento de  </t>
    </r>
    <r>
      <rPr>
        <i/>
        <sz val="11"/>
        <rFont val="Calibri"/>
        <family val="2"/>
      </rPr>
      <t>Legionella spp</t>
    </r>
  </si>
  <si>
    <r>
      <t xml:space="preserve">Para la diferenciación de </t>
    </r>
    <r>
      <rPr>
        <i/>
        <sz val="11"/>
        <rFont val="Calibri"/>
        <family val="2"/>
      </rPr>
      <t>Staphylococcus aureus</t>
    </r>
  </si>
  <si>
    <r>
      <t xml:space="preserve">Para el aislamiento de </t>
    </r>
    <r>
      <rPr>
        <i/>
        <sz val="11"/>
        <rFont val="Calibri"/>
        <family val="2"/>
      </rPr>
      <t xml:space="preserve">Clostridium perfringens </t>
    </r>
  </si>
  <si>
    <r>
      <t xml:space="preserve">Para el aislamiento selectivo de </t>
    </r>
    <r>
      <rPr>
        <i/>
        <sz val="11"/>
        <rFont val="Calibri"/>
        <family val="2"/>
      </rPr>
      <t xml:space="preserve">Staphylococcus spp. </t>
    </r>
    <r>
      <rPr>
        <sz val="11"/>
        <rFont val="Calibri"/>
        <family val="2"/>
      </rPr>
      <t xml:space="preserve">y </t>
    </r>
    <r>
      <rPr>
        <i/>
        <sz val="11"/>
        <rFont val="Calibri"/>
        <family val="2"/>
      </rPr>
      <t>Streptococcus spp.</t>
    </r>
  </si>
  <si>
    <r>
      <t xml:space="preserve">Para el aislamiento de </t>
    </r>
    <r>
      <rPr>
        <i/>
        <sz val="11"/>
        <rFont val="Calibri"/>
        <family val="2"/>
      </rPr>
      <t>Campylobacter</t>
    </r>
    <r>
      <rPr>
        <sz val="11"/>
        <rFont val="Calibri"/>
        <family val="2"/>
      </rPr>
      <t xml:space="preserve"> </t>
    </r>
    <r>
      <rPr>
        <i/>
        <sz val="11"/>
        <rFont val="Calibri"/>
        <family val="2"/>
      </rPr>
      <t>spp.</t>
    </r>
  </si>
  <si>
    <r>
      <t xml:space="preserve">Para el aislamiento de </t>
    </r>
    <r>
      <rPr>
        <i/>
        <sz val="11"/>
        <rFont val="Calibri"/>
        <family val="2"/>
      </rPr>
      <t xml:space="preserve"> Yersinia enterocolítica</t>
    </r>
    <r>
      <rPr>
        <sz val="11"/>
        <rFont val="Calibri"/>
        <family val="2"/>
      </rPr>
      <t xml:space="preserve">. </t>
    </r>
  </si>
  <si>
    <r>
      <t xml:space="preserve">Para el aislamento de </t>
    </r>
    <r>
      <rPr>
        <i/>
        <sz val="11"/>
        <rFont val="Calibri"/>
        <family val="2"/>
      </rPr>
      <t>Neisseria spp.</t>
    </r>
  </si>
  <si>
    <r>
      <t xml:space="preserve">Para el aislamiento de </t>
    </r>
    <r>
      <rPr>
        <i/>
        <sz val="11"/>
        <rFont val="Calibri"/>
        <family val="2"/>
      </rPr>
      <t>Salmonella spp.</t>
    </r>
    <r>
      <rPr>
        <sz val="11"/>
        <rFont val="Calibri"/>
        <family val="2"/>
      </rPr>
      <t xml:space="preserve"> </t>
    </r>
  </si>
  <si>
    <r>
      <t xml:space="preserve">Para el aislamiento de </t>
    </r>
    <r>
      <rPr>
        <i/>
        <sz val="11"/>
        <rFont val="Calibri"/>
        <family val="2"/>
      </rPr>
      <t>Gardnerella vaginalis</t>
    </r>
    <r>
      <rPr>
        <sz val="11"/>
        <rFont val="Calibri"/>
        <family val="2"/>
      </rPr>
      <t>.</t>
    </r>
  </si>
  <si>
    <r>
      <t xml:space="preserve">Para el aislamiento de </t>
    </r>
    <r>
      <rPr>
        <i/>
        <sz val="11"/>
        <rFont val="Calibri"/>
        <family val="2"/>
      </rPr>
      <t>Listeria spp</t>
    </r>
    <r>
      <rPr>
        <sz val="11"/>
        <rFont val="Calibri"/>
        <family val="2"/>
      </rPr>
      <t>.</t>
    </r>
  </si>
  <si>
    <r>
      <t xml:space="preserve">Suplemento líquido para la diferenciación de </t>
    </r>
    <r>
      <rPr>
        <i/>
        <sz val="11"/>
        <rFont val="Calibri"/>
        <family val="2"/>
      </rPr>
      <t>Staphylococcus aureus.</t>
    </r>
  </si>
  <si>
    <t>Solución colorante para el recuento y la diferenciación de eritrocitos en los contadores hematológicos de HORIBA Medical</t>
  </si>
  <si>
    <t xml:space="preserve">Frasco x 0,5 L  </t>
  </si>
  <si>
    <t>Frasco x 10 L /Frasco x 20 L</t>
  </si>
  <si>
    <t>0901010/0904005</t>
  </si>
  <si>
    <t>Casete conteniendo R1 para 250 pruebas</t>
  </si>
  <si>
    <t>Casete conteniendo R1 y SR/R3 para 400 determinaciones</t>
  </si>
  <si>
    <r>
      <t xml:space="preserve">Para la detección de anticuerpos IgM al </t>
    </r>
    <r>
      <rPr>
        <i/>
        <sz val="11"/>
        <rFont val="Calibri"/>
        <family val="2"/>
      </rPr>
      <t>Mycobacterium leprae</t>
    </r>
    <r>
      <rPr>
        <sz val="11"/>
        <rFont val="Calibri"/>
        <family val="2"/>
      </rPr>
      <t xml:space="preserve"> en suero humano.</t>
    </r>
  </si>
  <si>
    <t>CK-NAC FS</t>
  </si>
  <si>
    <t>D1710-106</t>
  </si>
  <si>
    <t>Para la determinación cuantitativa de creatina-quinasa (CK) en suero o plasma en equipos fotométricos.</t>
  </si>
  <si>
    <t>R1 5 x 20 mL y R2 1 x 25 mL</t>
  </si>
  <si>
    <t>1 1601 99 10 021</t>
  </si>
  <si>
    <t>Roche CARDIAC POC Troponin T / Roche CARDIAC POC Troponin T 2-Level Control</t>
  </si>
  <si>
    <t>D1710-105</t>
  </si>
  <si>
    <t>Para la detección inmunológica cuantitativa de la troponina T cardiaca en sangre venosa heparinizada empleando el instrumento cobas h 232.</t>
  </si>
  <si>
    <t>10 Tiras reactivas / 2 x 1 mL</t>
  </si>
  <si>
    <t>07007302/ 07831005</t>
  </si>
  <si>
    <t>Elecsys BRAHMS PCT</t>
  </si>
  <si>
    <t>D1208-91</t>
  </si>
  <si>
    <t>D1208-89</t>
  </si>
  <si>
    <t>D1208-88</t>
  </si>
  <si>
    <t>D1208-86</t>
  </si>
  <si>
    <t>D1208-85</t>
  </si>
  <si>
    <t>D1208-84</t>
  </si>
  <si>
    <t>D1208-83</t>
  </si>
  <si>
    <t xml:space="preserve">Para 288 y 480 pruebas </t>
  </si>
  <si>
    <t>D1711-107</t>
  </si>
  <si>
    <t>Para la determinación cuantitativa de la creatina quinasa (CK) en suero y plasma humanos, mediante ensayo ultravioleta optimizado, en los sistemas Roche/Hitachi cobas c y COBAS INTEGRA.</t>
  </si>
  <si>
    <t>07190794</t>
  </si>
  <si>
    <t>Casete conteniendo R1 y R2 para 300 pruebas.</t>
  </si>
  <si>
    <t>Casete conteniendo R1 y R2 para 100 pruebas</t>
  </si>
  <si>
    <t xml:space="preserve">hCEA [I-125] IRMA KIT </t>
  </si>
  <si>
    <t>Análisis inmunoradiométrico para la determinación del antígeno carcinoembrionario (CEA) en suero humano.</t>
  </si>
  <si>
    <t>RK-38CT</t>
  </si>
  <si>
    <t>D1706-87</t>
  </si>
  <si>
    <t>Para la determinación cuantitativa de las inmunoglobulinas A en suero y plasma humanos en los sistemas Roche/Hitachi cobas c.</t>
  </si>
  <si>
    <t>Para la determinación cuantitativa de la lactato deshidrogenasa en suero y plasma humanos en los sistemas Roche/Hitachi cobas c.</t>
  </si>
  <si>
    <t>Para la determinación cuantitativa de los factores reumatoideos en suero y plasma humanos en los sistemas Roche/Hitachi cobas c.</t>
  </si>
  <si>
    <t>Para la determinación cuantitativa de ácido úrico en sangre, suero o plasma con equipos de medición Reflotron.</t>
  </si>
  <si>
    <t>Para la determinación cuantitativa de GPT (ALT) en sangre, suero o plasma con equipos de medición Reflotron.</t>
  </si>
  <si>
    <t xml:space="preserve"> HDLC3</t>
  </si>
  <si>
    <t>Familia 1.9 Discos para antibiograma</t>
  </si>
  <si>
    <t>AMIKACIN AK 30 µg</t>
  </si>
  <si>
    <t>ior® anti-CD4 humano-FITC</t>
  </si>
  <si>
    <t>D1712-112</t>
  </si>
  <si>
    <t>ior® anti-CD8 humano-FITC</t>
  </si>
  <si>
    <t>D1712-113</t>
  </si>
  <si>
    <r>
      <t>ior</t>
    </r>
    <r>
      <rPr>
        <vertAlign val="superscript"/>
        <sz val="11"/>
        <rFont val="Calibri"/>
        <family val="2"/>
      </rPr>
      <t>®</t>
    </r>
    <r>
      <rPr>
        <b/>
        <sz val="11"/>
        <rFont val="Calibri"/>
        <family val="2"/>
      </rPr>
      <t xml:space="preserve"> </t>
    </r>
    <r>
      <rPr>
        <sz val="11"/>
        <rFont val="Calibri"/>
        <family val="2"/>
      </rPr>
      <t>Hemo-CIM anti-B</t>
    </r>
  </si>
  <si>
    <t>Frasco por 5 mL para 100 determinaciones/ Frasco por 10 mL para 200 determinaciones</t>
  </si>
  <si>
    <t>8037/8038</t>
  </si>
  <si>
    <t>Para la determinación cuantitativa del magnesio en suero, plasma y orina humanos en los sistemas COBAS INTEGRA.</t>
  </si>
  <si>
    <t>LISTA DE DIAGNOSTICADORES CON AUTORIZACIÓN DE COMERCIALIZACIÓN EN CUBA 2018</t>
  </si>
  <si>
    <t>SUMASIGNAL VHB (un paso)</t>
  </si>
  <si>
    <t>Prueba de amplificación de ácido nucleicos para la cuantificación del ADN del virus de la hepatitis B (VHB) en suero o plasma humano.</t>
  </si>
  <si>
    <t>D1711-109</t>
  </si>
  <si>
    <t>48 pruebas</t>
  </si>
  <si>
    <t>SUMASIGNAL VHC</t>
  </si>
  <si>
    <t>Prueba de amplificación de ácidos nucleicos para la cuantificación del ARN del virus de la hepatitis C (VHC) en suero o plasma humano.</t>
  </si>
  <si>
    <t>Para 24 pruebas</t>
  </si>
  <si>
    <t>D1711-108</t>
  </si>
  <si>
    <t>Para la detección de anticuerpos al antígeno core del virus de la Hepatitis B en suero humano, plasma o sangre seca sobre papel de filtro.</t>
  </si>
  <si>
    <t>LISTA DE DIAGNOSTICADORES CON AUTORIZACIÓN DE COMERCIALIZACIÓN EN CUBA</t>
  </si>
  <si>
    <t>D1801-01</t>
  </si>
  <si>
    <t>Gram-Color modified</t>
  </si>
  <si>
    <t>Para la tinción de Gram modificada (exento de fenol) de preparados bacteriológicos de muestras de origen humano.</t>
  </si>
  <si>
    <t>1.01603.0001</t>
  </si>
  <si>
    <t>6 Reactivos (R1a, R1b, R1c, R2, R3, R4)</t>
  </si>
  <si>
    <t>Serum proteins T Standard</t>
  </si>
  <si>
    <t>D1801-02</t>
  </si>
  <si>
    <t xml:space="preserve">Para la calibración de los métodos cuantitativos de Roche en los analizadores de química clínica COBAS. </t>
  </si>
  <si>
    <t>20737267</t>
  </si>
  <si>
    <t>T-Uptake/ T-Uptake CalSet</t>
  </si>
  <si>
    <t>D1801-03</t>
  </si>
  <si>
    <t>Para la determinación cuantitativa de la capacidad de fijación de tiroxina (CFT,T4-uptake) en suero y plasma humanos, mediante un ensayo de electroquimioluminiscencia (ECLIA) en los analizadores automáticos Elecsys y cobas e.</t>
  </si>
  <si>
    <t>Para 200 pruebas/ 4 x 1,0 mL</t>
  </si>
  <si>
    <t>11731394/ 06528309</t>
  </si>
  <si>
    <t>Para 100 determinaciones/ 16 x 1,3 mL; Para 200 determinaciones/ 16 x 1,3 mL</t>
  </si>
  <si>
    <t>04687787/ 04687876; 07914482/ 04687876</t>
  </si>
  <si>
    <t xml:space="preserve">Frasco por 100 g y 500 g  </t>
  </si>
  <si>
    <r>
      <t xml:space="preserve">Familia 7.11 Determinación cuantitativa </t>
    </r>
    <r>
      <rPr>
        <b/>
        <i/>
        <sz val="11"/>
        <rFont val="Calibri"/>
        <family val="2"/>
      </rPr>
      <t>in vitro</t>
    </r>
    <r>
      <rPr>
        <b/>
        <sz val="11"/>
        <rFont val="Calibri"/>
        <family val="2"/>
      </rPr>
      <t xml:space="preserve"> de Etanol</t>
    </r>
  </si>
  <si>
    <r>
      <t xml:space="preserve">Para la determinación cuantitativa </t>
    </r>
    <r>
      <rPr>
        <b/>
        <i/>
        <sz val="11"/>
        <rFont val="Calibri"/>
        <family val="2"/>
      </rPr>
      <t>in vitro</t>
    </r>
    <r>
      <rPr>
        <b/>
        <sz val="11"/>
        <rFont val="Calibri"/>
        <family val="2"/>
      </rPr>
      <t xml:space="preserve"> de etanol en suero y plasma en equipos fotométricos.</t>
    </r>
  </si>
  <si>
    <t>D1212-168/6</t>
  </si>
  <si>
    <t>Ethanol Standard FS (4,0 mg/mL)</t>
  </si>
  <si>
    <t>Patrón de etanol 4,0 mg/mL.</t>
  </si>
  <si>
    <t>Familia 1.10 Medios de cultivo para el control de la calidad de la Industria Farmacéutica y Biotecnológica</t>
  </si>
  <si>
    <t>Peptona de caseína (triptona)</t>
  </si>
  <si>
    <t>Caldo RVS (RAPPAPORT-VASSILIADIS-Soya)</t>
  </si>
  <si>
    <t>Agar VRBD (Violeta cristal-Rojo neutro-Bilis-Glucosa)</t>
  </si>
  <si>
    <t>Agar R2A</t>
  </si>
  <si>
    <t>Agua de peptona alcalina</t>
  </si>
  <si>
    <t>Caseína hidrolizada</t>
  </si>
  <si>
    <t>Extracto de carne</t>
  </si>
  <si>
    <t>Agar XLD (según EP/USP/JP armonizadas)</t>
  </si>
  <si>
    <t>Extracto de malta</t>
  </si>
  <si>
    <t>Agar extracto de malta</t>
  </si>
  <si>
    <t>Caldo MOSSEL (según USP/EP/JP armonizadas)</t>
  </si>
  <si>
    <t>Agar nutriente</t>
  </si>
  <si>
    <t>Peptona de harina de soja</t>
  </si>
  <si>
    <t>Peptona de carne por digestión pancreatina granulado</t>
  </si>
  <si>
    <t>Agua de Peptona Tamponada</t>
  </si>
  <si>
    <t>Caldo de enriquecimiento de salmonelas según Rappaport-Vassiliadis (según EP/USP/JP armoniz.)</t>
  </si>
  <si>
    <t>Medio tioglicolato fluído</t>
  </si>
  <si>
    <t>Caldo glucosa 2 % según SABOURAUD</t>
  </si>
  <si>
    <t>Agar TGE</t>
  </si>
  <si>
    <t>Caldo LB (MILLER)</t>
  </si>
  <si>
    <t>Caldo BHI (Infusión de Cerebro Corazón)</t>
  </si>
  <si>
    <t>Caldo peptona cloruro de sodio (tamponada)</t>
  </si>
  <si>
    <t>Agar gelatina DEV</t>
  </si>
  <si>
    <t>Agar F para Pseudomonas (base)</t>
  </si>
  <si>
    <t>Agar B (base) según KING (Dansk Standard)</t>
  </si>
  <si>
    <t>Agar de ensayo Dnasa</t>
  </si>
  <si>
    <t>Agar plate count-leche desnatada</t>
  </si>
  <si>
    <t>D1211-153/36</t>
  </si>
  <si>
    <t>D1211-153/37</t>
  </si>
  <si>
    <t>D1211-153/38</t>
  </si>
  <si>
    <t>D1211-153/39</t>
  </si>
  <si>
    <t>D1211-153/40</t>
  </si>
  <si>
    <t>D1211-153/41</t>
  </si>
  <si>
    <t>D1211-153/42</t>
  </si>
  <si>
    <t>D1211-153/43</t>
  </si>
  <si>
    <t>D1211-153/44</t>
  </si>
  <si>
    <t>D1211-153/45</t>
  </si>
  <si>
    <t>D1211-153/46</t>
  </si>
  <si>
    <t>D1211-153/47</t>
  </si>
  <si>
    <t>D1211-153/48</t>
  </si>
  <si>
    <t>D1211-153/49</t>
  </si>
  <si>
    <t>D1211-153/50</t>
  </si>
  <si>
    <t>D1211-153/51</t>
  </si>
  <si>
    <t>D1211-153/52</t>
  </si>
  <si>
    <t>D1211-153/53</t>
  </si>
  <si>
    <t>D1211-153/54</t>
  </si>
  <si>
    <t>D1211-153/55</t>
  </si>
  <si>
    <t>D1211-153/56</t>
  </si>
  <si>
    <t>D1211-153/57</t>
  </si>
  <si>
    <t>D1211-153/59</t>
  </si>
  <si>
    <t>D1211-153/60</t>
  </si>
  <si>
    <t>D1211-153/58</t>
  </si>
  <si>
    <t>Agente solidificante para medios de cultivo.</t>
  </si>
  <si>
    <t>Sustrato nutritivo para uso en fermentaciones, cultivo de células bacterianas, medio para genética molecular y medio de cultivo para la resucitación de microorganismos fastidiosos y ensayos de antibióticos.</t>
  </si>
  <si>
    <t>Para detectar degradación de la gelatina por microorganismos y conteo microbiano en agua.</t>
  </si>
  <si>
    <t>Para la detección de estafilococos patógenos en alimentos y otros materiales.</t>
  </si>
  <si>
    <t>Para la identificación de Enterobacteriaceae.</t>
  </si>
  <si>
    <t>Para el aislamiento y diferenciación de Pseudomonas aeruginosa en varios materiales.</t>
  </si>
  <si>
    <t>Para microbiología.</t>
  </si>
  <si>
    <t>Medio Universal para el cultivo de microorganismos menos fastidiosos.</t>
  </si>
  <si>
    <t>Agar peptona de caseína-peptona de harina de soja para microbiología.</t>
  </si>
  <si>
    <t>Caldo peptona de caseína-peptona de harina de soja para microbiología.</t>
  </si>
  <si>
    <t>Para el conteo total microbiano en leche, productos lácteos, agua y otros materiales.</t>
  </si>
  <si>
    <t>Para el cultivo de microorganismos fastidiosos, hongos, producción de vacunas bacterianas y el ensayo de indol.</t>
  </si>
  <si>
    <t>Sustrato nutritivo para fermentaciones y medios de cultivo.</t>
  </si>
  <si>
    <t>Sustrato nutritivo para la producción de enzimas, toxinas, fermentación de cultivos celulares y cultivo de microorganismos patógenos fastidiosos.</t>
  </si>
  <si>
    <t>Para monitoreo ambiental.</t>
  </si>
  <si>
    <t>Para detección y enumeración de Pseudomonas.</t>
  </si>
  <si>
    <t>Para el crecimiento de lactobacillus fastidiosos y para el análisis de productos lácteos.</t>
  </si>
  <si>
    <t>Para el cultivo y aislamiento de microorganismos anaerobios facultativos y obligados,  microaerofílicos y para ensayos de esterilidad.</t>
  </si>
  <si>
    <t xml:space="preserve">Para el control de la limpieza de superficies. </t>
  </si>
  <si>
    <t>Recuento total de bacterias heterótrofas en aguas de consumo.</t>
  </si>
  <si>
    <t>Medio de enriquecimiento selectivo de Salmonella con excepción de S. typhi y S. paratyphi A .en alimentos y otros materiales.</t>
  </si>
  <si>
    <t>Agar selectivo según MOSSEL para el aislamiento y la enumeración de todas las especies de Enterobacteriaceae en alimentos.</t>
  </si>
  <si>
    <t>Detección simultanea de lisina descarboxilasa (LDC) y Sulfuro de hidrógeno (H2S) para la identificación de Enterobacteriaceae, especialmente Salmonella y Arizona.</t>
  </si>
  <si>
    <t>Enriquecimiento de Vibrio cholera y Vibrio spp. en alimentos y otros materiales.</t>
  </si>
  <si>
    <t>Para la producción de vacunas, fermentaciones industriales con levaduras y Bacillus spp. fastidiosos.</t>
  </si>
  <si>
    <t>Sustrato nutritivo, seco, granulado, para microbiología.</t>
  </si>
  <si>
    <t>Sustrato nutritivo para propagación de levaduras y mohos y cepas de pruebas en ensayos de vitaminas.</t>
  </si>
  <si>
    <t>Para la detección, aislamiento y enumeración de levaduras y mohos, y cultivo de cepas de pruebas para ensayos de vitaminas.</t>
  </si>
  <si>
    <t>Medio para la detección de bacterias Gram negativas tolerantes a bili.</t>
  </si>
  <si>
    <t>Medio Universal para cultivo de microorganismos menos fastidiosos.</t>
  </si>
  <si>
    <t>Para cultivo celular, medios de genética molecular y como sustrato nutritivo para microorganismos.</t>
  </si>
  <si>
    <t>Preparación de medios para microorganismos fastidiosos, hongos, producción de vacunas bacterianas y para el ensayo de indol.</t>
  </si>
  <si>
    <t>Para el aislamiento y diferenciación de Enterobacteriaceae patogénicas, especialmente especies de Shigella y Salmonella.</t>
  </si>
  <si>
    <t>Enriquecimiento preliminar no- selectivo de bacterias, particularmente Enterobacteriaceae patogénicas en alimentos y otros materiales.</t>
  </si>
  <si>
    <t>Medio de enriquecimiento selectivo de Salmonella con excepción de S. typhi y S. paratyphi A.</t>
  </si>
  <si>
    <t>Para el cultivo y aislamiento de microorganismos anaerobios facultativos y obligados, y microaerofílicos, y para ensayos de esterilidad.</t>
  </si>
  <si>
    <t xml:space="preserve">Para microbiología. </t>
  </si>
  <si>
    <t xml:space="preserve">Determinación del conteo total de microorganismos aerobios en agua y otros materiales. </t>
  </si>
  <si>
    <t>Para el cultivo de varios microorganismos patógenos fastidiosos.</t>
  </si>
  <si>
    <t>Para la dilución de muestras en el análisis de productos no estériles por contaminantes microbianos.</t>
  </si>
  <si>
    <t xml:space="preserve">Para el conteo total microbiano y detección de microorganismos que licuan la gelatina en agua. </t>
  </si>
  <si>
    <t>Para la identificación de microorganismos, especialmente estafilococos DNasa-positivos.</t>
  </si>
  <si>
    <t>Para el conteo de microorganismos en leche y productos lácteos.</t>
  </si>
  <si>
    <t>Para el cultivo de E. coli en fermentaciones y estudios de genética molecular.</t>
  </si>
  <si>
    <t>Para el aislamiento y diferenciación de Pseudomonas basado en la formación de piocianina y/o piorubin o fluoresceína.</t>
  </si>
  <si>
    <t>Para la detección y enumeración de bacterias fluorescentes en agua, especialmente Pseudomonas fluorescens en agua de consumo.</t>
  </si>
  <si>
    <t>1.00416.0500</t>
  </si>
  <si>
    <t>1.01800.0500</t>
  </si>
  <si>
    <t>1.02245.0500</t>
  </si>
  <si>
    <t>1.03979.0500</t>
  </si>
  <si>
    <t>1.05290.0500</t>
  </si>
  <si>
    <t>1.05391.0500</t>
  </si>
  <si>
    <t>1.05398.0500</t>
  </si>
  <si>
    <t>1.05403.0500</t>
  </si>
  <si>
    <t>1.05450.0500</t>
  </si>
  <si>
    <t>1.07212.0500</t>
  </si>
  <si>
    <t>1.07213.1000</t>
  </si>
  <si>
    <t>1.07214.1000</t>
  </si>
  <si>
    <t>1.07228.0500</t>
  </si>
  <si>
    <t>1.07666.0500</t>
  </si>
  <si>
    <t>1.08191.0500</t>
  </si>
  <si>
    <t>1.08339.0500</t>
  </si>
  <si>
    <t>1.10128.0500</t>
  </si>
  <si>
    <t>1.10285.0500</t>
  </si>
  <si>
    <t>1.10493.0500</t>
  </si>
  <si>
    <t>1.10582.0500</t>
  </si>
  <si>
    <t>1.10685.0500</t>
  </si>
  <si>
    <t>1.10989.0500</t>
  </si>
  <si>
    <t>1.10991.0500</t>
  </si>
  <si>
    <t>1.10449.0500</t>
  </si>
  <si>
    <t>1.15338.0500</t>
  </si>
  <si>
    <t xml:space="preserve">Elecsys T3/ T3 CalSet </t>
  </si>
  <si>
    <t>Elecsys T4/ T4 CalSet</t>
  </si>
  <si>
    <t>α-1 Antritripsina 5+1</t>
  </si>
  <si>
    <t>Para la determinación cuantitativa in vitro de α-1 antritripsina en suero humano mediante inmunoturbidimetría.</t>
  </si>
  <si>
    <t>D1802-04</t>
  </si>
  <si>
    <t>2 x 25 mL, 1 x 10 mL/ 5 x 20 mL, 1 x 20 mL</t>
  </si>
  <si>
    <t>A06601H/ A06841H</t>
  </si>
  <si>
    <t>APO A1 5+1</t>
  </si>
  <si>
    <t>D1802-06</t>
  </si>
  <si>
    <t>A06606H/ A06846H</t>
  </si>
  <si>
    <t xml:space="preserve"> 50 determinaciones/ 100 determinaciones</t>
  </si>
  <si>
    <r>
      <t xml:space="preserve">Para la determinación cuantitativa </t>
    </r>
    <r>
      <rPr>
        <i/>
        <sz val="10"/>
        <rFont val="Arial"/>
        <family val="2"/>
      </rPr>
      <t>in vitro</t>
    </r>
    <r>
      <rPr>
        <sz val="10"/>
        <rFont val="Arial"/>
        <family val="2"/>
      </rPr>
      <t xml:space="preserve"> de APO A1 (apolipoproteina A1) en suero humano mediante inmunoturbidimetría.</t>
    </r>
  </si>
  <si>
    <t>APO B 5+1</t>
  </si>
  <si>
    <t>Para la determinación cuantitativa in vitro de APO B (apolipoproteina B) en suero humano mediante inmunoturbidimetría.</t>
  </si>
  <si>
    <t>A06608H/ A06848H</t>
  </si>
  <si>
    <t>D1802-05</t>
  </si>
  <si>
    <t>Control APO A1/A2/B</t>
  </si>
  <si>
    <t>Control basado en plasma humano liofilizado para su uso como control en inmunoturbidimetrías  con APO A1/A2/B.</t>
  </si>
  <si>
    <t>1 x 1 mL</t>
  </si>
  <si>
    <t>A00806</t>
  </si>
  <si>
    <t>D1802-08</t>
  </si>
  <si>
    <t>D1802-09</t>
  </si>
  <si>
    <t>Calibrador APO A1/A2/B nivel alto</t>
  </si>
  <si>
    <t>Calibrador basado en plasma humano liofilizado para su uso en la calibración de inmunoturbidimetrías  en las determinaciones de APO A1/A2/B.</t>
  </si>
  <si>
    <t>A00716</t>
  </si>
  <si>
    <t>D1802-14</t>
  </si>
  <si>
    <t>IgM 5+1</t>
  </si>
  <si>
    <t>Para la determinación cuantitativa in vitro de IgM (Inmunoglobulina M) en suero humano mediante inmunoturbidimetría.</t>
  </si>
  <si>
    <t>A06624H/ A06864H</t>
  </si>
  <si>
    <t>D1802-11</t>
  </si>
  <si>
    <t>D1802-10</t>
  </si>
  <si>
    <t>Para la determinación cualitativa de las inmunoglobulinas G y M contra el antígeno del núcleo del virus de la hepatitis B en suero y plasma humanos, mediante inmunoensayo de electroquimioluminiscencia (ECLIA) en los analizadores automáticos Elecsys y cobas e.</t>
  </si>
  <si>
    <t>LightMix Modular Zika Virus</t>
  </si>
  <si>
    <t>Ensayo en tiempo real de la reacción en cadena de la polimerasa con transcriptasa inversa para instrumentos específicos para la detección cualitativa del ARN del virus Zika a partir de extractos de ácidos nucleicos de sangre (EDTA), plasma, suero u orina.</t>
  </si>
  <si>
    <t>Para 96 reacciones de 20 µL</t>
  </si>
  <si>
    <t>07995512 (Canal 530)/ 08048495 (Canal 640)</t>
  </si>
  <si>
    <t>D1802-13</t>
  </si>
  <si>
    <t>PreciControl HIV Gen II</t>
  </si>
  <si>
    <t>Para el control de calidad de los inmunoanálisis Elecsys HIV combi PT, Elecsys HIV Duo y Elecsys HIV Ag en los inmunoanalizadores Elecsys y cobas e.</t>
  </si>
  <si>
    <t xml:space="preserve">6 x 2,0 mL </t>
  </si>
  <si>
    <t>06924107</t>
  </si>
  <si>
    <t>D1802-07</t>
  </si>
  <si>
    <t>Rheumatoid factor FS/ TruCal RF</t>
  </si>
  <si>
    <t xml:space="preserve">Para la determinación cuantitativa in vitro de factor reumatoide (FR) en suero o plasma en equipos fotométricos. </t>
  </si>
  <si>
    <t>1 7022 99 10 021/ 1 7020 99 10 059</t>
  </si>
  <si>
    <t>D1802-12</t>
  </si>
  <si>
    <t>SUMASIGNAL VPH 16/18</t>
  </si>
  <si>
    <t>Para la detección por PCR en tiempo real del ADN del virus del papiloma humano (VPH) de alto riesgo (genotipos 16 y 18) en secreciones del tracto reproductivo.</t>
  </si>
  <si>
    <t>Para la determinación cuantitativa de la hormona anti-Mulleriana (AMH) en suero y plasma humanos mediante un inmunoensayo de electroquimioluminiscencia (ECLIA),  en los analizadores automáticos Elecsys y cobas e.</t>
  </si>
  <si>
    <t>Para el control de la calidad de los inmunoensayos Elecsys CK-MB, CK-MB STAT, Digitoxin, Digoxin, Myoglobin, Myoglobin STAT, proBNP II, proBNP II STAT y GDF-15, en los inmunoanalizadores Elecsys y cobas e.</t>
  </si>
  <si>
    <t>Para 100 pruebas  / 4 x 1,0 mL</t>
  </si>
  <si>
    <t>Para la determinación cuantitativa de la isoenzima MB de la creatina quinasa en suero y plasma humanos mediante un inmunoensayo de electroquimioluminiscencia (ECLIA), en los analizadores automáticos Elecsys y cobas e.</t>
  </si>
  <si>
    <t>D1803-16</t>
  </si>
  <si>
    <t>Material de control de calidad con valores de ensayo para verificar el desempeño analítico de la determinación cuantitativa in vitro de distintas proteínas séricas.</t>
  </si>
  <si>
    <t>5 9500 99 10 046</t>
  </si>
  <si>
    <t>5 9510 99 10 046</t>
  </si>
  <si>
    <t>TruLab Protein Level 1</t>
  </si>
  <si>
    <t>TruLab Protein Level 2</t>
  </si>
  <si>
    <t>D1803-16/1</t>
  </si>
  <si>
    <t>D1803-16/2</t>
  </si>
  <si>
    <t>Familia 7.6 TruLab Proteína</t>
  </si>
  <si>
    <t>D1803-20</t>
  </si>
  <si>
    <t>Ferritin FS/TruCal Ferritin</t>
  </si>
  <si>
    <t xml:space="preserve">Para la determinación cuantitativa in vitro de ferritina en suero o plasma en equipos fotométricos en general. </t>
  </si>
  <si>
    <t>R1: 3 x 20 mL; R2: 3 x 10 mL/ Level 1 1 x 1 mL; Level 1 1 x 1 mL; Level 2 1 x 1 mL; Level 3 1 x 1 mL; Level 4 1 x 1 mL</t>
  </si>
  <si>
    <t>1 7059 99 10 930 / 1 7050 99 10 058</t>
  </si>
  <si>
    <t>D1803-15</t>
  </si>
  <si>
    <t>HDLC4</t>
  </si>
  <si>
    <t>Para la determinación cuantitativa del colesterol HDL en suero y plasma humanos en los sistemas COBAS INTEGRA y Roche /Hitachi cobas c.</t>
  </si>
  <si>
    <t>Casete conteniendo R1 y SR/R2 para 350 pruebas</t>
  </si>
  <si>
    <t>07528566</t>
  </si>
  <si>
    <t>T3 [I-125] RIA KIT</t>
  </si>
  <si>
    <t>D1803-17</t>
  </si>
  <si>
    <t>Juego de reactivos para la determinación cuantitativa in vitro de la Triyodotironina (T3) total en suero humano.</t>
  </si>
  <si>
    <t>RK-609CT</t>
  </si>
  <si>
    <t>D1803-18</t>
  </si>
  <si>
    <t>Transferrin FS</t>
  </si>
  <si>
    <t xml:space="preserve">Para la determinación cuantitativa in vitro de transferrina (Trf) en suero o plasma en equipos fotométricos. </t>
  </si>
  <si>
    <t>R1 2 x 20 mL y R2 1 x 8 mL</t>
  </si>
  <si>
    <t>1 7252 99 10 935</t>
  </si>
  <si>
    <t>D1803-19</t>
  </si>
  <si>
    <t>TruCal Protein</t>
  </si>
  <si>
    <t>Set calibrador para ensayos de determinación cuantitativa in vitro de diferentes proteínas séricas en equipos fotométricos.</t>
  </si>
  <si>
    <t>5 9200 99 10 039</t>
  </si>
  <si>
    <t>IRON2</t>
  </si>
  <si>
    <t>Para la determinación cuantitativa de la antiestreptolisina O en suero y plasma humanos en analizadores automáticos Roche de Química Clínica.</t>
  </si>
  <si>
    <t>Tina-quant Lipoprotein (a) Gen.2 /Preciset Lp(a) Gen.2/PreciControl Lp(a) Gen.2</t>
  </si>
  <si>
    <t>Para la determinación cuantitativa de lipoproteína (a) en suero y plasma humanos en los sistemas Roche/Hitachi, cobas c y COBAS INTEGRA.</t>
  </si>
  <si>
    <t>05852625/ 05852641/ 05852650</t>
  </si>
  <si>
    <t>Para la determinación cuantitativa de la prealbúmina en suero y plasma humanos, en los sistemas Roche /Hitachi cobas c y COBAS INTEGRA.</t>
  </si>
  <si>
    <t>PREA</t>
  </si>
  <si>
    <t>05266947/ 760-2507</t>
  </si>
  <si>
    <t>05267056/760-2519</t>
  </si>
  <si>
    <t>05278104/790-2914</t>
  </si>
  <si>
    <t>05278210/790-2927</t>
  </si>
  <si>
    <t>05278252/790-2931</t>
  </si>
  <si>
    <t>05278317/790-2951</t>
  </si>
  <si>
    <t>05278350/790-2990</t>
  </si>
  <si>
    <t>05479282/790-4366</t>
  </si>
  <si>
    <t>05479304/790-4407</t>
  </si>
  <si>
    <t>05479339/790-4371</t>
  </si>
  <si>
    <t>05549175/790-4367</t>
  </si>
  <si>
    <t>05552729/790-4420</t>
  </si>
  <si>
    <t>05867061/790-4509</t>
  </si>
  <si>
    <t>05878519/790-4465</t>
  </si>
  <si>
    <t>05878900/790-4463</t>
  </si>
  <si>
    <t>05905290/790-4497</t>
  </si>
  <si>
    <t>05913594/790-4452</t>
  </si>
  <si>
    <t>05929911/790-4455</t>
  </si>
  <si>
    <t>05992184/790-4467</t>
  </si>
  <si>
    <t>06472966/790-4535</t>
  </si>
  <si>
    <t>06483186/790-4564</t>
  </si>
  <si>
    <t>06527787/790-4677</t>
  </si>
  <si>
    <t>06640613/790-4756</t>
  </si>
  <si>
    <t>D1803-21</t>
  </si>
  <si>
    <t>D1803-21/1</t>
  </si>
  <si>
    <t>D1803-21/2</t>
  </si>
  <si>
    <t>D1803-21/3</t>
  </si>
  <si>
    <t>D1803-21/4</t>
  </si>
  <si>
    <t>D1803-21/5</t>
  </si>
  <si>
    <t>D1803-21/6</t>
  </si>
  <si>
    <t>D1803-21/7</t>
  </si>
  <si>
    <t>D1803-21/8</t>
  </si>
  <si>
    <t>D1803-21/9</t>
  </si>
  <si>
    <t>D1803-21/10</t>
  </si>
  <si>
    <t>D1803-21/11</t>
  </si>
  <si>
    <t>D1803-21/12</t>
  </si>
  <si>
    <t>D1803-21/13</t>
  </si>
  <si>
    <t>D1803-21/14</t>
  </si>
  <si>
    <t>D1803-21/15</t>
  </si>
  <si>
    <t>D1803-21/16</t>
  </si>
  <si>
    <t>D1803-21/17</t>
  </si>
  <si>
    <t>D1803-21/18</t>
  </si>
  <si>
    <t>D1803-21/19</t>
  </si>
  <si>
    <t>D1803-21/20</t>
  </si>
  <si>
    <t>D1803-21/21</t>
  </si>
  <si>
    <t>D1803-21/22</t>
  </si>
  <si>
    <t>D1803-21/23</t>
  </si>
  <si>
    <t>Anti-CEA (TF 3H8-1) Primary Antibody</t>
  </si>
  <si>
    <t xml:space="preserve">Anti-Chromogranin A (LK2H10) Primary Antibody </t>
  </si>
  <si>
    <t>CONFIRM anti-S100 (4C4.9) Primary Antibody</t>
  </si>
  <si>
    <t>CONFIRM™ anti-CD34 (QBEnd/10) Primary Antibody</t>
  </si>
  <si>
    <t>CONFIRM™ anti-CD68 (KP-1) Primary Antibody</t>
  </si>
  <si>
    <t>PATHWAY Anti-c-KIT (9.7) Primary Antibody</t>
  </si>
  <si>
    <t>CONFIRM anti-MART -1/melan A (A103) Mouse Monoclonal Primary Antibody</t>
  </si>
  <si>
    <t>CONFIRM anti-Melanosome (HMB45) Mouse Monoclonal Primary Antibody</t>
  </si>
  <si>
    <t>CONFIRM anti-Synaptophysin (SP11) Rabbit Monoclonal Primary Antibody</t>
  </si>
  <si>
    <t>CONFIRM anti-MITF(C5/D5) Mouse Monoclonal Primary Antibody</t>
  </si>
  <si>
    <t>CONFIRM anti-PAX5 (SP34) Rabbit Monoclonal Primary Antibody</t>
  </si>
  <si>
    <t>VENTANA anti-p63 (4A4) Mouse Monoclonal Primary Antibody</t>
  </si>
  <si>
    <t>CONFIRM anti-CD56 (123C3) Mouse Monoclonal Primary Antibody</t>
  </si>
  <si>
    <t>CONFIRM anti-EMA (E29) Mouse Monoclonal Primary Antibody</t>
  </si>
  <si>
    <t>VENTANA anti-E-cadherin (36) Mouse Monoclonal Primary Antibody</t>
  </si>
  <si>
    <t>CONFIRM anti-CD99 (O13) Mouse Monoclonal Primary Antibody</t>
  </si>
  <si>
    <t>CONFIRM anti-MSH6 (44) Mouse Monoclonal Primary Antibody</t>
  </si>
  <si>
    <t>CONFIRM anti-Calretinin (SP65) Rabbit Monoclonal Primary Antibody</t>
  </si>
  <si>
    <t>Anti-MLH-1 (M1) Mouse Monoclonal Primary Antibody</t>
  </si>
  <si>
    <t>CONFIRM anti-Topoisomerase IIα (JS5B4) Rabbit Monoclonal Primary Antibody</t>
  </si>
  <si>
    <t>anti-Glypican 3 (GC33) Mouse Monoclonal Primary Antibody</t>
  </si>
  <si>
    <t xml:space="preserve">Melanoma Triple Cocktail (HMB45+A103+T311) </t>
  </si>
  <si>
    <t>anti-Thyroid Transcription Factor-1 (SP141)
Rabbit Monoclonal Primary Antibody</t>
  </si>
  <si>
    <t>D1411-47</t>
  </si>
  <si>
    <t>Cadena Ligera Kappa 5+1</t>
  </si>
  <si>
    <t>Para la determinación cuantitativa in vitro de la cadena ligera kappa en suero humano y orina mediante inmunoturbidimetría.</t>
  </si>
  <si>
    <t>D1804-24</t>
  </si>
  <si>
    <t>A06625H, A06865H</t>
  </si>
  <si>
    <t>1 x 10 mL, 1 x 20 mL</t>
  </si>
  <si>
    <t>Cadena Ligera Lambda 5+1</t>
  </si>
  <si>
    <t>Para la determinación cuantitativa in vitro de la cadena ligera lambda en suero y orina humano mediante inmunoturbidimetría.</t>
  </si>
  <si>
    <t>A06626H, A06866H</t>
  </si>
  <si>
    <t>D1804-30</t>
  </si>
  <si>
    <t>Calibrador de proteínas nivel alto.</t>
  </si>
  <si>
    <t>D1804-28</t>
  </si>
  <si>
    <t>Calibrador líquido, basado en plasma humano, para su uso como calibrador en inmunoturbidimetría.</t>
  </si>
  <si>
    <t>1 x 1 mL/ 1 x 5 mL</t>
  </si>
  <si>
    <t>A00580/ A00703</t>
  </si>
  <si>
    <t>Calibrador de proteínas, serie de 5 niveles</t>
  </si>
  <si>
    <t>D1804-27</t>
  </si>
  <si>
    <t>A00704</t>
  </si>
  <si>
    <t>D1804-32</t>
  </si>
  <si>
    <t>Cistatina C/ Calibrador de Cistatina C nivel alto/ Set de control de Cistatina C</t>
  </si>
  <si>
    <t>D1803-22</t>
  </si>
  <si>
    <t>1 dispensador x 10 mL (50 determinaciones)</t>
  </si>
  <si>
    <t>INFORM HER2 Dual ISH DNA Probe Cocktail</t>
  </si>
  <si>
    <t xml:space="preserve">05899826/ 800-4422 </t>
  </si>
  <si>
    <t>D1803-22/1</t>
  </si>
  <si>
    <t>Familia 7.6 Controles Multiparámetros de varias concentraciones</t>
  </si>
  <si>
    <t>D1804-25</t>
  </si>
  <si>
    <t>Control de proteínas</t>
  </si>
  <si>
    <t>Control de proteínas nivel bajo</t>
  </si>
  <si>
    <t>A00590/ A00800</t>
  </si>
  <si>
    <t>A08591/ A08823</t>
  </si>
  <si>
    <t>Suero control líquido, para la determinación de proteínas en inmunoturbidimetría.</t>
  </si>
  <si>
    <t>D1804-25/ 1</t>
  </si>
  <si>
    <t>D1804-25/ 2</t>
  </si>
  <si>
    <t>D1804-23</t>
  </si>
  <si>
    <t>Para la determinación cuantitativa de la hormona del crecimiento humano (hGH con dos masas moleculares: de 20 kDa y de 22 kDa) en suero y plasma humanos, mediante un inmunoensayo de electroquimioluminiscencia (ECLIA), en los analizadores automáticos Elecsys y cobas e.</t>
  </si>
  <si>
    <t xml:space="preserve">Para 100 pruebas/ 4 x 1,0 mL </t>
  </si>
  <si>
    <t>Lp (a) 5 + 1/Calibrador de Lp (a) nivel alto/ Calibrador de Lp (a), serie de 4 niveles /Control de Lp (a) nivel alto/ Control Lp (a) nivel bajo.</t>
  </si>
  <si>
    <t>D1804-29</t>
  </si>
  <si>
    <t>Sistema diagnóstico para la determinación cuantitativa in vitro de la lipoproteína (a) (Lp (a)) en suero humano mediante inmunoturbidimetría.</t>
  </si>
  <si>
    <t>A06627H, A06867H/ A00733, A00734/ A03736/ A00816, A00817/ A00814, A00815</t>
  </si>
  <si>
    <t>2 x 25 mL, 1 x 10 mL; 5 x 20 mL, 1 x 20 mL/ 1 x 1 mL, 1 x 5 mL/4  1 x 1mL/ 1 x 1 mL, 1 x 5 mL/ 1 x 1 mL, 1 x 5 mL</t>
  </si>
  <si>
    <t>D1804-31</t>
  </si>
  <si>
    <t>RF 5+1/ Calibrador del RF nivel alto/ Calibrador del RF, serie de 5 niveles.</t>
  </si>
  <si>
    <t>Para la determinación cuantitativa in vitro del RF (factor reumatoide) en suero humano mediante inmunoturbidimetría.</t>
  </si>
  <si>
    <t>A06630H, A06870H/ A00721, A00722/ A11720</t>
  </si>
  <si>
    <t>2 x 25 mL, 1 x 10 mL; 5 x 20 mL, 1 x 20 mL/ 1 x 1 mL, 1 x 5 mL/ 5  1 x 1mL</t>
  </si>
  <si>
    <t>Triple control (ASO, CRP, RF)</t>
  </si>
  <si>
    <t>Suero control líquido, basado en suero humano, para su uso como control en inmunoturbidimetrías para ASO, CRP y RF.</t>
  </si>
  <si>
    <t>1 x 1 mL/1 x 5 mL</t>
  </si>
  <si>
    <t>A04823/A04824</t>
  </si>
  <si>
    <t>D1804-26</t>
  </si>
  <si>
    <t>VIDAS® EBV VCA/EA IgG (VCAG)</t>
  </si>
  <si>
    <t>Prueba automatizada en instrumentos de la familia VIDAS, que permite la detección cualitativa de anti-VCA y anti-EA IgG en suero humano mediante la técnica ELFA (Enzyme Linked Fluorescent Assay). La detección de dichos anticuerpos específicos sirve de ayuda en el diagnóstico de la mononucleosis infecciosa (MNI).</t>
  </si>
  <si>
    <t>30 236</t>
  </si>
  <si>
    <t>D1804-33</t>
  </si>
  <si>
    <t>AST 4+1</t>
  </si>
  <si>
    <t>Para la determinación de Aspartato-aminotransferasa (AST) en suero y plasma por método enzimático.</t>
  </si>
  <si>
    <t>Para 180 determinaciones.</t>
  </si>
  <si>
    <t>D1805-45</t>
  </si>
  <si>
    <t>ALT 4+1</t>
  </si>
  <si>
    <t>Para la determinación de Alanina-aminotransferasa (ALT) en suero y plasma por método enzimático.</t>
  </si>
  <si>
    <t>Para 180 determinaciones</t>
  </si>
  <si>
    <t>D1805-36</t>
  </si>
  <si>
    <t>Ceruloplasmina 5+1</t>
  </si>
  <si>
    <t>Para la determinación cuantitativa in vitro de la ceruloplasmina en suero humano mediante inmunoturbidimetría.</t>
  </si>
  <si>
    <t>Tampón 2 x 25 mL, Reactivo de anticuerpos 1 x 10 mL/ Tampón 5 x 20 mL, Reactivo de anticuerpos 1 x 20 mL</t>
  </si>
  <si>
    <t>A06631H / A06871H</t>
  </si>
  <si>
    <t>D1805-39</t>
  </si>
  <si>
    <t>ImmuLex TM S. pneumoniae Omni</t>
  </si>
  <si>
    <t>ACTD 1805-01</t>
  </si>
  <si>
    <t>Prueba de látex para la detección de 92 serotipos de Streptococcus pneumoniae directamente de hemocultivos positivos o de colonias aisladas de cultivos puros.</t>
  </si>
  <si>
    <t>Para 75 pruebas</t>
  </si>
  <si>
    <t>Complement C3c FS</t>
  </si>
  <si>
    <t>R1 4 x 20 mL/ R2 2 x 8 mL</t>
  </si>
  <si>
    <t>1 1802 99 10 930</t>
  </si>
  <si>
    <t>D1805-43</t>
  </si>
  <si>
    <t>D1805-37</t>
  </si>
  <si>
    <t>Complement C4 FS</t>
  </si>
  <si>
    <t>Para la determinación cuantitativa in vitro del factor del complemento C4  en suero o plasma en equipos fotométricos.</t>
  </si>
  <si>
    <t>R1 2 x 20 mL/ R2 1 x 8 mL</t>
  </si>
  <si>
    <t>1 1812 99 10 935</t>
  </si>
  <si>
    <t>Para la determinación cuantitativa in vitro del complemento C4 en suero humano mediante inmunoturbidimetría.</t>
  </si>
  <si>
    <t>A06614H/ A06854H</t>
  </si>
  <si>
    <t>Complement C4 5+1</t>
  </si>
  <si>
    <t>D1805-42</t>
  </si>
  <si>
    <t>Complemento C3 5+1</t>
  </si>
  <si>
    <t>D1805-41</t>
  </si>
  <si>
    <t>Para la determinación cuantitativa in vitro del complemento C3 en suero humano mediante inmunoturbidimetría.</t>
  </si>
  <si>
    <t>A06613H, A06853H</t>
  </si>
  <si>
    <t>D1805-44</t>
  </si>
  <si>
    <t>CRP FS/ TruCal CRP</t>
  </si>
  <si>
    <t>Sistema para la determinación cuantitativa in vitro de la proteína C reactiva (CRP) en suero o plasma humano en equipos fotométricos.</t>
  </si>
  <si>
    <t>1 7002 99 10 021/ 1 7000 99 10 039</t>
  </si>
  <si>
    <t>R1 5 x 25mL; R2 1 x 25 mL/ Level 1 1 x 2 mL; Level2 1 x 2 mL; Level 3 1 x 2 mL; Level 4 1 x 2 mL; Level 5 1 x 2 mL</t>
  </si>
  <si>
    <t>D1805-46</t>
  </si>
  <si>
    <t>Cystatin C FS /TruCal Cystatin C</t>
  </si>
  <si>
    <t>Para la determinación cuantitativa in vitro de la cistatina C en suero o plasma en equipos fotométricos.</t>
  </si>
  <si>
    <t>R1 4 x 12 mL; R2 2 x 8 mL/ Level 1 1 x 1 mL; Level2 1 x 1 mL; Level 3 1 x1 mL; Level 4 1 x 1mL; Level 5 1 x 1 mL</t>
  </si>
  <si>
    <t>1 7158 99 10 930/ 1 7150 99 10 059</t>
  </si>
  <si>
    <t>D1805-35</t>
  </si>
  <si>
    <t>Familia 2.1 Anticuerpos Primarios: Hormonas y Receptores Hormonales. VENTANA</t>
  </si>
  <si>
    <t>Para la detección cualitativa de antígenos específicos (Receptores hormonales) mediante técnicas de Inmunohistoquímica, en cortes de tejido fijado con formol y embebido en parafina, utilizando un módulo de tinción automatizado de VENTANA.</t>
  </si>
  <si>
    <t>D1805-35/1</t>
  </si>
  <si>
    <t>D1805-35/2</t>
  </si>
  <si>
    <t>CONFIRM anti-Progesterone Receptor (PR) (1E2) Rabbit Monoclonal Primary Antibody</t>
  </si>
  <si>
    <t>Para detectar cualitativamente el antígeno del receptor de la progesterona (RP)</t>
  </si>
  <si>
    <t>1 dispensador x 5 mL (50 determinaciones)/ 1 dispensador x 25 mL (250 determinaciones)</t>
  </si>
  <si>
    <t>05277990/790-2223; 05278392/790-4296</t>
  </si>
  <si>
    <t>CONFIRM anti-Estrogen Receptor (ER) (SP1) Rabbit Monoclonal Primary Antibody</t>
  </si>
  <si>
    <t>05278406/790-4324; 05278414/790-4325</t>
  </si>
  <si>
    <t>Para detectar cualitativamente el antígeno del receptor del estrógeno (ER)</t>
  </si>
  <si>
    <t>D1805-34</t>
  </si>
  <si>
    <t>Familia 2.8 Anticuerpos Conjugados. VENTANA</t>
  </si>
  <si>
    <t>Para la identificación cualitativa de diferentes inmunoglobulinas, así como de otras proteínas, mediante inmunofluorescencia directa, después de la tinción inmunohistoquímica de cortes de tejidos congelados con un módulo de tinción de portaobjetos automatizado de VENTANA.</t>
  </si>
  <si>
    <t>FITC Anti-IgG Primary Antibody</t>
  </si>
  <si>
    <t>Para la identificación de la  inmunoglobulina G en tejidos diana.</t>
  </si>
  <si>
    <t>FITC Anti-IgA Primary Antibody</t>
  </si>
  <si>
    <t>Para la identificación de la inmunoglobulina A en tejidos diana.</t>
  </si>
  <si>
    <t>FITC Anti-IgM Primary Antibody</t>
  </si>
  <si>
    <t>Para la identificación de la inmunoglobulina M en tejidos diana.</t>
  </si>
  <si>
    <t>FITC Anti-Kappa Primary Antibody</t>
  </si>
  <si>
    <t>Para la identificación de las cadenas ligeras kappa en tejidos diana.</t>
  </si>
  <si>
    <t>FITC anti-Lambda Primary Antibody</t>
  </si>
  <si>
    <t>Para la identificación de las cadenas ligeras lambda en tejidos diana.</t>
  </si>
  <si>
    <t>FITC Anti-Fibrinogen Primary Antibody</t>
  </si>
  <si>
    <t>Para la identificación del fibrinógeno en tejidos diana.</t>
  </si>
  <si>
    <t>FITC Anti-C3 Primary Antibody</t>
  </si>
  <si>
    <t>Para la identificación del componente 3 del complemento en tejidos diana para el C3.</t>
  </si>
  <si>
    <t>FITC anti-C1q Primary Antibody</t>
  </si>
  <si>
    <t>Para la identificación del componente 1q del complemento en tejidos diana para el C1q.</t>
  </si>
  <si>
    <t>FITC Anti-Albumin Primary Antibody</t>
  </si>
  <si>
    <t>Para la identificación de la albúmina en tejidos diana.</t>
  </si>
  <si>
    <t>D1805-34/1</t>
  </si>
  <si>
    <t>D1805-34/2</t>
  </si>
  <si>
    <t>D1805-34/3</t>
  </si>
  <si>
    <t>D1805-34/4</t>
  </si>
  <si>
    <t>D1805-34/5</t>
  </si>
  <si>
    <t>D1805-34/6</t>
  </si>
  <si>
    <t>D1805-34/7</t>
  </si>
  <si>
    <t>D1805-34/8</t>
  </si>
  <si>
    <t>D1805-34/9</t>
  </si>
  <si>
    <t>05267919/ 760-2680</t>
  </si>
  <si>
    <t>05267927/ 760-2681</t>
  </si>
  <si>
    <t>05267935/ 760-2682</t>
  </si>
  <si>
    <t>05267943/ 760-2683</t>
  </si>
  <si>
    <t>05267951/ 760-2684</t>
  </si>
  <si>
    <t>05267960/ 760-2685</t>
  </si>
  <si>
    <t>05267978/ 760-2686</t>
  </si>
  <si>
    <t>05267994/760-2688</t>
  </si>
  <si>
    <t>05268087/ 760-2699</t>
  </si>
  <si>
    <t>D1805-49</t>
  </si>
  <si>
    <t>Familia 6.4 Sistemas de Detección. VENTANA</t>
  </si>
  <si>
    <t>Para la detección de sondas para hibridación in situ de VENTANA marcadas (VENTANA ISH probes), en cortes de tejidos fijados con formol e incluidos en parafina, teñidos en los módulos de tinción de portaobjetos automatizados de Ventana BenchMark series.</t>
  </si>
  <si>
    <t>D1805-49/1</t>
  </si>
  <si>
    <t>D1805-49/2</t>
  </si>
  <si>
    <t>D1805-49/3</t>
  </si>
  <si>
    <t xml:space="preserve">VENTANA ISH iVIEW Blue Detection Kit </t>
  </si>
  <si>
    <t>Sistema indirecto de estreptavidina biotina para la detección de sondas marcadas con fluoresceína. Se puede utilizar también en muestras de preparados citológicos.</t>
  </si>
  <si>
    <t>Para 200 pruebas</t>
  </si>
  <si>
    <t>05278511/800-092</t>
  </si>
  <si>
    <t xml:space="preserve">ultraView Red ISH DIG Detection kit </t>
  </si>
  <si>
    <t xml:space="preserve">ultraView SISH DNP Detection Kit </t>
  </si>
  <si>
    <t>Sistema indirecto desprovisto de biotina para la detección de sondas marcadas con digoxigenia (DIG).</t>
  </si>
  <si>
    <t>05907128/800-505</t>
  </si>
  <si>
    <t>Sistema indirecto desprovisto de biotina para la detección de sondas marcadas con dinitrofenol  (DNP).</t>
  </si>
  <si>
    <t>05907136/800-098</t>
  </si>
  <si>
    <t>D1805-38</t>
  </si>
  <si>
    <t>IgA 5+1</t>
  </si>
  <si>
    <t>Para la determinación cuantitativa in vitro de la IgA (inmunoglobulina A) en suero humano mediante inmunoturbidimetría.</t>
  </si>
  <si>
    <t>A06621H/ A06861H</t>
  </si>
  <si>
    <t>D1805-47</t>
  </si>
  <si>
    <t>Vitamin D total / Vitamin D total CalSet</t>
  </si>
  <si>
    <t>Para la determinación cuantitativa de la 25-hidroxivitamina D total en suero y plasma humanos mediante un inmunoensayo de Electroquimioluminiscencia (ECLIA), en los analizadores automáticos Elecsys y cobas e.</t>
  </si>
  <si>
    <t>05894913 /  05894921</t>
  </si>
  <si>
    <t>PIPERACILLIN PRL 100 µg</t>
  </si>
  <si>
    <t>SPECTINOMICYN SPC 100 µg</t>
  </si>
  <si>
    <t>SULFAMETHOXAZOLE SMX 50 µg</t>
  </si>
  <si>
    <t>FURAZOLIDON FR 50 µg</t>
  </si>
  <si>
    <t>NOVOBIOCIN NO 5 µg</t>
  </si>
  <si>
    <t>SULFAPRIM SXT 50 µg</t>
  </si>
  <si>
    <t>CEFTAZIDIME + CLAVULANIC ACID CAL 40 µg</t>
  </si>
  <si>
    <t>QUINUPRISTIN + DALFOPRISTIN QDA 15 µg</t>
  </si>
  <si>
    <t>CEFOTAXIME + CLAVULANIC ACID CTL 40 µg</t>
  </si>
  <si>
    <t>TEMOCILLIN TMO 30 µg</t>
  </si>
  <si>
    <t>D0702-02/66</t>
  </si>
  <si>
    <t>D0702-02/67</t>
  </si>
  <si>
    <t>D0702-02/68</t>
  </si>
  <si>
    <t>D0702-02/69</t>
  </si>
  <si>
    <t>D0702-02/70</t>
  </si>
  <si>
    <t>D0702-02/71</t>
  </si>
  <si>
    <t>D0702-02/72</t>
  </si>
  <si>
    <t>D0702-02/73</t>
  </si>
  <si>
    <t>D0702-02/74</t>
  </si>
  <si>
    <t>D0702-02/75</t>
  </si>
  <si>
    <t>9084C</t>
  </si>
  <si>
    <t>9099C</t>
  </si>
  <si>
    <t>9117C</t>
  </si>
  <si>
    <t>9132C</t>
  </si>
  <si>
    <t>9145C</t>
  </si>
  <si>
    <t>9161C</t>
  </si>
  <si>
    <t>9182C</t>
  </si>
  <si>
    <t>9186C</t>
  </si>
  <si>
    <t>9038C</t>
  </si>
  <si>
    <t>9067C</t>
  </si>
  <si>
    <t>CEFOXITIN FOX 0,016-256 mg/L</t>
  </si>
  <si>
    <t>CEFTAZIDIME/CEFTAZIDIME+CLAVULANIC ACID (4 mg/L) CAZ/CAL 0,5-32/0,064-4 mg/L</t>
  </si>
  <si>
    <t>MOXIFLOXACIN MXF 0,002-32 mg/L</t>
  </si>
  <si>
    <t>Meropenem/Meropenem + Phenylboronic acid MRP/MBO 0,125-8/0,032-2 mg/L</t>
  </si>
  <si>
    <t>AMPHOTERICIN B AMB 0,002-32 mg/L</t>
  </si>
  <si>
    <t>TIGECYCLINE TGC 0,016-256 mg/L</t>
  </si>
  <si>
    <t>STREPTOMYCIN S 0,064-1024 mg/L</t>
  </si>
  <si>
    <t>D1207-73/44</t>
  </si>
  <si>
    <t>D1207-73/45</t>
  </si>
  <si>
    <t>D1207-73/46</t>
  </si>
  <si>
    <t>D1207-73/47</t>
  </si>
  <si>
    <t>D1207-73/48</t>
  </si>
  <si>
    <t>D1207-73/49</t>
  </si>
  <si>
    <t>D1207-73/50</t>
  </si>
  <si>
    <t>1.9 Discos para antifungigramas</t>
  </si>
  <si>
    <t>D1808-70</t>
  </si>
  <si>
    <t>Para la determinación de la susceptibilidad antifúngica de las levaduras.</t>
  </si>
  <si>
    <t xml:space="preserve">5 x 50 discos </t>
  </si>
  <si>
    <t>FLUCYTOSINE AFY 1 μg</t>
  </si>
  <si>
    <t>MICONAZOLE MCL 10 μg</t>
  </si>
  <si>
    <t>NYSTATIN NY 100 IU</t>
  </si>
  <si>
    <t>AMPHOTERICIN B AMB 10 μg</t>
  </si>
  <si>
    <t>ITRACONAZOLE ITC 8 μg</t>
  </si>
  <si>
    <t>KETOCONAZOLE KCA 15 μg</t>
  </si>
  <si>
    <t>FLUCYTOSINE AFY 10 μg</t>
  </si>
  <si>
    <t>FLUCONAZOLE FLU  25 μg</t>
  </si>
  <si>
    <t>D1808-70/1</t>
  </si>
  <si>
    <t>D1808-70/2</t>
  </si>
  <si>
    <t>D1808-70/3</t>
  </si>
  <si>
    <t>D1808-70/4</t>
  </si>
  <si>
    <t>D1808-70/5</t>
  </si>
  <si>
    <t>D1808-70/6</t>
  </si>
  <si>
    <t>D1808-70/7</t>
  </si>
  <si>
    <t>D1808-70/8</t>
  </si>
  <si>
    <t>Familia 1.16 Discos para la identificación o diferenciación de microorganismos.</t>
  </si>
  <si>
    <t>V FACTOR</t>
  </si>
  <si>
    <t>X FACTOR</t>
  </si>
  <si>
    <t>V+X FACTOR</t>
  </si>
  <si>
    <t>O.N.P.G. TEST</t>
  </si>
  <si>
    <t>HIPPURATE TEST</t>
  </si>
  <si>
    <t>OPTOCHINE OPT 5 µg</t>
  </si>
  <si>
    <t>BACITRACIN BA  0,04 IU</t>
  </si>
  <si>
    <t>Discos para la diferenciación de los estreptococos del Grupo A de Lancefield de los demás estreptococos beta hemolíticos pertenecientes a Grupos diferentes.</t>
  </si>
  <si>
    <t>Prueba rápida para la detección de la β-galactosidasa bacteriana.</t>
  </si>
  <si>
    <t>Prueba  para la determinación rápida de la hidrólisis de hipurato para ayudar en la identificación bacteriana.</t>
  </si>
  <si>
    <t>Discos para la diferenciación de Streptococcus pneumoniae de otros estreptococos α-hemolíticos.</t>
  </si>
  <si>
    <t>Discos que contiene factores de crecimiento útiles  para  la identificación de las diferentes especies de Haemophilus spp.</t>
  </si>
  <si>
    <t>5 x 50 discos</t>
  </si>
  <si>
    <t>9502C</t>
  </si>
  <si>
    <t>9504C</t>
  </si>
  <si>
    <t>9503C</t>
  </si>
  <si>
    <t>9505C</t>
  </si>
  <si>
    <t>88105C</t>
  </si>
  <si>
    <t>88007C</t>
  </si>
  <si>
    <t>9073C</t>
  </si>
  <si>
    <t>9077C</t>
  </si>
  <si>
    <t>9078C</t>
  </si>
  <si>
    <t>9137C</t>
  </si>
  <si>
    <t>9139C</t>
  </si>
  <si>
    <t>9140C</t>
  </si>
  <si>
    <t>9148C</t>
  </si>
  <si>
    <t>9166C</t>
  </si>
  <si>
    <t>D1808-69</t>
  </si>
  <si>
    <t>D1808-69/1</t>
  </si>
  <si>
    <t>D1808-69/2</t>
  </si>
  <si>
    <t>D1808-69/4</t>
  </si>
  <si>
    <t>D1808-69/3</t>
  </si>
  <si>
    <t>D1808-69/5</t>
  </si>
  <si>
    <t>D1808-69/6</t>
  </si>
  <si>
    <t>D1808-69/7</t>
  </si>
  <si>
    <t>Para 288 pruebas / Para 480 pruebas</t>
  </si>
  <si>
    <t>UM 2016/ UM 2116</t>
  </si>
  <si>
    <t>SUMARAPID VIH 1/2 (3 líneas)</t>
  </si>
  <si>
    <t>Para la detección de anticuerpos contra el Virus de Inmunodeficiencia Humana (VIH) tipo 1 y 2 en suero humano, plasma y sangre total.</t>
  </si>
  <si>
    <t>D1806-54</t>
  </si>
  <si>
    <t>Para la determinación de Creatina-cinasa en suero y plasma por método enzimático.</t>
  </si>
  <si>
    <t>D1807-64</t>
  </si>
  <si>
    <t>D1807-65</t>
  </si>
  <si>
    <t>D1808-67</t>
  </si>
  <si>
    <t>Para la determinación de Creatina-cinasa 2 en suero y plasma por método enzimático.</t>
  </si>
  <si>
    <t>D1808-68</t>
  </si>
  <si>
    <t>Para la determinación de Urea en suero y plasma por método cinético ultravioleta.</t>
  </si>
  <si>
    <t>D1810-92</t>
  </si>
  <si>
    <t>Para la determinación de Glucosa en suero y plasma por método enzimático.</t>
  </si>
  <si>
    <t>Para 150 determinaciones</t>
  </si>
  <si>
    <t>Para la determinación cualitativa y semicuantitativa del Factor Reumatoideo en suero por aglutinación en lámina.</t>
  </si>
  <si>
    <t>D1810-91</t>
  </si>
  <si>
    <t>D1810-96</t>
  </si>
  <si>
    <t>SUMARAPID Sífilis</t>
  </si>
  <si>
    <t>Para la detección de anticuerpos contra el Treponema pallidum en suero humano, plasma y sangre total.</t>
  </si>
  <si>
    <t xml:space="preserve">25 Tiras reactivas/ 2 x 4 mL </t>
  </si>
  <si>
    <t>Elecsys NSE / NSE CalSet / Diluent NSE</t>
  </si>
  <si>
    <t>Para la determinación cuantitativa de la enolasa específica neuronal (NSE) en suero humano, en los analizadores Elecsys y cobas e.</t>
  </si>
  <si>
    <t>Roche Cell Collection Medium</t>
  </si>
  <si>
    <t>D1807-66</t>
  </si>
  <si>
    <t>Para la conservación y el transporte de células destinadas al uso en pruebas moleculares o para la preparación de portaobjetos para citología.</t>
  </si>
  <si>
    <t>cobas u cuvette</t>
  </si>
  <si>
    <t>Cubetas para la determinación cuantitativa in vitro de eritrocitos y leucocitos, la determinación semicuantitativa de células epiteliales escamosas y no escamosas, bacterias, cilindros hialinos así como la determinación cualitativa de cilindros patológicos, cristales, levaduras, mucus y espermatozoides en orina con el analizador por microscopía automatizada cobas u 701.</t>
  </si>
  <si>
    <t>Casete conteniendo 400 cubetas</t>
  </si>
  <si>
    <t>06390552</t>
  </si>
  <si>
    <t>D1808-76</t>
  </si>
  <si>
    <t>D1808-72</t>
  </si>
  <si>
    <t>cobas u pack/ cobas u calibration strip</t>
  </si>
  <si>
    <t>Tiras reactivas para la determinación cualitativa o semicuantitativa del pH, leucocitos, nitritos, proteínas, glucosa, cuerpos cetónicos, urobilinógeno, bilirrubina, color y eritrocitos en orina, con el analizador de orina cobas u 601/ Tiras de calibración para efectuar la calibración del analizador de orina cobas u 601.</t>
  </si>
  <si>
    <t xml:space="preserve">Casete conteniendo 400 Tiras reactivas/ Tubo con 25 tiras reactivas. </t>
  </si>
  <si>
    <t>06334601/ 06390579</t>
  </si>
  <si>
    <t>LACT2</t>
  </si>
  <si>
    <t>Para la determinación cuantitativa de lactato en plasma y líquido cefalorraquídeo (LCR) humanos en los sistemas Roche/Hitachi cobas c y COBAS INTEGRA.</t>
  </si>
  <si>
    <t>D1808-71</t>
  </si>
  <si>
    <t>LIPC</t>
  </si>
  <si>
    <t>Para la determinación cuantitativa de la lipasa en suero y plasma humanos mediante un método colorimétrico, en los sistemas Roche/Hitachi cobas c y COBAS INTEGRA.</t>
  </si>
  <si>
    <t>03029590</t>
  </si>
  <si>
    <t>D1808-75</t>
  </si>
  <si>
    <t>D1808-73</t>
  </si>
  <si>
    <t>NH3L / Ammonia/Ethanol/CO2 Calibrator / Ammonia/Ethanol/CO2 Control Normal / Ammonia/Ethanol/CO2 Control Abnormal</t>
  </si>
  <si>
    <t>Para la determinación cuantitativa de amoníaco en plasma humano mediante un método enzimático, en los sistemas Roche/Hitachi cobas c y COBAS INTEGRA.</t>
  </si>
  <si>
    <t>Casete conteniendo R1 y R3/R2 para 150 pruebas / 2 x 4 mL / 5 x 4 mL / 5 x 4 mL</t>
  </si>
  <si>
    <t>20766682/ 20751995/ 20752401/ 20753009</t>
  </si>
  <si>
    <t>D1808-74</t>
  </si>
  <si>
    <t>Para la determinación cuantitativa de la hormona paratiroidea (PTH) intacta en suero y plasma humanos mediante electroquimioluminiscencia (ECLIA), en los analizadores automáticos Elecsys y cobas e / Para calibrar el test cuantitativo Elecsys PTH STAT en los inmunoanalizadores Elecsys y cobas e.</t>
  </si>
  <si>
    <t>Para 100 determinaciones/ 4 x 1,0 mL</t>
  </si>
  <si>
    <t>1 x 305 mL</t>
  </si>
  <si>
    <t>cobas HBV/HCV/HIV-1 Control Kit</t>
  </si>
  <si>
    <t>D1809-77</t>
  </si>
  <si>
    <t>Para el control de calidad de los ensayos cobas HBV, cobas HCV y cobas HIV-1 en el sistema cobas 4800.</t>
  </si>
  <si>
    <t>06979572</t>
  </si>
  <si>
    <t>10 x 0,75 mL/ 10 x 0,75 mL/ 10 x 0,75 mL</t>
  </si>
  <si>
    <t xml:space="preserve">Para la identificación del antígeno carcinoembrionario (CEA) humano en células epiteliales. </t>
  </si>
  <si>
    <t xml:space="preserve">Para la detección cualitativa  de la proteína cromogranina A. </t>
  </si>
  <si>
    <t>Para la identificación cualitativa de la proteína S 100.</t>
  </si>
  <si>
    <t>Para la identificación cualitativa del antígeno  asociado a membrana CD34.</t>
  </si>
  <si>
    <t>Para la identificación cualitativa de la glucoproteína CD68.</t>
  </si>
  <si>
    <t>Para la detección cualitativa de la proteína KIT en tumores del estroma gastrointestinal.</t>
  </si>
  <si>
    <t>Para detectar cualitativamente la presencia de la proteína melan A.</t>
  </si>
  <si>
    <t>Para detectar cualitativamente el antígeno oncofetal presente en melanosomas inmaduros.</t>
  </si>
  <si>
    <t>Para detectar cualitativamente la presencia de células que expresan la sinaptofisina.</t>
  </si>
  <si>
    <t>Para detectar cualitativamente la presencia de células que expresan la Topoisomerasa IIα.</t>
  </si>
  <si>
    <t>Para detectar proteínas de factor de transcripción de microftalmia (MITF).</t>
  </si>
  <si>
    <t xml:space="preserve">Para detectar la expresión de la proteína humana PAX-5 en los linfocitos B humanos. </t>
  </si>
  <si>
    <t>Para la detección de la proteína p63 humana.</t>
  </si>
  <si>
    <t>Para la detección de la molécula de adhesión CD56.</t>
  </si>
  <si>
    <t>Para la identificación del antígeno epitelial de membrana (EMA).</t>
  </si>
  <si>
    <t>Para la detección de la proteína transmebrana humana E-cadherina.</t>
  </si>
  <si>
    <t>Para detectar la expresión de la glucoproteína transmembrana CD99.</t>
  </si>
  <si>
    <t>Para identificar cualitativamente la proteína humana de reparación de errores de emparejamiento del ADN (REE) MSH6.</t>
  </si>
  <si>
    <t>Para la detección de la proteína de unión a calcio calretinina.</t>
  </si>
  <si>
    <t>Para identificar cualitativamente la proteína humana de reparación de errores de emparejamiento del ADN (REE) MLH1.</t>
  </si>
  <si>
    <t>Para detectar la expresión del proteoglicano heparán sulfato glipicano 3.</t>
  </si>
  <si>
    <t>Cóctel de anticuerpos marcadores de melanocitos para la identificación del melanoma.</t>
  </si>
  <si>
    <t xml:space="preserve">Para identificar la expresión de la proteína del factor-1 (TTF-1) de transcripción tiroidea. </t>
  </si>
  <si>
    <t>VIGENTE</t>
  </si>
  <si>
    <t>OK</t>
  </si>
  <si>
    <t>cobas HBV</t>
  </si>
  <si>
    <t>Prueba de amplificación de ácidos nucleicos para la cuantificación del ADN del virus de la hepatitis B (VHB) en plasma humano conservado en EDTA o suero de pacientes infectados con el VHB.</t>
  </si>
  <si>
    <t xml:space="preserve">06979564 </t>
  </si>
  <si>
    <t>D1810-89</t>
  </si>
  <si>
    <t>D1810-88</t>
  </si>
  <si>
    <t>cobas HCV</t>
  </si>
  <si>
    <t>Prueba de amplificación de ácidos nucleicos para la detección y la cuantificación del ARN del virus de la hepatitis C (VHC), en plasma humano conservado en EDTA o suero de pacientes infectados con el VHC.</t>
  </si>
  <si>
    <t>06979602</t>
  </si>
  <si>
    <t>D1810-90</t>
  </si>
  <si>
    <t>cobas HIV-1</t>
  </si>
  <si>
    <t>Prueba de amplificación de ácidos nucleicos para la cuantificación del virus de la inmunodeficiencia humana tipo 1 (VIH-1), en plasma conservado en EDTA de pacientes infectados por el VIH-1.</t>
  </si>
  <si>
    <t>06979599</t>
  </si>
  <si>
    <t>cobas KRAS Mutation Test/ cobas DNA Sample Preparation Kit</t>
  </si>
  <si>
    <t xml:space="preserve">Prueba de reacción en cadena de la polimerasa (PCR) en tiempo real para la identificación de las mutaciones de los codones 12, 13 y 61 del gen KRAS en ADN obtenido de tejido humano con cáncer colorrectal y pulmonar de células no pequeñas impregnado en parafina y fijado en formalina, utilizando el sistema cobas 4800.  </t>
  </si>
  <si>
    <t xml:space="preserve">05852170/ 05985536                                                                                                                                                                                                                                                                                                                                                                                                                                                                                                                                                                                                                                                                                                                                                                                                                                                                                                                                                                                                                                                                                                                                                                                                                                                                                                                                                                                                                                                                                                                                    </t>
  </si>
  <si>
    <t>Para 24 determinaciones</t>
  </si>
  <si>
    <t>D1810-95</t>
  </si>
  <si>
    <t>D1810-87</t>
  </si>
  <si>
    <t>Elecsys Vitamin D total II / Vitamin D total II CalSet / PreciControl Vitamin D total II</t>
  </si>
  <si>
    <t>Para la determinación cuantitativa de la 25-hidroxivitamina D total en suero y plasma humanos y constituye un auxiliar en la evaluación de la deficiencia de vitamina D, mediante un ensayo de electroquimioluminiscencia de fijación, en los inmunoanalizadores Elecsys y cobas e.</t>
  </si>
  <si>
    <t>Para la determinación cuantitativa de calcio en suero, plasma y orina humanos en los sistemas Roche/Hitachi cobas c y COBAS INTEGRA.</t>
  </si>
  <si>
    <t>Casete conteniendo R1 y R2/SR para 300 determinaciones.</t>
  </si>
  <si>
    <t>7.11 Juego de soluciones y reactivos para cobas 4800</t>
  </si>
  <si>
    <t>D1811-104</t>
  </si>
  <si>
    <t>D1811-104/1</t>
  </si>
  <si>
    <t>D1811-104/2</t>
  </si>
  <si>
    <t>D1811-104/3</t>
  </si>
  <si>
    <t>D1811-104/4</t>
  </si>
  <si>
    <t>cobas 4800 System Wash Buffer Kit</t>
  </si>
  <si>
    <t>cobas 4800 System Sample Preparation Kit 2</t>
  </si>
  <si>
    <t>cobas 4800 System Lysis Kit 2</t>
  </si>
  <si>
    <t>cobas 4800 System Specimen Diluent 2</t>
  </si>
  <si>
    <t>Interviene en la extracción y purificación de los ácidos nucleicos (eliminar las impurezas y sustancias que no intervienen en la reacción).</t>
  </si>
  <si>
    <t>Interviene en la extracción y purificación de los ácidos nucleicos (atrapar los ácidos nucleicos víricos liberados para su purificación y posterior liberación).</t>
  </si>
  <si>
    <t>Interviene en la extracción y purificación de los ácidos nucleicos. (liberar los ácidos nucleicos víricos)</t>
  </si>
  <si>
    <t>Dilución de la muestra</t>
  </si>
  <si>
    <t>05235863/ 05235871</t>
  </si>
  <si>
    <t>06979513/ 06979521</t>
  </si>
  <si>
    <t>06979530/ 06979548</t>
  </si>
  <si>
    <t>06979556</t>
  </si>
  <si>
    <t>240 pruebas</t>
  </si>
  <si>
    <t>240 pruebas/ 960 pruebas</t>
  </si>
  <si>
    <t>UMELISA TIR NEONATAL</t>
  </si>
  <si>
    <t>Para la cuantificación de Tripsina inmunoreactiva (TIR) en muestras de sangre de recién nacidos colectadas en papel de filtro.</t>
  </si>
  <si>
    <t>D1811-103</t>
  </si>
  <si>
    <t>Para 288 pruebas/ Para 576 pruebas</t>
  </si>
  <si>
    <t>UM 2037/ UM 2137</t>
  </si>
  <si>
    <t xml:space="preserve">Para el control de calidad de los inmunoensayos en los inmunoanalizadores Elecsys y cobas e. </t>
  </si>
  <si>
    <t xml:space="preserve">Para la determinación cuantitativa del NT-proBNP en sangre venosa heparinizada utilizando el instrumento cobas h 232. </t>
  </si>
  <si>
    <t xml:space="preserve">10 pruebas / 2 x 1 mL </t>
  </si>
  <si>
    <t>Para la determinación cuantitativa de mioglobina en sangre venosa heparinizada utilizando el instrumento cobas h 232</t>
  </si>
  <si>
    <t>D1806-52</t>
  </si>
  <si>
    <t>HYDRAGEL 1/2/4/9 IF Acid Violet  /  IT/IF CONTROL</t>
  </si>
  <si>
    <t>Para la detección de proteínas monoclonales en suero y orina humanos mediante inmunofijación en gel de agarosa en el sistema semiautomático HYDRASYS.</t>
  </si>
  <si>
    <t>Para 10 determinaciones/ Para 20 determinaciones/ Para 40 determinaciones/ Para 90 determinaciones/ -</t>
  </si>
  <si>
    <t>4801/ 4802/ 4804/ 4809/ 4788</t>
  </si>
  <si>
    <t>D1806-50</t>
  </si>
  <si>
    <t>HYDRAGEL 2 IF/BJ  (HR)</t>
  </si>
  <si>
    <t>Para la detección e identificación de las proteínas monoclonales, incluyendo las proteínas de Bence Jones o cadenas ligeras libres monoclonales (kappa o lambda), en suero y orina humanos, mediante inmunofijación en gel de agarosa en el sistema semiautomático HYDRASYS.</t>
  </si>
  <si>
    <t xml:space="preserve">Para 20 determinaciones </t>
  </si>
  <si>
    <t xml:space="preserve">HYDRAGEL 2/4 URINE PROFIL (E) </t>
  </si>
  <si>
    <t>Para la identificación de las principales proteínas urinarias, para clasificar lesiones renales tubulares, glomerulares o mixtas, y/o la detección e identificación de las cadenas ligeras libres policlonales o monoclonales Kappa o Lambda, así como la detección de una inmunoglobulina G, A, M, D, o E monoclonal, en una sola etapa, en orina y suero humano mediante inmunofijación en gel de agarosa en el sistema semiautomático HYDRASYS, usando anticuerpos específicos.</t>
  </si>
  <si>
    <t>D1806-51</t>
  </si>
  <si>
    <t xml:space="preserve">Para 20 y 40 determinaciones </t>
  </si>
  <si>
    <t>4831/4832</t>
  </si>
  <si>
    <t>Paquete de fluidos conteniendo soluciones para la calibración de los parámetros sodio, potasio, calcio, cloruro, pH y pCO2; soluciones de referencia para los electrodos de pH e ion selectivo (ISE); solución  de acondicionamiento del electrodo de sodio; solución de limpieza y calibración de O2 a punto cero; y solución para la limpieza y descontaminación de   sensores y tuberías de los sistemas Roche OMNI S, cobas b 221.</t>
  </si>
  <si>
    <t>1 x  1950 mL</t>
  </si>
  <si>
    <t>Paquete de fluidos conteniendo soluciones para la calibración de los sensores de metabolitos glucosa, lactato y urea (G/L/U); solución de enjuague y  de reserva;  y solución de referencia  para dichos sensores de metabolitos, en los sistemas Roche OMNI S, cobas b 221.</t>
  </si>
  <si>
    <t>1  x  1770 mL</t>
  </si>
  <si>
    <t>Solución de enjuague para el sistema Roche OMNI S, cobas b 221.</t>
  </si>
  <si>
    <t>20 x 5 mL; 4 x 5 mL; 20 x 5 mL</t>
  </si>
  <si>
    <t>05117216; 05947774; 05117291</t>
  </si>
  <si>
    <t xml:space="preserve">Para la determinación cuantitativa de dímero D en sangre venosa heparinizada utilizando el instrumento cobas h 232. </t>
  </si>
  <si>
    <t>Para la determinación cuantitativa de la isoenzima MB de la creatina-cinasa en sangre venosa heparinizada utilizando el instrumento cobas h 232.</t>
  </si>
  <si>
    <t xml:space="preserve">Para la detección cuantitativa específica de la troponina T cardiaca (cTnT) en sangre venosa heparinizada utilizando el instrumento cobas h 232. </t>
  </si>
  <si>
    <t>D1811-111</t>
  </si>
  <si>
    <t>Para la detección cualitativa de antígenos específicos mediante técnicas de Inmunohistoquímica, en cortes de tejido fijado con formol y embebido en parafina, utilizando un módulo de tinción automatizado de VENTANA.</t>
  </si>
  <si>
    <t>Anti-Pan Keratin (AE1/AE3/PCK26) Primary Antibody.</t>
  </si>
  <si>
    <t xml:space="preserve">Cóctel de anticuerpos para detectar las queratinas presentes en células epiteliales simples y complejas. </t>
  </si>
  <si>
    <t>1 dispensador x 5 mL (50 determinaciones)/1 dispensador x 25 mL (250 determinaciones)</t>
  </si>
  <si>
    <t>05267145/760-2595; 05266840/ 760-2135</t>
  </si>
  <si>
    <t>CONFIRM anti-Desmin (DE-R-11) Primary Antibody</t>
  </si>
  <si>
    <t>CONFIRM anti-Vimentin (V9) Primary Antibody</t>
  </si>
  <si>
    <t xml:space="preserve">CONFIRM anti-Keratin (34βE12) Mouse Monoclonal Primary Antibody </t>
  </si>
  <si>
    <t>CONFIRM anti-Cytokeratin 20 (SP33) Rabbit Monoclonal Primary Antibody</t>
  </si>
  <si>
    <t>CONFIRM anti-Cytokeratin 7  (SP52) Rabbit Monoclonal Primary Antibody</t>
  </si>
  <si>
    <t>Para la identificación cualitativa de la desmina en miocitos.</t>
  </si>
  <si>
    <t>Para la identificación cualitativa de vimentina.</t>
  </si>
  <si>
    <t xml:space="preserve">Para la identificación  de las citoqueratinas 1, 5, 10 y 14 en células basales de la próstata y en las células mioepitalieles de la mama. </t>
  </si>
  <si>
    <t>Para identificar una proteína citoqueratina de tipo I de los enterocitos maduros y de las células caliciformes de la mucosa gástrica e intestinal.</t>
  </si>
  <si>
    <t xml:space="preserve">Para identificar una proteína citoqueratina de tipo II expresada por la mayoría de los epitelios ductales, glandulares y transicionales. </t>
  </si>
  <si>
    <t>anti-Cytokeratin 5/6  (D5/16B4) Mouse Monoclonal Primary Antibody</t>
  </si>
  <si>
    <t xml:space="preserve">Para detectar las citoqueratinas 5 y 6, que se expresan en diversas células epiteliales y mesoteliales, y en el epitelio escamoso proliferativo, respectivamente. </t>
  </si>
  <si>
    <t>06478441/ 790-4554</t>
  </si>
  <si>
    <t>05267005/760-2513</t>
  </si>
  <si>
    <t>05278139/ 790-2917</t>
  </si>
  <si>
    <t>05479266/ 790-4373</t>
  </si>
  <si>
    <t>05587760/ 790-4431</t>
  </si>
  <si>
    <t>05986818/ 790-4462</t>
  </si>
  <si>
    <t>D1811-111/1</t>
  </si>
  <si>
    <t>D1811-111/2</t>
  </si>
  <si>
    <t>D1811-111/3</t>
  </si>
  <si>
    <t>D1811-111/4</t>
  </si>
  <si>
    <t>D1811-111/5</t>
  </si>
  <si>
    <t>D1811-111/6</t>
  </si>
  <si>
    <t>D1811-111/7</t>
  </si>
  <si>
    <t xml:space="preserve">Elecsys TSH/  TSH CalSet </t>
  </si>
  <si>
    <t>Para la determinación cuantitativa de la tirotropina en suero y plasma humanos en los inmunoanalizadores Elecsys y cobas e.</t>
  </si>
  <si>
    <t>PRODUCTOS ROCHE PANAMÁ S.A.</t>
  </si>
  <si>
    <r>
      <t xml:space="preserve">Prueba inmunocromatográfica rápida para la detección cualitativa y diferencial  de anticuerpos IgG e IgM contra </t>
    </r>
    <r>
      <rPr>
        <b/>
        <i/>
        <sz val="11"/>
        <color theme="9" tint="-0.249977111117893"/>
        <rFont val="Calibri"/>
        <family val="2"/>
      </rPr>
      <t>Leptospira interrogans</t>
    </r>
    <r>
      <rPr>
        <b/>
        <sz val="11"/>
        <color theme="9" tint="-0.249977111117893"/>
        <rFont val="Calibri"/>
        <family val="2"/>
      </rPr>
      <t xml:space="preserve"> en suero o plasma humano.</t>
    </r>
  </si>
  <si>
    <t>TESTOSTERONA [I-125] RIA KIT</t>
  </si>
  <si>
    <t>Para la determinación cuantitativa in vitro de Testosterona en suero humano.</t>
  </si>
  <si>
    <t>RK-61CT</t>
  </si>
  <si>
    <t>D1806-53</t>
  </si>
  <si>
    <t xml:space="preserve">Familia 7.6 TruLab </t>
  </si>
  <si>
    <t>Material de control de calidad con valores de ensayo en el rango normal y patológico, para verificar el desempeño analítico de la determinación cuantitativa in vitro de distintos analitos.</t>
  </si>
  <si>
    <t>TruLab N</t>
  </si>
  <si>
    <t>TruLab P</t>
  </si>
  <si>
    <t>5 9000 99 10 061/ 5 9000 99 10 062</t>
  </si>
  <si>
    <t>6 x 5 mL/ 20 x 5 mL</t>
  </si>
  <si>
    <t>5 9050 99 10 061/ 5 9050 99 10 062</t>
  </si>
  <si>
    <t>D1807-62</t>
  </si>
  <si>
    <t>HYDRAGEL 7,15 y 30 LDL/HDL CHOL Direct</t>
  </si>
  <si>
    <t>Para la cuantificación del colesterol contenido en las diferentes fracciones lipoproteicas, y particularmente de las LDL y las HDL del plasma o del suero humano, mediante electroforesis en gel de agarosa en el sistema semiautomático HYDRASYS.</t>
  </si>
  <si>
    <t>Para 70 determinaciones/ Para 150 determinaciones/ Para 300 determinaciones</t>
  </si>
  <si>
    <t>4116/ 4135/ 4139</t>
  </si>
  <si>
    <t>D1807-63</t>
  </si>
  <si>
    <t>TruCal U</t>
  </si>
  <si>
    <t>Calibrador universal para ensayos de determinación cuantitativa in vitro de diversos analitos en equipos fotométricos.</t>
  </si>
  <si>
    <t>20 x 3 mL / 6 x 3 mL</t>
  </si>
  <si>
    <t>5 9100 99 10 063/ 5 9100 99 10 064</t>
  </si>
  <si>
    <t>D1807-61</t>
  </si>
  <si>
    <t>D1810-93</t>
  </si>
  <si>
    <t>Anti-hTg [I-125] RIA KIT</t>
  </si>
  <si>
    <t>Para la determinación cuantitativa in vitro de autoanticuerpos anti-Tiroglobulina en suero humano.</t>
  </si>
  <si>
    <t>D1810-94</t>
  </si>
  <si>
    <t>Anti-hTPO [I-125] RIA KIT</t>
  </si>
  <si>
    <t>Para la determinación cuantitativa in vitro de autoanticuerpos anti-Peroxidasa Tiroidea en suero humano.</t>
  </si>
  <si>
    <t>AMILASA</t>
  </si>
  <si>
    <t xml:space="preserve">Para la determinación de α-amilasa en suero por método cinético. </t>
  </si>
  <si>
    <t>4 x 50 mL para 100 determinaciones</t>
  </si>
  <si>
    <t>D1812-115</t>
  </si>
  <si>
    <t xml:space="preserve">  </t>
  </si>
  <si>
    <t>STA – STACLOT PROTEIN C (1)</t>
  </si>
  <si>
    <r>
      <t>STA – CaCl</t>
    </r>
    <r>
      <rPr>
        <vertAlign val="subscript"/>
        <sz val="11"/>
        <rFont val="Calibri"/>
        <family val="2"/>
      </rPr>
      <t>2</t>
    </r>
    <r>
      <rPr>
        <sz val="11"/>
        <rFont val="Calibri"/>
        <family val="2"/>
      </rPr>
      <t xml:space="preserve"> 0.025 M</t>
    </r>
  </si>
  <si>
    <t>D1302-18</t>
  </si>
  <si>
    <t>STA - STACLOT PROTEIN S</t>
  </si>
  <si>
    <t>Para la determinación cuantitativa de la actividad de la proteína S funcional basada en el principio de inhibición del factor Va en analizadores de la línea STA.</t>
  </si>
  <si>
    <t>00746</t>
  </si>
  <si>
    <t>D1811-106</t>
  </si>
  <si>
    <t>Para la determinación de 22 parámetros hematológicos con diferencial de tres partes, en muestras de sangre total anticoaguladas con K-EDTA, en el contador hematológico automatizado HumanCount 80TS.</t>
  </si>
  <si>
    <t>Familia 7.9 Reactivos para el HumaCount 80TS</t>
  </si>
  <si>
    <t>D1811-106/ 1</t>
  </si>
  <si>
    <t>D1811-106/ 2</t>
  </si>
  <si>
    <t>D1811-106/ 3</t>
  </si>
  <si>
    <t>D1811-106/ 4</t>
  </si>
  <si>
    <t>D1811-106/ 5</t>
  </si>
  <si>
    <t xml:space="preserve">HC-Diluent </t>
  </si>
  <si>
    <t>HC-Lyse CF</t>
  </si>
  <si>
    <t>HC-Cleaner</t>
  </si>
  <si>
    <t>HC-Control</t>
  </si>
  <si>
    <t>HC-Calibrator</t>
  </si>
  <si>
    <t xml:space="preserve">Solución salina isotónica para diluir las muestras de sangre total y para enjuagar el sistema de líquido entre procedimientos de medición. </t>
  </si>
  <si>
    <t xml:space="preserve">Solución de lisis para el modo diferencial WBC de tres partes y para el recuento total de WBC y HGB. </t>
  </si>
  <si>
    <t>Solución de limpieza para limpiar el sistema de líquidos.</t>
  </si>
  <si>
    <t xml:space="preserve">Material de control sanguíneo con valores asignados, a tres niveles, para la verificación de la exactitud y precisión del instrumento  HumaCount 80TS.     </t>
  </si>
  <si>
    <t xml:space="preserve">Reactivo compuesto de eritrocitos humanos, leucocitos y plaquetas de mamíferos suspendidas en un fluido similar al plasma, que se utiliza para para verificar y ajustar la calibración del instrumento  HumaCount 80TS.  </t>
  </si>
  <si>
    <t>Frasco x 20 L</t>
  </si>
  <si>
    <t>2 Frascos x 1 L</t>
  </si>
  <si>
    <t>Level 1 1 x 2,5 mL
Level 2 1 x 2,5 mL
Level 3 1 x 2,5 mL</t>
  </si>
  <si>
    <t>1 Frasco x 2,0 mL</t>
  </si>
  <si>
    <t>17400/11</t>
  </si>
  <si>
    <t>17400/22</t>
  </si>
  <si>
    <t>17400/31</t>
  </si>
  <si>
    <t>17400/40</t>
  </si>
  <si>
    <t>17400/50</t>
  </si>
  <si>
    <t>D1811-107</t>
  </si>
  <si>
    <t>CRP U- hs/ TruCal CRP U/TruCal CRP hs</t>
  </si>
  <si>
    <t>Reactivo para la determinación cuantitativa in vitro de la proteína C reactiva en suero o plasma en equipos fotométricos.</t>
  </si>
  <si>
    <t>1 7045 99 10 930/ 1 7040 99 10 059/ 1 7080 99 10 059</t>
  </si>
  <si>
    <t>LAB CONDA</t>
  </si>
  <si>
    <t>LABORATORIO CONDA S.A.</t>
  </si>
  <si>
    <t>Familia 1.9 SENSI DISCOS</t>
  </si>
  <si>
    <t>Para la determinación de la susceptibilidad antimicrobiana. Para uso in vitro.</t>
  </si>
  <si>
    <t>5 x 50 Discos</t>
  </si>
  <si>
    <t>D1811-112</t>
  </si>
  <si>
    <t>Cefotaxime/clavulanic acid 40 μg</t>
  </si>
  <si>
    <t>Trimethoprim/sulphamethoxazol 25 μg</t>
  </si>
  <si>
    <t>Miconazole 10 μg</t>
  </si>
  <si>
    <t>Novobiocin 5 μg</t>
  </si>
  <si>
    <t>Nystatin 100 U</t>
  </si>
  <si>
    <t>Piperacillin 100 μg</t>
  </si>
  <si>
    <t>Amphotericin B 20 U</t>
  </si>
  <si>
    <t>Flucytosine 1 μg</t>
  </si>
  <si>
    <t>Itraconazole 10 μg</t>
  </si>
  <si>
    <t>Temocillin 30 μg</t>
  </si>
  <si>
    <t>Bacitracin 10 U</t>
  </si>
  <si>
    <t>Fluconazole 50 μg</t>
  </si>
  <si>
    <t>Furazolidone 50 μg</t>
  </si>
  <si>
    <t>Ketoconazole 10 μg</t>
  </si>
  <si>
    <t>Sulphamethoxazole 50 μg</t>
  </si>
  <si>
    <t>Blank Disc</t>
  </si>
  <si>
    <t>D1811-112/10</t>
  </si>
  <si>
    <t>D1811-112/ 11</t>
  </si>
  <si>
    <t>D1811-112/12</t>
  </si>
  <si>
    <t>D1811-112/13</t>
  </si>
  <si>
    <t>D1811-112/14</t>
  </si>
  <si>
    <t>D1811-112/15</t>
  </si>
  <si>
    <t>D1811-112/16</t>
  </si>
  <si>
    <t>D1811-112/1</t>
  </si>
  <si>
    <t>D1811-112/2</t>
  </si>
  <si>
    <t>D1811-112/3</t>
  </si>
  <si>
    <t>D1811-112/4</t>
  </si>
  <si>
    <t>D1811-112/5</t>
  </si>
  <si>
    <t>D1811-112/6</t>
  </si>
  <si>
    <t>D1811-112/7</t>
  </si>
  <si>
    <t>D1811-112/8</t>
  </si>
  <si>
    <t>D1811-112/9</t>
  </si>
  <si>
    <t>7020</t>
  </si>
  <si>
    <t>7042</t>
  </si>
  <si>
    <t>7060</t>
  </si>
  <si>
    <t>7068</t>
  </si>
  <si>
    <t>7069</t>
  </si>
  <si>
    <t>7078</t>
  </si>
  <si>
    <t>7087</t>
  </si>
  <si>
    <t>7113</t>
  </si>
  <si>
    <t>7120</t>
  </si>
  <si>
    <t>7143</t>
  </si>
  <si>
    <t>7157</t>
  </si>
  <si>
    <t>7242</t>
  </si>
  <si>
    <t>FT4 [I-125] RIA KIT</t>
  </si>
  <si>
    <t>Para la determinación cuantitativa in vitro de la Tiroxina libre (FT4) en suero humano.</t>
  </si>
  <si>
    <t>RK-349CT</t>
  </si>
  <si>
    <t>D1811-105</t>
  </si>
  <si>
    <t>D1811-109</t>
  </si>
  <si>
    <t>HYDRAGEL 5 PROTEINURIE/ Molecular Mass Control</t>
  </si>
  <si>
    <t>Para la clasificación de proteinurias en orinas no concentradas en el sistema semiautomático HYDRASYS.</t>
  </si>
  <si>
    <t>4115/4781</t>
  </si>
  <si>
    <t>HYDRAGEL 7,15 y 30 ISO-LDH  /  ENZYCONTROL</t>
  </si>
  <si>
    <t>Para la identificación y cuantificación de las cinco isoenzimas de la lactato deshidrogenasa (LDH) en suero humano mediante electroforesis en geles de agarosa tamponados alcalinamente, en el sistema semiautomático HYDRASYS.</t>
  </si>
  <si>
    <t>4110/ 4130/ 4136/ 4790</t>
  </si>
  <si>
    <t>D1811-108</t>
  </si>
  <si>
    <t>D1811-110</t>
  </si>
  <si>
    <t>Homocysteine FS/ TruCal Homocysteine</t>
  </si>
  <si>
    <t>Para la determinación cuantitativa in vitro de la homocisteína en suero o plasma en sistemas fotométricos.</t>
  </si>
  <si>
    <t>1 3409 99 10 930 / 1 3400 99 10 041</t>
  </si>
  <si>
    <t>Familia 7.10 Soluciones de Calibración Sistema OMNI S, cobas b 221</t>
  </si>
  <si>
    <t>Para la detección de la resistencia a la proteína C activada (PCa) en plasma humano en los analizadores STA-R y STA-Compact</t>
  </si>
  <si>
    <t>FACTEUR XIII REACTIFS</t>
  </si>
  <si>
    <t>Para la dosificación semicuantitativa del factor XIII (factor de estabilización de la fibrina-FSF) en plasma humano citratado, por el método de Josso et al.</t>
  </si>
  <si>
    <t xml:space="preserve">00870 </t>
  </si>
  <si>
    <t>1 frasco liofilizado; 1 x 2 mL; 1 frasco liofilizado; 1 x 20 mL</t>
  </si>
  <si>
    <t>D1812-124</t>
  </si>
  <si>
    <t>Familia 1.4 Suplementos para el enriquecimiento de medios</t>
  </si>
  <si>
    <t>D1812-125</t>
  </si>
  <si>
    <t>Para Microbiología</t>
  </si>
  <si>
    <t>D1812-125/1</t>
  </si>
  <si>
    <t>D1812-125/2</t>
  </si>
  <si>
    <t>D1812-125/3</t>
  </si>
  <si>
    <t>D1812-125/4</t>
  </si>
  <si>
    <t>D1812-125/5</t>
  </si>
  <si>
    <t>D1812-125/6</t>
  </si>
  <si>
    <t>D1812-125/7</t>
  </si>
  <si>
    <t>D1812-125/8</t>
  </si>
  <si>
    <t>D1812-1259</t>
  </si>
  <si>
    <t>D1812-12510</t>
  </si>
  <si>
    <t>D1812-125/11</t>
  </si>
  <si>
    <t>FRASER Listeria Selective Supplement</t>
  </si>
  <si>
    <t>Esculin</t>
  </si>
  <si>
    <t xml:space="preserve">Yema de huevo en emulsión </t>
  </si>
  <si>
    <t xml:space="preserve">Yema de huevo-telurita en emulsión </t>
  </si>
  <si>
    <t>Sodium hydrogen selenite</t>
  </si>
  <si>
    <t xml:space="preserve">Sodio desoxicolato </t>
  </si>
  <si>
    <t xml:space="preserve">Sodio tioglicolato </t>
  </si>
  <si>
    <t>Oxford-Listeria-selective supplement</t>
  </si>
  <si>
    <t xml:space="preserve">KOVACS' índole reagent </t>
  </si>
  <si>
    <t>Yersinia selective supplement (CIN)</t>
  </si>
  <si>
    <t>Pseudomonas CN Selective Supplement</t>
  </si>
  <si>
    <t>1.00093.0010</t>
  </si>
  <si>
    <t>1.00842.0025</t>
  </si>
  <si>
    <t>1.03784.0001</t>
  </si>
  <si>
    <t>1.03785.0001</t>
  </si>
  <si>
    <t>1.06340.0050</t>
  </si>
  <si>
    <t>1.06504.0250</t>
  </si>
  <si>
    <t>1.06691.0500</t>
  </si>
  <si>
    <t>1.07006.0010</t>
  </si>
  <si>
    <t>1.09293.0100</t>
  </si>
  <si>
    <t>1.16466.0001</t>
  </si>
  <si>
    <t>1.07624.0010</t>
  </si>
  <si>
    <t>10 x 1 vial</t>
  </si>
  <si>
    <t>25 g</t>
  </si>
  <si>
    <t>10 x 100 mL</t>
  </si>
  <si>
    <t>10 x 50 mL</t>
  </si>
  <si>
    <t>50 g</t>
  </si>
  <si>
    <t>250 g</t>
  </si>
  <si>
    <t>100 mL</t>
  </si>
  <si>
    <t>16 x 1 vial</t>
  </si>
  <si>
    <t>D1812-116</t>
  </si>
  <si>
    <t>FT3 [I-125] RIA KIT</t>
  </si>
  <si>
    <t>Para la determinación de la Triyodotironina libre (FT3) en suero humano.</t>
  </si>
  <si>
    <t>RK-339CT</t>
  </si>
  <si>
    <t>Lactate FS</t>
  </si>
  <si>
    <t>Para la determinación cuantitativa in vitro de lactato en plasma en equipos fotométricos en general.</t>
  </si>
  <si>
    <t>1 4001 99 10 021; 1 4001 99 10 023</t>
  </si>
  <si>
    <t>R1: 5x20 mL, R2: 1x25 mL; R1: 1x800 mL; R2: 1x200 mL</t>
  </si>
  <si>
    <t>D1812-114</t>
  </si>
  <si>
    <t>STA PTT A  </t>
  </si>
  <si>
    <t>Para la determinación del tiempo parcial de tromboplastina activada (APTT) en plasma humano citratado, o recolectado en tubos CTAD en pacientes tratados con heparinas, en los analizadores STA Compact y STA Satellite.</t>
  </si>
  <si>
    <t>12 viales liofilizados x 5 mL</t>
  </si>
  <si>
    <t>00595</t>
  </si>
  <si>
    <t>D1812-121</t>
  </si>
  <si>
    <t>Familia 5.13 Marcadores anti-Leucocitarios para Citometría de flujo.</t>
  </si>
  <si>
    <t>Para la cuantificación de antígenos leucocitarios en sangre total mediante citometría de flujo.</t>
  </si>
  <si>
    <t>Frasco por 1 mL para 100 determinaciones</t>
  </si>
  <si>
    <t>ior® anti-CD3 humano-FITC</t>
  </si>
  <si>
    <t>ior® anti-CD4 humano-PE</t>
  </si>
  <si>
    <t>ior® anti-CD45 humano-FITC</t>
  </si>
  <si>
    <t>Para la cuantificación de linfocitos T CD4+ en sangre total.</t>
  </si>
  <si>
    <t>Para la cuantificación de linfocitos T CD3+ en sangre total.</t>
  </si>
  <si>
    <t>Para la cuantificación de linfocitos T CD8+ en sangre total.</t>
  </si>
  <si>
    <t>Para la cuantificación de leucocitos CD45 + en sangre total.</t>
  </si>
  <si>
    <t>D1712-112/1</t>
  </si>
  <si>
    <t>D1712-112/2</t>
  </si>
  <si>
    <t>D1712-112/3</t>
  </si>
  <si>
    <t>D1712-112/4</t>
  </si>
  <si>
    <t>D1712-112/5</t>
  </si>
  <si>
    <t>D1901-09</t>
  </si>
  <si>
    <t>Familia 7.6 Controles multiparámetros Con 1, 2, 4 para su uso en los cobas t.</t>
  </si>
  <si>
    <t>Para el control de la calidad de pruebas de coagulación, en los analizadores cobas t 411.</t>
  </si>
  <si>
    <t>20 x 1 mL</t>
  </si>
  <si>
    <t>D1901-09/1</t>
  </si>
  <si>
    <t>D1901-09/2</t>
  </si>
  <si>
    <t>D1901-09/3</t>
  </si>
  <si>
    <t>07105100</t>
  </si>
  <si>
    <t>07105339</t>
  </si>
  <si>
    <t>07106912</t>
  </si>
  <si>
    <t>Con 1</t>
  </si>
  <si>
    <t>Con 2</t>
  </si>
  <si>
    <t>Con 4</t>
  </si>
  <si>
    <t>D1901-10</t>
  </si>
  <si>
    <t>ACCU-CHEK Active Control</t>
  </si>
  <si>
    <t xml:space="preserve">Para el control del funcionamiento de los medidores de glucemia ACCU-CHEK Active y las tiras reactivas ACCU-CHEK Active. </t>
  </si>
  <si>
    <t>1 x 4 mL Control 1
1 x 4 mL Control 2</t>
  </si>
  <si>
    <t>03146324</t>
  </si>
  <si>
    <t>Ácido Acético 2 %</t>
  </si>
  <si>
    <t>Diluyente para el conteo global de leucocitos en sangre total.</t>
  </si>
  <si>
    <t xml:space="preserve">1 x 100 mL </t>
  </si>
  <si>
    <t>D1901-06</t>
  </si>
  <si>
    <t>D1901-05</t>
  </si>
  <si>
    <t>Ácido Sulfosalicílico 0,786 mol/L</t>
  </si>
  <si>
    <t>Para la determinación cualitativa de proteínas en orina por turbidimetría.</t>
  </si>
  <si>
    <t xml:space="preserve">Frasco 1 x 100 mL </t>
  </si>
  <si>
    <t>AT/ Global Cal</t>
  </si>
  <si>
    <t>D1901-07</t>
  </si>
  <si>
    <t>Para la determinación cuantitativa de la actividad de la antitrombina III en plasma humano en los analizadores cobas t 411.</t>
  </si>
  <si>
    <t>R1: 6 x 7 mL, R2: 6 x 2 mL/ 5 x 1 mL</t>
  </si>
  <si>
    <t>06589332 / 07149131</t>
  </si>
  <si>
    <t>D1901-01</t>
  </si>
  <si>
    <t>cobas Plasma Separation Card</t>
  </si>
  <si>
    <t xml:space="preserve">Tarjeta de separación de plasma destinada a la recogida y estabilización de plasma seco obtenido de muestra de sangre total para diagnóstico in vitro.  </t>
  </si>
  <si>
    <t>Para 450 pruebas</t>
  </si>
  <si>
    <t>07963084</t>
  </si>
  <si>
    <t>Familia 7.6 Controles multiparámetros Con N, Con P, Con P+, para su uso en los cobas t.</t>
  </si>
  <si>
    <t>Para el control de la calidad de pruebas de coagulación en los analizadores cobas t 411.</t>
  </si>
  <si>
    <t>D1901-04</t>
  </si>
  <si>
    <t>D1901-04/1</t>
  </si>
  <si>
    <t>D1901-04/2</t>
  </si>
  <si>
    <t>D1901-04/3</t>
  </si>
  <si>
    <t>Con N</t>
  </si>
  <si>
    <t>Con P</t>
  </si>
  <si>
    <t>Con P+</t>
  </si>
  <si>
    <t>07128029</t>
  </si>
  <si>
    <t>07137826</t>
  </si>
  <si>
    <t>07138172</t>
  </si>
  <si>
    <t>Familia 7.12 Reactivos auxiliares y soluciones para su uso en los cobas t.</t>
  </si>
  <si>
    <t>Para pruebas de coagulación en los analizadores cobas t 411.</t>
  </si>
  <si>
    <t>D1901-03</t>
  </si>
  <si>
    <t>D1901-03/1</t>
  </si>
  <si>
    <t>D1901-03/2</t>
  </si>
  <si>
    <t>D1901-03/3</t>
  </si>
  <si>
    <t>D1901-03/4</t>
  </si>
  <si>
    <t>Imid Buff</t>
  </si>
  <si>
    <t>CC 25 mM</t>
  </si>
  <si>
    <t>Day Clean</t>
  </si>
  <si>
    <t>CleanSol</t>
  </si>
  <si>
    <t>Es un tampón de imidazol que se utiliza como reactivo auxiliar.</t>
  </si>
  <si>
    <t>Para la  recalcificación de las pruebas de coagulación.</t>
  </si>
  <si>
    <t>Para la limpieza de la aguja del analizador.</t>
  </si>
  <si>
    <t>Para la  limpieza de la aguja del analizador.</t>
  </si>
  <si>
    <t>20 x 20 mL</t>
  </si>
  <si>
    <t>10 x 15 mL</t>
  </si>
  <si>
    <t>12 x 11 mL</t>
  </si>
  <si>
    <t>12 x 5 mL</t>
  </si>
  <si>
    <t>06488846</t>
  </si>
  <si>
    <t>07103484</t>
  </si>
  <si>
    <t>07204736</t>
  </si>
  <si>
    <t>07255926</t>
  </si>
  <si>
    <t>D1207-64</t>
  </si>
  <si>
    <t>Para la determinación cuantitativa de los determinantes reactivos del anticuerpo OC 125 en suero y plasma humanos mediante un ensayo de electroquimioluminiscencia (ECLIA), en los analizadores automáticos Elecsys y cobas e.</t>
  </si>
  <si>
    <t>D1901-08</t>
  </si>
  <si>
    <t>Fibrinogen/ Kaolin/ Owren B/ Cal Plasma</t>
  </si>
  <si>
    <t>Para la determinación de la concentración de fibrinógeno (método de Clauss) en plasma citratado en los analizadores cobas t 411.</t>
  </si>
  <si>
    <t>10 x 5 mL/ 1 x 50 mL/ 10 x 15 mL/ 10 x 1 mL</t>
  </si>
  <si>
    <t>07103441/ 07103476/ 07103492/ 07141904</t>
  </si>
  <si>
    <t>TT</t>
  </si>
  <si>
    <t>Para la determinación del tiempo de trombina en plasma humano citratado en los analizadores cobas t 411.</t>
  </si>
  <si>
    <t>6 x 4 mL</t>
  </si>
  <si>
    <t>06492100</t>
  </si>
  <si>
    <t>D1901-02</t>
  </si>
  <si>
    <t>D1902-14</t>
  </si>
  <si>
    <t>Azul Brillante Cresil</t>
  </si>
  <si>
    <t>Para la identificación de reticulocitos.</t>
  </si>
  <si>
    <t>Eosina</t>
  </si>
  <si>
    <t>Para identificar trofozoítos y quistes de protozoos, así como huevos y larvas de helmintos en muestras de heces fecales.</t>
  </si>
  <si>
    <t>D1902-12</t>
  </si>
  <si>
    <t>Giemsa</t>
  </si>
  <si>
    <t>Para la tinción de las estructuras de leucocitos, eritrocitos y plaquetas.</t>
  </si>
  <si>
    <t>D1902-13</t>
  </si>
  <si>
    <t>LDL-C enzimático</t>
  </si>
  <si>
    <t>Para la determinación de LDL colesterol en suero por método enzimático.</t>
  </si>
  <si>
    <t>D1902-16</t>
  </si>
  <si>
    <t>HDL-C enzimático</t>
  </si>
  <si>
    <t>Para la determinación de HDL colesterol en suero o plasma por método enzimático.</t>
  </si>
  <si>
    <t>D1902-15</t>
  </si>
  <si>
    <t>Elecsys Anti-HCV II/ PreciControl Anti-HCV</t>
  </si>
  <si>
    <t>Elecsys Cortisol II/ Cortisol II CalSet/ PreciControl Cortisol Saliva</t>
  </si>
  <si>
    <r>
      <t xml:space="preserve">Sistema de identificación de </t>
    </r>
    <r>
      <rPr>
        <i/>
        <sz val="11"/>
        <rFont val="Calibri"/>
        <family val="2"/>
      </rPr>
      <t>Listeria</t>
    </r>
    <r>
      <rPr>
        <sz val="11"/>
        <rFont val="Calibri"/>
        <family val="2"/>
      </rPr>
      <t>.</t>
    </r>
  </si>
  <si>
    <r>
      <t xml:space="preserve">Sistema de identificación de </t>
    </r>
    <r>
      <rPr>
        <i/>
        <sz val="11"/>
        <rFont val="Calibri"/>
        <family val="2"/>
      </rPr>
      <t>Enterobacteriaceae</t>
    </r>
    <r>
      <rPr>
        <sz val="11"/>
        <rFont val="Calibri"/>
        <family val="2"/>
      </rPr>
      <t xml:space="preserve"> y otros bacilos Gram negativos no exigentes.</t>
    </r>
  </si>
  <si>
    <r>
      <t xml:space="preserve">Sistema de identificación de los </t>
    </r>
    <r>
      <rPr>
        <i/>
        <sz val="11"/>
        <rFont val="Calibri"/>
        <family val="2"/>
      </rPr>
      <t>Streptococcaceae</t>
    </r>
    <r>
      <rPr>
        <sz val="11"/>
        <rFont val="Calibri"/>
        <family val="2"/>
      </rPr>
      <t xml:space="preserve"> y otros gérmenes emparentados.</t>
    </r>
  </si>
  <si>
    <r>
      <t xml:space="preserve">Sistema de identificación de los </t>
    </r>
    <r>
      <rPr>
        <i/>
        <sz val="11"/>
        <rFont val="Calibri"/>
        <family val="2"/>
      </rPr>
      <t>Campylobacter</t>
    </r>
    <r>
      <rPr>
        <sz val="11"/>
        <rFont val="Calibri"/>
        <family val="2"/>
      </rPr>
      <t>.</t>
    </r>
  </si>
  <si>
    <r>
      <t>Lactobacillus</t>
    </r>
    <r>
      <rPr>
        <sz val="11"/>
        <rFont val="Calibri"/>
        <family val="2"/>
      </rPr>
      <t xml:space="preserve"> y microorganismos próximos.</t>
    </r>
  </si>
  <si>
    <r>
      <t>Bacillus</t>
    </r>
    <r>
      <rPr>
        <sz val="11"/>
        <rFont val="Calibri"/>
        <family val="2"/>
      </rPr>
      <t xml:space="preserve"> y otros microorganismos próximos/</t>
    </r>
    <r>
      <rPr>
        <i/>
        <sz val="11"/>
        <rFont val="Calibri"/>
        <family val="2"/>
      </rPr>
      <t>Enterobac-teriaceae</t>
    </r>
    <r>
      <rPr>
        <sz val="11"/>
        <rFont val="Calibri"/>
        <family val="2"/>
      </rPr>
      <t xml:space="preserve"> y </t>
    </r>
    <r>
      <rPr>
        <i/>
        <sz val="11"/>
        <rFont val="Calibri"/>
        <family val="2"/>
      </rPr>
      <t>Vibrionaceae.</t>
    </r>
  </si>
  <si>
    <r>
      <t>Roche CARDIAC proBNP</t>
    </r>
    <r>
      <rPr>
        <vertAlign val="superscript"/>
        <sz val="11"/>
        <rFont val="Calibri"/>
        <family val="2"/>
      </rPr>
      <t>+</t>
    </r>
    <r>
      <rPr>
        <sz val="11"/>
        <rFont val="Calibri"/>
        <family val="2"/>
      </rPr>
      <t>/ Roche CARDIAC Control proBNP</t>
    </r>
  </si>
  <si>
    <t>D1903-17</t>
  </si>
  <si>
    <t>Hierro</t>
  </si>
  <si>
    <t>Para la determinación de Hierro en suero por método colorimétrico.</t>
  </si>
  <si>
    <t>D1903-18</t>
  </si>
  <si>
    <t>Lugol Concentrado</t>
  </si>
  <si>
    <t>Para identificar trofozoítos y quistes de protozoos, así como huevos y larvas de helmintos en muestras humanas de heces fecales.</t>
  </si>
  <si>
    <t xml:space="preserve">Frasco x 100 mL </t>
  </si>
  <si>
    <t>aPTT MedS</t>
  </si>
  <si>
    <t>Para la determinación del tiempo de tromboplastina parcial activada (aPTT) en plasma humano citratado en los analizadores cobas t 411.</t>
  </si>
  <si>
    <t>20 x 5 mL</t>
  </si>
  <si>
    <t>07103425</t>
  </si>
  <si>
    <t>D1902-11</t>
  </si>
  <si>
    <t>STA - NeoPTimal ⑤, ⑩ &amp; ⑳</t>
  </si>
  <si>
    <t>Para la determinación cuantitativa del tiempo de protrombina (TP) en plasma humano citratado, en analizadores de la familia de STA-R, la familia STA Compact y la familia STA Satellite.</t>
  </si>
  <si>
    <t>6 viales x 5 mL; 6 viales x 5 mL/ 12 viales x 10 mL; 12 viales x 10 mL/ 12 viales x 20 mL; 12 viales x 20 mL</t>
  </si>
  <si>
    <t>REF 01163/ REF 01164/ REF 01165</t>
  </si>
  <si>
    <t>D1812-120</t>
  </si>
  <si>
    <t xml:space="preserve">  P</t>
  </si>
  <si>
    <t>03FK10CE, 03FK16CE</t>
  </si>
  <si>
    <t>Para la detección cualitativa de anticuerpos de todos los isotipos (IgM, IgG e IgA) específicos para el VIH-1 (incluyendo el subtipo O) y el VIH-2 en suero, plasma o sangre total.</t>
  </si>
  <si>
    <t>Para la determinación cuantitativa de la calcitonina (tirocalcitonina) humana en suero y plasma mediante un ensayo de Electroquimioluminiscencia (ECLIA) en los analizadores automatizados Elecsys y cobas e.</t>
  </si>
  <si>
    <t>Para la determinación cuantitativa de los anticuerpos anti-peroxidasa tiroidea en suero y plasma humanos mediante un ensayo de Electroquimioluminiscencia (ECLIA) en los inmunoanalizadores Elecsys.</t>
  </si>
  <si>
    <t>D1612-107</t>
  </si>
  <si>
    <t>D1612-108</t>
  </si>
  <si>
    <t>Elecsys IGF-1/ CalSet IGF-1</t>
  </si>
  <si>
    <t>Para la determinación inmunológica cuantitativa del factor de crecimiento insulínico tipo 1 (IGF‑1) en suero y plasma humanos, mediante un inmunoensayo de electroquimioluminiscencia (ECLIA) en los analizadores automáticos Elecsys y cobas e</t>
  </si>
  <si>
    <t>Para 100 pruebas; Para 100 pruebas/ 4 x 1,0 mL</t>
  </si>
  <si>
    <t>07475896; 07475918/ 07475969</t>
  </si>
  <si>
    <t>D1904-24</t>
  </si>
  <si>
    <t>HYDRAGEL 7,15,30 ISO-CK</t>
  </si>
  <si>
    <t>Para la identificación y cuantificación de las tres isoenzimas de la creatina kinasa (CK) en suero humano mediante electroforesis en gel de agarosa con el sistema semiautomático HYDRASYS.</t>
  </si>
  <si>
    <t>D1903-20</t>
  </si>
  <si>
    <t>4111/ 4131/ 4137</t>
  </si>
  <si>
    <t>D1903-21</t>
  </si>
  <si>
    <t>HYDRAGEL 7 y 15 ISO-PAL/ ISO-PAL CONTROL</t>
  </si>
  <si>
    <t>Para la identificación y cuantificación de las isoenzimas de la fosfatasa alcalina (FAL) en suero humano, mediante electroforesis en gel de agarosa en el sistema semiautomático HYDRASYS.</t>
  </si>
  <si>
    <t>Para 30 determinaciones/ Para 70 determinaciones/ Para 50 determinaciones</t>
  </si>
  <si>
    <t>4112/ 4132/ 4793</t>
  </si>
  <si>
    <t>PreciControl Growth</t>
  </si>
  <si>
    <t>Para el control de calidad de los inmunoensayos Elecsys IGF-1 y Elecsys hGH en los analizadores automáticos Elecsys y cobas e.</t>
  </si>
  <si>
    <t xml:space="preserve">4 x 3,0 mL </t>
  </si>
  <si>
    <t>07476108</t>
  </si>
  <si>
    <t>D1904-23</t>
  </si>
  <si>
    <t>Elecsys CA 15-3 II/ CA 15-3 II CalSet</t>
  </si>
  <si>
    <t>Para la determinación inmunológica cuantitativa del antígeno CA 15-3 en suero y plasma humanos, mediante un ensayo de electroquimioluminiscencia (ECLIA), en los analizadores automáticos Elecsys y cobas e.</t>
  </si>
  <si>
    <t>Para 100 pruebas; Para 300 pruebas/ 4 x 1,0 mL</t>
  </si>
  <si>
    <t>03045838; 07027001/ 03045846</t>
  </si>
  <si>
    <t>Elecsys ACTH/ ACTH CalSet</t>
  </si>
  <si>
    <t>Para la determinación inmunológica cuantitativa de la hormona adenocorticotropa (ACTH) en plasma humano tratado con EDTA, mediante un ensayo de electroquimioluminiscencia (ECLIA), en los analizadores automáticos Elecsys y cobas e.</t>
  </si>
  <si>
    <t>03255750; 07026684/ 03255760</t>
  </si>
  <si>
    <t>Elecsys AFP/ AFP CalSet II</t>
  </si>
  <si>
    <t>Para la determinación inmunológica cuantitativa de la α1-fetoproteína en suero y plasma humanos, mediante un ensayo de electroquimioluminiscencia (ECLIA), en los analizadores automáticos Elecsys y cobas e.</t>
  </si>
  <si>
    <t>Para 100 pruebas; Para 300 pruebas / 4 x 1,0 mL</t>
  </si>
  <si>
    <t>04481798; 07026706/ 04487761</t>
  </si>
  <si>
    <t>Elecsys AMH/ AMH CalSet/ PreciControl AMH</t>
  </si>
  <si>
    <t>Para 100 pruebas; Para 100  pruebas/ 4 x 1,0 mL / 4 x 2,0 mL</t>
  </si>
  <si>
    <t xml:space="preserve">6331076; 07026714 / 6331084/ 6709966 </t>
  </si>
  <si>
    <t>Elecsys Anti-HBc II/ PreciControl Anti-HBc II</t>
  </si>
  <si>
    <t>Para 100 determinaciones/16 x 1,3 mL; Para 200 determinaciones/16 x 1,3 mL; Para 300 determinaciones</t>
  </si>
  <si>
    <t>7374160/04927931; 07394764/04927931; 07026790</t>
  </si>
  <si>
    <t xml:space="preserve">Para la determinación cuantitativa de autoanticuerpos contra el receptor de la tirotropina en suero humano utilizando un anticuerpo monoclonal humano estimulador del tiroides, mediante un inmunoensayo de electroquimioluminiscencia (ECLIA), en los analizadores automáticos Elecsys y cobas e. </t>
  </si>
  <si>
    <t>Para 100 determinaciones; Para 300 determinaciones</t>
  </si>
  <si>
    <t>Elecsys CA 19-9/ CA 19-9 CalSet</t>
  </si>
  <si>
    <t>Para la determinación cuantitativa del antígeno carbohidratado 19-9 (CA 19-9) en suero y plasma humanos mediante un ensayo de electroquimioluminiscencia (ECLIA), en los analizadores automáticos Elecsys y cobas e.</t>
  </si>
  <si>
    <t>11776193; 07027028/11776215</t>
  </si>
  <si>
    <t>Elecsys CA 125 II/ CA 125 II Calset II</t>
  </si>
  <si>
    <t>11776223; 07026986/ 07030207</t>
  </si>
  <si>
    <t>Elecsys CEA/ CEA CalSet</t>
  </si>
  <si>
    <t>Para 100 pruebas; Para 300 pruebas/ 4 x 1 mL</t>
  </si>
  <si>
    <t>11731629; 07027079/11731645</t>
  </si>
  <si>
    <t>Elecsys Digoxin/ Digoxin CalSet</t>
  </si>
  <si>
    <t>Para la determinación inmunológica cuantitativa de la digoxina en suero y plasma humanos, mediante un ensayo de electroquimioluminiscencia (ECLIA), en los analizadores automáticos Elecsys y cobas e.</t>
  </si>
  <si>
    <t>Para 100 pruebas; Para 100 pruebas/4 x 1,5 mL</t>
  </si>
  <si>
    <t>11820796; 07027214 /11820907</t>
  </si>
  <si>
    <t>Elecsys Insulin/Insulin Calset</t>
  </si>
  <si>
    <t>Para la determinación cuantitativa de la insulina en suero y plasma humanos, mediante un ensayo de electroquimioluminiscencia (ECLIA), en los analizadores automáticos Elecsys y cobas e.</t>
  </si>
  <si>
    <t>Para 100 pruebas; Para 100 pruebas/ 4 x 1 mL</t>
  </si>
  <si>
    <t>12017547; 07027559/12017504</t>
  </si>
  <si>
    <t xml:space="preserve">Elecsys PTH/ PTH CalSet/ CalSet PTH/ CalSet PTH/ CalSet II PTH </t>
  </si>
  <si>
    <t>Para la determinación cuantitativa de la hormona paratiroidea intacta en suero y plasma humanos mediante un ensayo de electroquimioluminiscencia (ECLIA) en los analizadores automáticos Elecsys y cobas e.</t>
  </si>
  <si>
    <t>Para 100 pruebas; Para 300 pruebas / 4 x 1,0 mL/ 4 x 1,0 mL/  4 x 1,0 mL/  4 x 1,0 mL</t>
  </si>
  <si>
    <t xml:space="preserve">11972103; 07251068/ 11972219/ 08243875/ 07360894/ 08243891
</t>
  </si>
  <si>
    <r>
      <t xml:space="preserve">Controles multiparámetros para el control de las mediciones de pH, </t>
    </r>
    <r>
      <rPr>
        <i/>
        <sz val="11"/>
        <rFont val="Calibri"/>
        <family val="2"/>
      </rPr>
      <t>P</t>
    </r>
    <r>
      <rPr>
        <sz val="11"/>
        <rFont val="Calibri"/>
        <family val="2"/>
      </rPr>
      <t>CO</t>
    </r>
    <r>
      <rPr>
        <vertAlign val="subscript"/>
        <sz val="11"/>
        <rFont val="Calibri"/>
        <family val="2"/>
      </rPr>
      <t>2</t>
    </r>
    <r>
      <rPr>
        <sz val="11"/>
        <rFont val="Calibri"/>
        <family val="2"/>
      </rPr>
      <t xml:space="preserve">, </t>
    </r>
    <r>
      <rPr>
        <i/>
        <sz val="11"/>
        <rFont val="Calibri"/>
        <family val="2"/>
      </rPr>
      <t>P</t>
    </r>
    <r>
      <rPr>
        <sz val="11"/>
        <rFont val="Calibri"/>
        <family val="2"/>
      </rPr>
      <t>O</t>
    </r>
    <r>
      <rPr>
        <vertAlign val="subscript"/>
        <sz val="11"/>
        <rFont val="Calibri"/>
        <family val="2"/>
      </rPr>
      <t>2</t>
    </r>
    <r>
      <rPr>
        <sz val="11"/>
        <rFont val="Calibri"/>
        <family val="2"/>
      </rPr>
      <t xml:space="preserve">, </t>
    </r>
    <r>
      <rPr>
        <i/>
        <sz val="11"/>
        <rFont val="Calibri"/>
        <family val="2"/>
      </rPr>
      <t>S</t>
    </r>
    <r>
      <rPr>
        <sz val="11"/>
        <rFont val="Calibri"/>
        <family val="2"/>
      </rPr>
      <t>O</t>
    </r>
    <r>
      <rPr>
        <vertAlign val="subscript"/>
        <sz val="11"/>
        <rFont val="Calibri"/>
        <family val="2"/>
      </rPr>
      <t xml:space="preserve">2, </t>
    </r>
    <r>
      <rPr>
        <sz val="11"/>
        <rFont val="Calibri"/>
        <family val="2"/>
      </rPr>
      <t>Na</t>
    </r>
    <r>
      <rPr>
        <vertAlign val="superscript"/>
        <sz val="11"/>
        <rFont val="Calibri"/>
        <family val="2"/>
      </rPr>
      <t>+</t>
    </r>
    <r>
      <rPr>
        <sz val="11"/>
        <rFont val="Calibri"/>
        <family val="2"/>
      </rPr>
      <t>, K</t>
    </r>
    <r>
      <rPr>
        <vertAlign val="superscript"/>
        <sz val="11"/>
        <rFont val="Calibri"/>
        <family val="2"/>
      </rPr>
      <t>+</t>
    </r>
    <r>
      <rPr>
        <sz val="11"/>
        <rFont val="Calibri"/>
        <family val="2"/>
      </rPr>
      <t>, Cl</t>
    </r>
    <r>
      <rPr>
        <vertAlign val="superscript"/>
        <sz val="11"/>
        <rFont val="Calibri"/>
        <family val="2"/>
      </rPr>
      <t>-</t>
    </r>
    <r>
      <rPr>
        <sz val="11"/>
        <rFont val="Calibri"/>
        <family val="2"/>
      </rPr>
      <t>, iCa</t>
    </r>
    <r>
      <rPr>
        <vertAlign val="superscript"/>
        <sz val="11"/>
        <rFont val="Calibri"/>
        <family val="2"/>
      </rPr>
      <t>+</t>
    </r>
    <r>
      <rPr>
        <sz val="11"/>
        <rFont val="Calibri"/>
        <family val="2"/>
      </rPr>
      <t>, Hct y Hb total en los analizadores Roche OMNI C, Roche OMNI S, cobas b 121 y cobas b 221, así como de la glucosa y el lactato en los analizadores Roche OMNI S y cobas b 221.</t>
    </r>
  </si>
  <si>
    <t>ALTL</t>
  </si>
  <si>
    <t>Elecsys Calcitonin/ Calcitonin CalSet</t>
  </si>
  <si>
    <t xml:space="preserve">Para 100 determinaciones; Para 100 determinaciones/ 4 x 1,0 mL </t>
  </si>
  <si>
    <t>06445853; 07027044/ 06445861</t>
  </si>
  <si>
    <t>Elecsys free PSA/ free PSA CalSet</t>
  </si>
  <si>
    <t>Para la determinación cuantitativa del antígeno prostático específico libre en suero y plasma humanos, mediante un ensayo de electroquimioluminiscencia (ECLIA), en los analizadores automáticos Elecsys y cobas e.</t>
  </si>
  <si>
    <t>Para 100 pruebas; Para 300 pruebas/  4 x 1,0 mL</t>
  </si>
  <si>
    <t>03289788; 07027320/ 03289796</t>
  </si>
  <si>
    <t>Elecsys total PSA / total PSA CalSet II</t>
  </si>
  <si>
    <t>Para la determinación cuantitativa del antígeno prostático específico total (libre y complejado) (tPSA) en suero y plasma humanos, mediante un ensayo de electroquimioluminiscencia (ECLIA), en los analizadores automáticos Elecsys y cobas e.</t>
  </si>
  <si>
    <t>04641655; 07027966/ 04485220</t>
  </si>
  <si>
    <t>Para la determinación cuantitativa de la Microalbuminuria en orina por método turbidimétrico/ Para la preparación de curvas de referencia para la determinación de la Microalbuminuria en orina por método turbidimétrico/ Para evaluar la exactitud y la precisión en la determinación de  Microalbuminuria en orina por turbidimetría.</t>
  </si>
  <si>
    <t>D-DI2/ D-DI2 Cal/ D-DI2 Con</t>
  </si>
  <si>
    <t>D1905-25</t>
  </si>
  <si>
    <t>Para la determinación inmunológica cuantitativa de los productos de degradación de la fibrina (dímero D y oligómeros X) en plasma citratado en los analizadores cobas t 411.</t>
  </si>
  <si>
    <t>5 x 4,2 mL; 5 x 3,8 mL/ 4 x 0,5 mL/ 4 x 1,0 mL</t>
  </si>
  <si>
    <t>06589367/ 07311320/ 07310498</t>
  </si>
  <si>
    <t>D1003-19</t>
  </si>
  <si>
    <t>Elecsys Active B12/ CalSet Active B12/ PreciControl Active B12</t>
  </si>
  <si>
    <t>Para la determinación inmunológica cuantitativa de la vitamina B12 activa (holotranscobalamina) en suero humano mediante un ensayo de electroquimioluminiscencia (ECLIA) en los analizadores automáticos Elecsys y cobas e.</t>
  </si>
  <si>
    <t>Para 100 determinaciones; Para 300 determinaciones/ 4 x 1,0 mL/ 4 x 3,0 mL</t>
  </si>
  <si>
    <t>07713207; 07713258/ 07726350/ 07713223</t>
  </si>
  <si>
    <t>Elecsys AMH Plus/ CalSet AMH Plus/ PreciControl AMH Plus</t>
  </si>
  <si>
    <t>D1905-27</t>
  </si>
  <si>
    <t>Para 100 pruebas; Para 100 pruebas/ 4 x 1,0 mL/ 4 x 2,0 mL</t>
  </si>
  <si>
    <t>07957190; 07957246 / 07957203/ 07957211</t>
  </si>
  <si>
    <t>Familia 2.1.2 Anticuerpos Primarios: Filamentos intracelulares. VENTANA</t>
  </si>
  <si>
    <t>D1811-111/8</t>
  </si>
  <si>
    <t>anti-Cytokeratin 17 (SP95) Rabbit Monoclonal Primary Antibody</t>
  </si>
  <si>
    <t>Para detectar la citoqueratina 17, la cual se expresa exclusivamente en las células basales del epitelio glandular de los epitelios complejos con componente mioepitelial y epitelios transicionales y pseudoestratificados.</t>
  </si>
  <si>
    <t>06373658/790-4560</t>
  </si>
  <si>
    <t>OptiView Amplification Kit</t>
  </si>
  <si>
    <t xml:space="preserve">Para utilizarse junto con el OptiView DAB IHC Detection Kit (OptiView Detection Kit) para aumentar la intensidad de la tinción de los anticuerpos primarios de ratón y conejo, en cortes de tejidos fijados con formol y embebidos en parafina, tejidos congelados o preparados citológicos, en módulos de tinción de portaobjetos automatizados BenchMark Advanced Staining de VENTANA. </t>
  </si>
  <si>
    <t>Para 50 pruebas; Para 250 Pruebas</t>
  </si>
  <si>
    <t>06396518/ 760-099; 06718663/ 860-099</t>
  </si>
  <si>
    <t>D1905-29</t>
  </si>
  <si>
    <t>Familia 1.2.2 Galerías API® Reactivos y Material Adicional</t>
  </si>
  <si>
    <t>D1906-32</t>
  </si>
  <si>
    <t>D1906-32/1</t>
  </si>
  <si>
    <t>D1906-32/2</t>
  </si>
  <si>
    <t>D1906-32/3</t>
  </si>
  <si>
    <t>D1906-32/4</t>
  </si>
  <si>
    <t>D1906-32/5</t>
  </si>
  <si>
    <t>D1906-32/6</t>
  </si>
  <si>
    <t>D1906-32/7</t>
  </si>
  <si>
    <t>API® OF Medium</t>
  </si>
  <si>
    <t>Para estudiar el metabolismo oxidativo o fermentativo de la glucosa por las bacterias.</t>
  </si>
  <si>
    <t>10 x 5 mL</t>
  </si>
  <si>
    <t>API® M Medium</t>
  </si>
  <si>
    <t>McFarland Standard</t>
  </si>
  <si>
    <t>Patrones para la estimación de la densidad de las suspensiones microbianas.</t>
  </si>
  <si>
    <t>6 patrones (0.5, 1, 2, 3, 4, 5)</t>
  </si>
  <si>
    <t>Zn</t>
  </si>
  <si>
    <t>2 x 10 g</t>
  </si>
  <si>
    <t xml:space="preserve">XYL </t>
  </si>
  <si>
    <t>2 x 5 mL</t>
  </si>
  <si>
    <t xml:space="preserve">EHR </t>
  </si>
  <si>
    <t>1 x 5 mL</t>
  </si>
  <si>
    <r>
      <t>Reactivo de zinc para usar con varios kits de API</t>
    </r>
    <r>
      <rPr>
        <vertAlign val="superscript"/>
        <sz val="12"/>
        <rFont val="Calibri"/>
        <family val="2"/>
      </rPr>
      <t>®</t>
    </r>
    <r>
      <rPr>
        <sz val="12"/>
        <rFont val="Calibri"/>
        <family val="2"/>
      </rPr>
      <t>.</t>
    </r>
  </si>
  <si>
    <r>
      <t>Reactivo de xileno para usar con varios kits de API</t>
    </r>
    <r>
      <rPr>
        <vertAlign val="superscript"/>
        <sz val="12"/>
        <rFont val="Calibri"/>
        <family val="2"/>
      </rPr>
      <t>®</t>
    </r>
    <r>
      <rPr>
        <sz val="12"/>
        <rFont val="Calibri"/>
        <family val="2"/>
      </rPr>
      <t>.</t>
    </r>
  </si>
  <si>
    <r>
      <t>Reactivo EHRLICH, para activar la reacción en la prueba de indol (IND) en las tiras API</t>
    </r>
    <r>
      <rPr>
        <vertAlign val="superscript"/>
        <sz val="12"/>
        <rFont val="Calibri"/>
        <family val="2"/>
      </rPr>
      <t>®</t>
    </r>
    <r>
      <rPr>
        <sz val="12"/>
        <rFont val="Calibri"/>
        <family val="2"/>
      </rPr>
      <t xml:space="preserve"> 20 A (20300).</t>
    </r>
  </si>
  <si>
    <t>Permite diferenciar las bacterias motiles de las inmóviles.</t>
  </si>
  <si>
    <t>D1906-32/8</t>
  </si>
  <si>
    <t>D1906-32/9</t>
  </si>
  <si>
    <t>D1906-32/10</t>
  </si>
  <si>
    <t>D1906-32/12</t>
  </si>
  <si>
    <t>D1906-32/11</t>
  </si>
  <si>
    <t>D1906-32/13</t>
  </si>
  <si>
    <t>D1906-32/15</t>
  </si>
  <si>
    <t>D1906-32/14</t>
  </si>
  <si>
    <t>D1906-32/16</t>
  </si>
  <si>
    <t>D1906-32/17</t>
  </si>
  <si>
    <t>D1906-32/18</t>
  </si>
  <si>
    <t>D1906-32/19</t>
  </si>
  <si>
    <t>D1906-32/20</t>
  </si>
  <si>
    <t>D1906-32/21</t>
  </si>
  <si>
    <t>D1906-32/22</t>
  </si>
  <si>
    <t xml:space="preserve">BCP </t>
  </si>
  <si>
    <t>OLEO DE PARAFINA</t>
  </si>
  <si>
    <t>125 mL</t>
  </si>
  <si>
    <t>2 mL</t>
  </si>
  <si>
    <t>5 mL</t>
  </si>
  <si>
    <t>Reactivo Bromocresol Púrpura para usar en las galerías API® 20 A y Rapid ID 32 E.</t>
  </si>
  <si>
    <t>Aceite parafina para usar con varios kits de API®.</t>
  </si>
  <si>
    <t>API® NaCl 0.85% Medium, 2 mL</t>
  </si>
  <si>
    <t>Medio para la preparación de suspensión de gérmenes para usar en API® ID 32 o ATBTM.</t>
  </si>
  <si>
    <t>API® NACL 0.85% Medium, 5 mL</t>
  </si>
  <si>
    <t>API® Suspension Medium</t>
  </si>
  <si>
    <t>Agua desmineralizada para la preparación de suspensión de gérmenes para usar en API® ID 32 o ATBTM.</t>
  </si>
  <si>
    <t>Oxidase Reagent</t>
  </si>
  <si>
    <t>Detección de la enzima citocromo oxidasa.</t>
  </si>
  <si>
    <t>50 ampollas x 0,75 mL</t>
  </si>
  <si>
    <t>VP 1 + VP 2</t>
  </si>
  <si>
    <t>4 x 5 mL</t>
  </si>
  <si>
    <t>NIT 1 + NIT 2</t>
  </si>
  <si>
    <t>VP A + VP B</t>
  </si>
  <si>
    <t>TDA</t>
  </si>
  <si>
    <t>James</t>
  </si>
  <si>
    <t>FB</t>
  </si>
  <si>
    <t>NIN</t>
  </si>
  <si>
    <t>PYZ</t>
  </si>
  <si>
    <t>Reactivos para usar con varios kits API®.</t>
  </si>
  <si>
    <t>Reactivos para usar en las galerías API®.</t>
  </si>
  <si>
    <t>ZYM B</t>
  </si>
  <si>
    <t>ZYM A</t>
  </si>
  <si>
    <t xml:space="preserve">2 x R1 5 mL; 2 x R2 5 mL </t>
  </si>
  <si>
    <t>2 x R1 5 mL; 2 x R2 5 mL</t>
  </si>
  <si>
    <t>2 x 8 mL</t>
  </si>
  <si>
    <t>Familia 8.2 Reactivos complementarios para el uso en los sistemas automatizados de tinción de VENTANA.</t>
  </si>
  <si>
    <t>D1906-31</t>
  </si>
  <si>
    <t>D1906-31/1</t>
  </si>
  <si>
    <t>D1906-31/2</t>
  </si>
  <si>
    <t>D1906-31/3</t>
  </si>
  <si>
    <t>D1906-31/4</t>
  </si>
  <si>
    <t>D1906-31/5</t>
  </si>
  <si>
    <t>D1906-31/6</t>
  </si>
  <si>
    <t>D1906-31/7</t>
  </si>
  <si>
    <t>D1906-31/8</t>
  </si>
  <si>
    <t>D1906-31/9</t>
  </si>
  <si>
    <t>D1906-31/10</t>
  </si>
  <si>
    <t>D1906-31/11</t>
  </si>
  <si>
    <t>D1906-31/12</t>
  </si>
  <si>
    <t>D1906-31/13</t>
  </si>
  <si>
    <t>D1906-31/14</t>
  </si>
  <si>
    <t>LCS (Predilute)</t>
  </si>
  <si>
    <t xml:space="preserve">Reaction Buffer Concentrate (10X)   </t>
  </si>
  <si>
    <t>ULTRA LCS (Predilute)</t>
  </si>
  <si>
    <t>Protease 1</t>
  </si>
  <si>
    <t>Hematoxylin</t>
  </si>
  <si>
    <t>Bluing Reagent</t>
  </si>
  <si>
    <t>Hematoxylin II</t>
  </si>
  <si>
    <t>Cell Conditioning Solution (CC1)</t>
  </si>
  <si>
    <t>ULTRA Cell Conditioning Solution (ULTRA CC1)</t>
  </si>
  <si>
    <t>ISH Protease 3</t>
  </si>
  <si>
    <t>10X SSC</t>
  </si>
  <si>
    <t>ultraView Silver Wash II</t>
  </si>
  <si>
    <t>Cell Conditioning Solution (CC2)</t>
  </si>
  <si>
    <t>EZ Prep Concentrate (10X)</t>
  </si>
  <si>
    <t>ULTRA Cell Conditioning Solution (ULTRA CC2)</t>
  </si>
  <si>
    <t xml:space="preserve">HybReady Solution  </t>
  </si>
  <si>
    <t>D1906-31/15</t>
  </si>
  <si>
    <t>D1906-31/16</t>
  </si>
  <si>
    <t>Solución cubreobjetos prediluida utilizada como barrera entre los reactivos acuosos y el aire. Evita la evaporación de los reactivos acuosos proporcionando un ambiente estable para los ensayos de  inmunohistoquímica (IHC) o para las reacciones de hibridación in situ (ISH).</t>
  </si>
  <si>
    <t>Solución tampón basada en el tampón Tris utilizada para aclarar portaobjetos entre los pasos de tinción y para proporcionar un medio acuoso estable para IHC o ISH.</t>
  </si>
  <si>
    <t>Solución cubreobjetos prediluida utilizada como barrera entre los reactivos acuosos y el aire. Evita la evaporación de los reactivos acuosos proporcionando un ambiente estable para los ensayos de IHC o ISH.</t>
  </si>
  <si>
    <t>Para la digestión enzimática de los cortes de tejidos fijados en formol e incluidos en parafina, lo que permite a los anticuerpos primarios reconocer los epítopos y unirse a ellos.</t>
  </si>
  <si>
    <t xml:space="preserve">Para teñir los núcleos celulares en portaobjetos que contengan células procedentes de tejido congelado, tejido fijado en formol y embebido en parafina o preparaciones citológicas. </t>
  </si>
  <si>
    <t>Para colorear de azul la secciones teñidas con hematoxilina en los Ventana Automated Slide Stainers o en portaobjetos de vidrio.</t>
  </si>
  <si>
    <t>Para teñir los núcleos celulares en portaobjetos que contengan células procedentes de tejido congelado, tejido fijado en formol y embebido en parafina o preparaciones citológicas.</t>
  </si>
  <si>
    <t>Se utiliza como paso de tratamiento previo en el procesamiento de muestras de tejidos para reacciones de IHC.</t>
  </si>
  <si>
    <t>Se utiliza como paso de pretratamiento para procesar muestras de tejidos para las reacciones de IHC.</t>
  </si>
  <si>
    <t>Se utiliza en el proceso de ISH para eliminar las proteínas que rodean a las secuencias de ADN y ARN de interés.</t>
  </si>
  <si>
    <t>Para el lavado de astringencia y para aclarar los portaobjetos entre los pasos de tinción y para proporcionar un medio acuoso estable para las reacciones de ISH.</t>
  </si>
  <si>
    <t>Para aclarar los portaobjetos entre los pasos de tinción y proporcionar un medio acuoso estable para la reacción del cromógeno de ISH, al usar ultraView SISH Detection Kit.</t>
  </si>
  <si>
    <t>Se utiliza como paso de pretratamiento para procesar muestras de tejido durante la IHC y la ISH.</t>
  </si>
  <si>
    <t xml:space="preserve">Para la eliminación de la parafina de las muestras de tejido durante las reacciones de IHC e ISH. Asimismo sirve para diluir la solución 2X SSC durante los lavados astringentes en las reacciones ISH. </t>
  </si>
  <si>
    <t>Es un tampón formamida diseñado para ser usado con ensayos basados en ISH.</t>
  </si>
  <si>
    <t>1 frasco x 1L</t>
  </si>
  <si>
    <t>1 frasco x 2L</t>
  </si>
  <si>
    <t>1 dispensador x 25 mL</t>
  </si>
  <si>
    <t>Para 250 pruebas/ 1 dispensador x 25 mL</t>
  </si>
  <si>
    <t>Para 250 pruebas/ 1 vial x 25 mL</t>
  </si>
  <si>
    <t>Para 200 pruebas/ 1 dispensador x 20 mL</t>
  </si>
  <si>
    <t>05353955/ 950-300</t>
  </si>
  <si>
    <t xml:space="preserve">05424534/ 650-210   </t>
  </si>
  <si>
    <t>05266688/ 760-2018</t>
  </si>
  <si>
    <t>05266726/ 760-2021</t>
  </si>
  <si>
    <t>05264839/650-010</t>
  </si>
  <si>
    <t>05266769/ 760-2037</t>
  </si>
  <si>
    <t>05277965/ 790-2208</t>
  </si>
  <si>
    <t>05279801/ 950-124</t>
  </si>
  <si>
    <t>05424569/ 950-224</t>
  </si>
  <si>
    <t>05273331/ 780-4149</t>
  </si>
  <si>
    <t>05446724/ 780-003</t>
  </si>
  <si>
    <t>05353947/950-110</t>
  </si>
  <si>
    <t>05279798/ 950-123</t>
  </si>
  <si>
    <t>05279771/ 950-102</t>
  </si>
  <si>
    <t>05424542/ 950-223</t>
  </si>
  <si>
    <t>05917557/ 780-4409</t>
  </si>
  <si>
    <t>HbA1c Directa/Set de Control de HbA1c Directa / Calibrador HbA1c Directa</t>
  </si>
  <si>
    <t>D1906-30</t>
  </si>
  <si>
    <t>Para la determinación cuantitativa de la hemoglobina A1c (HbA1c) en sangre humana, mediante un ensayo de inmunoturbidimetría.</t>
  </si>
  <si>
    <t>Y04601/ Y04604/ Y04603</t>
  </si>
  <si>
    <t>D1908-38/01</t>
  </si>
  <si>
    <t>D1908-38/02</t>
  </si>
  <si>
    <t>D1908-38/03</t>
  </si>
  <si>
    <t>D1908-38/04</t>
  </si>
  <si>
    <t>ONPG</t>
  </si>
  <si>
    <t>X + V factor disc</t>
  </si>
  <si>
    <t>X factor disc</t>
  </si>
  <si>
    <t>Familia 1.2.8 Discos para la identificación o diferenciación de microorganismos</t>
  </si>
  <si>
    <t>D1908-38</t>
  </si>
  <si>
    <t>Para la identificación o diferenciación de microorganismos, en cultivos de cepas aisladas de muestras clínicas.</t>
  </si>
  <si>
    <t>V factor disc</t>
  </si>
  <si>
    <t>D1907-33</t>
  </si>
  <si>
    <t>Láminas ANA (anticuerpos antinucleares)</t>
  </si>
  <si>
    <t>Para la detección de anticuerpos antinucleares (ANA), en muestra de suero humano.</t>
  </si>
  <si>
    <t>Caja por 4 paquetes de 5 láminas</t>
  </si>
  <si>
    <t>LDH-P</t>
  </si>
  <si>
    <t>Para la determinación de la lactato deshidrogenasa (LDH) en suero por método cinético.</t>
  </si>
  <si>
    <t>D1908-36</t>
  </si>
  <si>
    <t>Para la determinación de Triglicéridos en suero y plasma por método enzimático.</t>
  </si>
  <si>
    <t>D1908-35</t>
  </si>
  <si>
    <t xml:space="preserve">therascreen® EGFR RGQ PCR Kit V2            </t>
  </si>
  <si>
    <t>Para la detección cualitativa de 29 mutaciones somáticas del gen EGFR, en muestras de ADN extraídas de tejido tumoral fijado en formalina e impregnado en parafina de pacientes con cáncer de pulmón no microcítico (NSCLC), mediante reacción en cadena de polimerasa (PCR) en un equipo Rotor-Gene Q MDx.</t>
  </si>
  <si>
    <t>D1908-37</t>
  </si>
  <si>
    <t>D1909-49</t>
  </si>
  <si>
    <t>ACP2</t>
  </si>
  <si>
    <t>Para la determinación cuantitativa de la fosfatasa ácida en suero humano en los sistemas Roche/Hitachi cobas c y COBAS INTEGRA.</t>
  </si>
  <si>
    <t xml:space="preserve">4 x 100 determinaciones; 4 x 100 determinaciones ACP2/NPP2, o 4 x 200 determinaciones ACP2 
</t>
  </si>
  <si>
    <t>04375351; 05975905</t>
  </si>
  <si>
    <t>D1909-42</t>
  </si>
  <si>
    <t>Biuret</t>
  </si>
  <si>
    <t>Para la determinación de proteínas totales en suero por método colorimétrico.</t>
  </si>
  <si>
    <t>1 frasco x 120 mL para 40 determinaciones</t>
  </si>
  <si>
    <t>CRP 5+1/ Calibrador de CRP nivel alto/ Calibrador de CRP, serie de 5 niveles</t>
  </si>
  <si>
    <t>Para la determinación cuantitativa de la CRP (proteína C reactiva) en suero humano mediante inmunoturbidimetría.</t>
  </si>
  <si>
    <t>D1909-39</t>
  </si>
  <si>
    <t>A06619H; A06859H/ A00538; A00710/ A00713</t>
  </si>
  <si>
    <t>IgE/ Calibrador de IgE, serie de 5 niveles / Control de IgE nivel alto/ Control de IgE nivel bajo.</t>
  </si>
  <si>
    <t>Para la determinación cuantitativa de la IgE (inmunoglobulina E) en suero y plasma humano mediante inmunoturbidimetría.</t>
  </si>
  <si>
    <t>D1909-40</t>
  </si>
  <si>
    <t>D13250/ D13251/ D13252/ D13253</t>
  </si>
  <si>
    <t>D1909-41</t>
  </si>
  <si>
    <t>Sulfato de Cobre D-1053</t>
  </si>
  <si>
    <t xml:space="preserve">Para la determinación cualitativa de Hemoglobina en sangre. Selección del donante. </t>
  </si>
  <si>
    <t>1 frasco x 100 mL para 40 determinaciones.</t>
  </si>
  <si>
    <t>Bilirrubina</t>
  </si>
  <si>
    <t>D1910-45</t>
  </si>
  <si>
    <t xml:space="preserve">Para la determinación de Bilirrubina directa y total en suero por método colorimétrico. </t>
  </si>
  <si>
    <t>Para 80 determinaciones de Bilirrubina directa y 80 determinaciones de Bilirrubina total</t>
  </si>
  <si>
    <t>PT Screen/ PT Cal Set</t>
  </si>
  <si>
    <t>Para la determinación del tiempo de protrombina en plasma humano citratado en los analizadores cobas t 411.</t>
  </si>
  <si>
    <t>10 x 10 mL / 5 x 1 mL (5 niveles)</t>
  </si>
  <si>
    <t>07103352/ 07142056</t>
  </si>
  <si>
    <t>D1909-44</t>
  </si>
  <si>
    <r>
      <t xml:space="preserve">Prueba de amplificación </t>
    </r>
    <r>
      <rPr>
        <i/>
        <sz val="11"/>
        <rFont val="Calibri"/>
        <family val="2"/>
      </rPr>
      <t>in vitro</t>
    </r>
    <r>
      <rPr>
        <sz val="11"/>
        <rFont val="Calibri"/>
        <family val="2"/>
      </rPr>
      <t xml:space="preserve"> de ácidos nucleicos</t>
    </r>
    <r>
      <rPr>
        <i/>
        <sz val="11"/>
        <rFont val="Calibri"/>
        <family val="2"/>
      </rPr>
      <t xml:space="preserve"> </t>
    </r>
    <r>
      <rPr>
        <sz val="11"/>
        <rFont val="Calibri"/>
        <family val="2"/>
      </rPr>
      <t>para la cuantificación del ARN del HIV-1 en plasma humano.</t>
    </r>
  </si>
  <si>
    <r>
      <t xml:space="preserve">Prueba de amplificación de ácidos nucleicos </t>
    </r>
    <r>
      <rPr>
        <i/>
        <sz val="11"/>
        <rFont val="Calibri"/>
        <family val="2"/>
      </rPr>
      <t xml:space="preserve">in vitro </t>
    </r>
    <r>
      <rPr>
        <sz val="11"/>
        <rFont val="Calibri"/>
        <family val="2"/>
      </rPr>
      <t>para la cuantificación del ADN del virus de la hepatitis B (HBV) en plasma y suero humano.</t>
    </r>
  </si>
  <si>
    <t>Elecsys FT4 III/ CalSet FT4 III</t>
  </si>
  <si>
    <t>Para la determinación cuantitativa de la tiroxina libre en suero y plasma humanos en los analizadores Elecsys y cobas e.</t>
  </si>
  <si>
    <t>Para 200 determinaciones; Para 300 determinaciones/ 4 x 1,0 mL</t>
  </si>
  <si>
    <t>07976836; 07976887/ 07976879</t>
  </si>
  <si>
    <t>D1904-22</t>
  </si>
  <si>
    <t>Creatinina</t>
  </si>
  <si>
    <t>D1911-46</t>
  </si>
  <si>
    <t xml:space="preserve">Para la determinación de Creatinina en suero por el método de Jaffé cinético y punto final. </t>
  </si>
  <si>
    <t xml:space="preserve">Para 120 determinaciones </t>
  </si>
  <si>
    <t>Elecsys HTLV- I/II / PreciControl HTLV</t>
  </si>
  <si>
    <t>Para la determinación cualitativa de anticuerpos anti-HTLV-I/II en suero y plasma humanos, mediante un inmunoensayo de electroquimioluminiscencia (ECLIA) en los inmunoanalizadores cobas e.</t>
  </si>
  <si>
    <t>07091656; 07173032; 07028202/07108133</t>
  </si>
  <si>
    <t>Para 100 determinaciones; Para 200 determinaciones; Para 300 determinaciones/ 6 x 1,0 Ml</t>
  </si>
  <si>
    <t>D1911-47</t>
  </si>
  <si>
    <t>D1912-50</t>
  </si>
  <si>
    <t>Hemotest</t>
  </si>
  <si>
    <t xml:space="preserve">Para la determinación de Hemoglobina en sangre por el método de la Cianometahemoglobina. </t>
  </si>
  <si>
    <t xml:space="preserve">Frasco x 100 mL para 1000 determinaciones </t>
  </si>
  <si>
    <t>D1911-48</t>
  </si>
  <si>
    <t xml:space="preserve">Multicontroles externos en sangre seca sobre papel de filtro (Phe-TSH-T4-17OH     Progesterona-Galactosa-Biotinidasa) </t>
  </si>
  <si>
    <t>Para  la evaluación externa de la calidad de los ensayos UMELISA TSH NEONATAL, UMELISA T4 NEONATAL, UMTEST GAL, UMELISA 17OH Progesterona NEONATAL, UMTEST BIOTINIDASA y UMTEST PKU.</t>
  </si>
  <si>
    <t>3 tarjetas x 9 manchas</t>
  </si>
  <si>
    <t>CE-3</t>
  </si>
  <si>
    <t>Para la determinación de Albúmina en suero por método colorimétrico.</t>
  </si>
  <si>
    <t>D1912-49</t>
  </si>
  <si>
    <t>Combur10 Test UX</t>
  </si>
  <si>
    <t>Tira reactiva para la determinación simultánea semicuantitativa de diez parámetros en orina: gravedad específica, pH, leucocitos, nitrito, proteína, glucosa, cuerpos cetónicos, urobilinógeno, bilirrubina y sangre, mediante fotometría de reflexión en el analizador Urisys 1100, o mediante la lectura visual.</t>
  </si>
  <si>
    <t>Tubo con 100 tiras reactivas</t>
  </si>
  <si>
    <t>11544373</t>
  </si>
  <si>
    <t>D2001-06</t>
  </si>
  <si>
    <t>D2001-01</t>
  </si>
  <si>
    <t xml:space="preserve">Elecsys GDF-15 / CalSet GDF-15  </t>
  </si>
  <si>
    <t>Para la determinación cuantitativa del factor 15 de diferenciación de crecimiento (GDF-15) en suero y plasma humanos en los analizadores Elecsys y cobas e.</t>
  </si>
  <si>
    <t>07125933; 07028172/ 07125941</t>
  </si>
  <si>
    <t>HeberFast Line Rotavirus II</t>
  </si>
  <si>
    <t>D1912-51</t>
  </si>
  <si>
    <t>Prueba rápida, de un paso, para la detección de Rotavirus del grupo A en muestras de heces fecales.</t>
  </si>
  <si>
    <t>Estuche para 24 pruebas</t>
  </si>
  <si>
    <t>1.009.00</t>
  </si>
  <si>
    <t>NH3L2</t>
  </si>
  <si>
    <t>Para la determinación cuantitativa de amoníaco en plasma humano en los sistemas Roche/Hitachi cobas c.</t>
  </si>
  <si>
    <t>0722959; 07236450</t>
  </si>
  <si>
    <t>Para 150 determinaciones; Para 200  determinaciones</t>
  </si>
  <si>
    <t>D2001-02</t>
  </si>
  <si>
    <t>Para la determinación cualitativa y semicuantitativa de anticuerpos antiestreptolisina O (ASO) en suero humano por aglutinación en lámina.</t>
  </si>
  <si>
    <t>D2001-05</t>
  </si>
  <si>
    <t>D1912-52</t>
  </si>
  <si>
    <t>Solución de Papanicolaou 1a solución de hematoxilina según Harris/ Solución de Papanicolaou 2a solución de anaranjado G (OG 6)/ Solución 3b de Papanicolaou solución polícroma EA 50</t>
  </si>
  <si>
    <t>Para el diagnóstico citológico del cáncer y del ciclo.</t>
  </si>
  <si>
    <t>20 x 1 L</t>
  </si>
  <si>
    <t>1.09253.1022/ 1.06888.1022/ 1.09272.1022</t>
  </si>
  <si>
    <t>VIDAS® Lyme IgG</t>
  </si>
  <si>
    <r>
      <t>Para la detección de las IgG dirigidas contra</t>
    </r>
    <r>
      <rPr>
        <i/>
        <sz val="11"/>
        <rFont val="Calibri"/>
        <family val="2"/>
        <scheme val="minor"/>
      </rPr>
      <t xml:space="preserve"> Borrelia burgdorferi sensu lato</t>
    </r>
    <r>
      <rPr>
        <sz val="11"/>
        <rFont val="Calibri"/>
        <family val="2"/>
        <scheme val="minor"/>
      </rPr>
      <t xml:space="preserve"> (sl) en suero o plasma humanos y líquido cefalorraquídeo mediante una técnica ELFA, en el sistema automatizado VIDAS.</t>
    </r>
  </si>
  <si>
    <t>D2001-03</t>
  </si>
  <si>
    <t>VIDAS® Lyme IgM</t>
  </si>
  <si>
    <r>
      <t xml:space="preserve">Para la detección de las IgM dirigidas contra </t>
    </r>
    <r>
      <rPr>
        <i/>
        <sz val="11"/>
        <rFont val="Calibri"/>
        <family val="2"/>
        <scheme val="minor"/>
      </rPr>
      <t>Borrelia burgdorferi sensu lato</t>
    </r>
    <r>
      <rPr>
        <sz val="11"/>
        <rFont val="Calibri"/>
        <family val="2"/>
        <scheme val="minor"/>
      </rPr>
      <t xml:space="preserve"> (sl) en suero o plasma humanos mediante una técnica ELFA, en los sistemas automatizados VIDAS.</t>
    </r>
  </si>
  <si>
    <t>D2001-04</t>
  </si>
  <si>
    <t xml:space="preserve">Para 100 determinaciones; Para 300 pruebas/  4 x 1,0 mL </t>
  </si>
  <si>
    <t>06656021; 07027249/06656048</t>
  </si>
  <si>
    <t>Elecsys FSH / FSH CalSet II</t>
  </si>
  <si>
    <t>Para 100 pruebas; Para 300 pruebas/4 x 1 Ml</t>
  </si>
  <si>
    <t>11775863; 07027346/03032680</t>
  </si>
  <si>
    <t>Elecsys FT3 III / FT3 III CalSet</t>
  </si>
  <si>
    <t>Para 200 determinaciones; Para 300 pruebas/ 4 x 1,0 mL</t>
  </si>
  <si>
    <t>06437206; 07027362/ 06437222</t>
  </si>
  <si>
    <t>Elecsys FT4 II / FT4 II CalSet</t>
  </si>
  <si>
    <t>Para 200 pruebas; Para 300 pruebas/ 4 x 1,0 mL</t>
  </si>
  <si>
    <t>06437281; 07027397/ 06437290</t>
  </si>
  <si>
    <t>Elecsys IL-6 / IL-6 CalSet</t>
  </si>
  <si>
    <t>Para la determinación cuantitativa de los fragmentos de la interleucina‑6 (IL‑6)  en suero y plasma humanos, mediante un ensayo de electroquimioluminiscencia (ECLIA), en los inmunoanalizadores Elecsys y cobas e.</t>
  </si>
  <si>
    <t>05109442; 07027532/05109469</t>
  </si>
  <si>
    <t>Elecsys Progesterone III / Progesterone III CalSet / Diluent Estradiol/Progesterone</t>
  </si>
  <si>
    <t>Para la determinación cuantitativa de progesterona en suero y plasma humanos,   mediante un ensayo de electroquimioluminiscencia (ECLIA), en los inmunoanalizadores Elecsys y cobas e.</t>
  </si>
  <si>
    <t>Para 100 pruebas; Para 300 pruebas/ 4 x 1,0 mL/ 2 x 22 mL</t>
  </si>
  <si>
    <t>07092539; 07027699/07092547/ 03028542</t>
  </si>
  <si>
    <t>Elecsys Toxo IgG/PreciControl Toxo IgG</t>
  </si>
  <si>
    <t>Para 100 pruebas; Para 300 pruebas/ 16 x 1,0 mL</t>
  </si>
  <si>
    <t>04618815; 07028008/ 04618823</t>
  </si>
  <si>
    <t>Elecsys Toxo IgM/PreciControl Toxo IgM</t>
  </si>
  <si>
    <t>Para 100 pruebas; Para 300 pruebas/ 16 x 0,67 mL</t>
  </si>
  <si>
    <t>04618858; 07028024/ 04618866</t>
  </si>
  <si>
    <t>8023; 8039</t>
  </si>
  <si>
    <t>BILT3</t>
  </si>
  <si>
    <t>Elecsys CMV IgG/ PreciControl CMV IgG</t>
  </si>
  <si>
    <t>Para 100 determinaciones; Para 300 determinaciones/ 16 x 1,0 mL</t>
  </si>
  <si>
    <t>04784596; 07027117/ 04784600</t>
  </si>
  <si>
    <t>Elecsys CMV IgM/ PreciControl CMV IgM</t>
  </si>
  <si>
    <t>04784618; 07027133/ 04784626</t>
  </si>
  <si>
    <t>Elecsys Rubella IgG/ PreciControl Rubella IgG</t>
  </si>
  <si>
    <t>Para la determinación cuantitativa de las inmunoglobulinas G contra el virus de la rubéola en suero y plasma humanos, mediante un ensayo de electroquimioluminiscencia (ECLIA) en los analizadores automáticos Elecsys y cobas e.</t>
  </si>
  <si>
    <t xml:space="preserve">04618793; 07027770/ 04618807 </t>
  </si>
  <si>
    <t>Elecsys Rubella IgM/ PreciControl Rubella IgM</t>
  </si>
  <si>
    <t>Para la determinación cualitativa de las inmunoglobulinas M contra el virus de la rubéola en suero y plasma humanos, mediante un ensayo de electroquimioluminiscencia (ECLIA) en los analizadores automáticos Elecsys y cobas e.</t>
  </si>
  <si>
    <t>Para 100 determinaciones; Para 300 determinaciones/ 8 x 1,0 mL</t>
  </si>
  <si>
    <t xml:space="preserve">04618831; 07027796/ 04618840 </t>
  </si>
  <si>
    <t>Familia 2.1.3 Anticuerpos Primarios: Marcadores celulares. VENTANA</t>
  </si>
  <si>
    <t>D1803-21/24</t>
  </si>
  <si>
    <t>D1803-21/25</t>
  </si>
  <si>
    <t>D1803-21/26</t>
  </si>
  <si>
    <t>D1803-21/27</t>
  </si>
  <si>
    <t>anti-Epithelial Related Antigen (MOC-31) Mouse Monoclonal Primary Antibody</t>
  </si>
  <si>
    <t>CONFIRM anti-Prostate Specific Antigen (PSA) Rabbit Polyclonal Primary Antibody</t>
  </si>
  <si>
    <t>VENTANA anti-p120 catenin (98) Mouse Monoclonal Primary Antibody</t>
  </si>
  <si>
    <t>anti-ERG (EPR3864) Rabbit Monoclonal Primary Antibody</t>
  </si>
  <si>
    <t>Detección cualitativa de la molécula de adhesión celular epitelial 40kD (antígeno epitelial o EpCAM).</t>
  </si>
  <si>
    <t>Identificación cualitativa del antígeno prostático específico (PSA) humano libre y unido.</t>
  </si>
  <si>
    <t xml:space="preserve">Detección cualitativa de la proteína Yuxtamembrana p120 catenina, expresada como parte del complejo de adhesión célula-célula de los tejidos epiteliales.  </t>
  </si>
  <si>
    <t xml:space="preserve">Detección cualitativa de la región carboxil terminal del regulador de la transcripción ETS, ERG (gen relacionado con ETS), y es capaz de detectar tanto el ERG natural como el truncado.  </t>
  </si>
  <si>
    <t xml:space="preserve">06374409/790-4561
</t>
  </si>
  <si>
    <t xml:space="preserve">05266939/760-2506
</t>
  </si>
  <si>
    <t xml:space="preserve">05867088/790-4517
</t>
  </si>
  <si>
    <t xml:space="preserve">06478450/790-4576
</t>
  </si>
  <si>
    <t>Para 100 pruebas; Para 225 pruebas</t>
  </si>
  <si>
    <t>03183700; 05171881</t>
  </si>
  <si>
    <t>COBAS AmpliPrep/COBAS TaqMan HBV Test, version 2.0 / COBAS AmpliPrep/ COBAS TaqMan Wash Reagent</t>
  </si>
  <si>
    <t>Elecsys IgE II/IgE CalSet</t>
  </si>
  <si>
    <t>Para 100 pruebas/ 4 x 1,0  mL</t>
  </si>
  <si>
    <t>04827031; 07027516/ 11930427</t>
  </si>
  <si>
    <t>Elecsys Ferritin / Ferritin CalSet</t>
  </si>
  <si>
    <t>Para 100 pruebas; Para 300 pruebas / 4 x 1 mL</t>
  </si>
  <si>
    <t>03737551; 07027273 / 03737586</t>
  </si>
  <si>
    <t>Elecsys Folate III/ Folate III Calset /CalSet Folate</t>
  </si>
  <si>
    <t>Test de fijación para la determinación cuantitativa del folato en suero y plasma humanos, mediante un ensayo de electroquimioluminiscencia (ECLIA), en los analizadores Elecsys y cobas e.</t>
  </si>
  <si>
    <t>Para 100 determinaciones; Para 300 determinaciones/ 4 x 1,0 mL</t>
  </si>
  <si>
    <t>07559992; 07027290/ 07560001</t>
  </si>
  <si>
    <t>Elecsys HE4/ HE4 CalSet/ PreciControl HE4</t>
  </si>
  <si>
    <t>Para la determinación cuantitativa de la HE4 en suero y plasma humanos, mediante un ensayo de electroquimioluminiscencia, en los analizadores automáticos Elecsys y cobas e.</t>
  </si>
  <si>
    <t>05950929; 07027478 / 05950945 / 05950953</t>
  </si>
  <si>
    <t>Elecsys N-MID Osteocalcin / N-MID Osteocalcin  CalSet</t>
  </si>
  <si>
    <t>Para la determinación cuantitativa del fragmento N-MID de la osteocalcina en suero y plasma humanos mediante un ensayo de electroquimioluminiscencia (ECLIA), en los analizadores automáticos Elecsys y cobas e.</t>
  </si>
  <si>
    <t>Para 100 pruebas/4 x 1,0 mL</t>
  </si>
  <si>
    <t>12149133; 070275911/ 11972111</t>
  </si>
  <si>
    <t xml:space="preserve">Elecsys proBNP II/ proBNP II Calset/ Calset proBNP II </t>
  </si>
  <si>
    <t>Para la determinación cuantitativa del fragmento N-terminal del propéptido natriurético de tipo B (NT- proBNP) en suero y plasma humanos mediante un ensayo de electroquimioluminiscencia (ECLIA), en los analizadores automáticos Elecsys y cobas e.</t>
  </si>
  <si>
    <t>04842464; 07027664/04842472/ 07360886</t>
  </si>
  <si>
    <t>Para 100 pruebas; Para 300 pruebas/ 4 x 1,0 mL/ 4 x 1,0 mL</t>
  </si>
  <si>
    <t>Elecsys S100/S100 CalSet</t>
  </si>
  <si>
    <t>Frasco por 5 mL para 80 determinaciones; 10 mL para 180 determinaciones</t>
  </si>
  <si>
    <t>ALB2</t>
  </si>
  <si>
    <t>Para la determinación cuantitativa de la albúmina en suero y plasma humanos, en los sistemas Roche/Hitachi cobas c y COBAS INTEGRA.</t>
  </si>
  <si>
    <t xml:space="preserve">Para 300 pruebas; Para 750 pruebas  </t>
  </si>
  <si>
    <t>03183688; 05166861</t>
  </si>
  <si>
    <t>ASTL</t>
  </si>
  <si>
    <t>Para 100 pruebas; Para 150 pruebas</t>
  </si>
  <si>
    <t>20764655; 05950902</t>
  </si>
  <si>
    <t>TP2</t>
  </si>
  <si>
    <t>Para la determinación cuantitativa de la proteína total en suero y plasma humanos en los sistemas Roche/Hitachi cobas c y COBAS INTEGRA</t>
  </si>
  <si>
    <t xml:space="preserve">Para 300 pruebas; Para 700 pruebas  </t>
  </si>
  <si>
    <t>03183734; 05171385</t>
  </si>
  <si>
    <t>Elecsys β-CrossLaps/serum/  β-CrossLaps CalSet</t>
  </si>
  <si>
    <t>Para la determinación cuantitativa de los productos de degradación del colágeno de tipo I en suero y plasma humanos mediante un ensayo de electroquimioluminiscencia (ECLIA), en los analizadores automáticos Elecsys y cobas e.</t>
  </si>
  <si>
    <t>11972308; 07026960/11972316</t>
  </si>
  <si>
    <t>Elecsys C-Peptide/ C-Peptide CalSet</t>
  </si>
  <si>
    <t>03184897; 07027168/03184919</t>
  </si>
  <si>
    <t>Elecsys Syphilis / PreciControl Syphilis</t>
  </si>
  <si>
    <t xml:space="preserve">Para 100 determinaciones; Para 200 determinaciones; Para 300 determinaciones/ 16 x 1,3 mL </t>
  </si>
  <si>
    <t>06368921; 06427405; 07026889/ 03290379</t>
  </si>
  <si>
    <t>CRPHS</t>
  </si>
  <si>
    <t>Para la determinación cuantitativa de la proteína C-reactiva (CRP) en suero y plasma humanos, en los sistemas Roche/Hitachi cobas c y COBAS INTEGRA.</t>
  </si>
  <si>
    <t xml:space="preserve">Casete conteniendo R1 y R2/SR para 300 pruebas/ Casete conteniendo R1 y R3 para 250 pruebas </t>
  </si>
  <si>
    <t xml:space="preserve">04628918/ 05950864 </t>
  </si>
  <si>
    <t>D-D12 / D-Dimer Gen.2 Calibrator Set/ D-Dimer Gen.2 Control I/ II</t>
  </si>
  <si>
    <t>Para la determinación inmunológica cuantitativa de los productos de degradación de la fibrina (dímero D y oligómeros X) en plasma humano, en los sistemas Roche/Hitachi cobas c y COBAS INTEGRA.</t>
  </si>
  <si>
    <t xml:space="preserve">04912551; 05172381/ 05050901/ 05050936 </t>
  </si>
  <si>
    <t xml:space="preserve">Para 100 determinaciones/ 6 x 1,0 mL/ 4 x 1,0 mL </t>
  </si>
  <si>
    <t>Para la determinación del tiempo de trombina (TT) en plasma humano en los analizadores STA-R® y STA Compact®.</t>
  </si>
  <si>
    <t>STA-THROMBIN  12 viales x 2 mL y STA-THROMBIN  12 viales x 10 mL</t>
  </si>
  <si>
    <t>Elecsys CK-MB/CK-MB CalSet</t>
  </si>
  <si>
    <t>05894808; 07027087/ 05957664</t>
  </si>
  <si>
    <t>Elecsys Everolimus/ Everolimus CalSet/ PreciControl Everolimus</t>
  </si>
  <si>
    <t>Para la determinación cuantitativa de everolimus en sangre total humana mediante un inmunoensayo de electroquimioluminiscencia (ECLIA), en los analizadores automáticos Elecsys y cobas e.</t>
  </si>
  <si>
    <t xml:space="preserve">Para 100 determinaciones/ 6 x 1,0 mL/ 3 x 3,0 mL </t>
  </si>
  <si>
    <t>06633188; 07027257/ 06633196/ 07294131</t>
  </si>
  <si>
    <t>Elecsys HBsAg Confirmatory Test</t>
  </si>
  <si>
    <t>Prueba inmunológica para confirmar la presencia del antígeno de superficie del virus de la hepatitis B en muestras de suero y plasma que resulten repetidamente reactivas con el test Elecsys HBsAg II.</t>
  </si>
  <si>
    <t>1 Reactivo confirmatorio 2 x 1,0 mL; 2 Reactivo control 2 x 1,0 mL</t>
  </si>
  <si>
    <t>Elecsys HIV combi PT/ PreciControl HIV</t>
  </si>
  <si>
    <t>Para 100 determinaciones; Para 200 determinaciones/ 6 x 2,0 mL</t>
  </si>
  <si>
    <t>05390095; 07914504/ 05162645</t>
  </si>
  <si>
    <t xml:space="preserve">Elecsys PIGF / PIGF CalSet </t>
  </si>
  <si>
    <t>Para la determinación cuantitativa del factor de crecimiento placentario (PIGF) en suero humano mediante un ensayo de electroquimioluminiscencia (ECLIA), en los analizadores automáticos Elecsys y cobas e.</t>
  </si>
  <si>
    <t>05144671; 07027648/05144701</t>
  </si>
  <si>
    <t>Elecsys ProGRP/ ProGRP CalSet/ PreciControl ProGRP</t>
  </si>
  <si>
    <t>Para la determinación cuantitativa del precursor del péptido liberador de gastrina (ProGRP) en suero y plasma humanos, mediante un ensayo de electroquimioluminiscencia (ECLIA), en los analizadores automáticos Elecsys y cobas e.</t>
  </si>
  <si>
    <t>Para 100 determinaciones/ 4 x 1,0 mL/ 4 x 1,0 mL</t>
  </si>
  <si>
    <t>Elecsys Prolactin II/Prolactin II Calset</t>
  </si>
  <si>
    <t>Para la determinación cuantitativa de la prolactina en suero y plasma humanos, mediante un ensayo de electroquimioluminiscencia (ECLIA), en los analizadores automáticos Elecsys y cobas e.</t>
  </si>
  <si>
    <t>03203093; 07027737/ 03277356</t>
  </si>
  <si>
    <t>Elecsys sFlt-1/ sFlt-1 CalSet</t>
  </si>
  <si>
    <t>Para la determinación cuantitativa de la tirosina quinasa-1 soluble similar a fms (sFlt-1) en suero humano, mediante un ensayo de electroquimioluminiscencia (ECLIA), en los analizadores automáticos Elecsys y cobas e.</t>
  </si>
  <si>
    <t>05109523; 07027818/ 05109531</t>
  </si>
  <si>
    <t xml:space="preserve">Elecsys Sirolimus/ Sirolimus CalSet </t>
  </si>
  <si>
    <t>Para 100 determinaciones/ 6 x 1,0 mL</t>
  </si>
  <si>
    <t>06327974; 07027834/ 06327982</t>
  </si>
  <si>
    <t>Elecsys Testosterone II/Testosterone II CalSet II</t>
  </si>
  <si>
    <t>Para la determinación cuantitativa de testosterona en suero y plasma humanos, mediante el método de inmunoensayo de electroquimioluminiscencia (ECLIA), en los analizadores automáticos Elecsys y cobas e.</t>
  </si>
  <si>
    <t>Para 100 pruebas; Para 300 pruebas/4 x 1,0 mL</t>
  </si>
  <si>
    <t>05200067; 07027915/05202230</t>
  </si>
  <si>
    <t>Elecsys Tg II/ Tg II CalSet</t>
  </si>
  <si>
    <t>Para la determinación cuantitativa de la tiroglobulina en suero y plasma humanos, mediante el método de inmunoensayo de electroquimioluminiscencia (ECLIA), en los analizadores automáticos Elecsys y cobas e.</t>
  </si>
  <si>
    <t>Elecsys total P1NP/  total P1NP Calset</t>
  </si>
  <si>
    <t>03141071; 07027940/ 03141080</t>
  </si>
  <si>
    <t xml:space="preserve">Elecsys Vitamin B 12 II / Vitamin B 12 II Calset  </t>
  </si>
  <si>
    <t>Para la determinación inmunológica cuantitativa de la vitamina B12 en suero y plasma humanos, mediante el método de electroquimioluminiscencia en los analizadores automático Elecsys y cobas e.</t>
  </si>
  <si>
    <t>07212771; 07028121/ 07212780</t>
  </si>
  <si>
    <r>
      <t xml:space="preserve">Familia 1.1.1 Medios de cultivo para diagnóstico </t>
    </r>
    <r>
      <rPr>
        <b/>
        <i/>
        <sz val="11"/>
        <rFont val="Calibri"/>
        <family val="2"/>
      </rPr>
      <t>in vitro</t>
    </r>
  </si>
  <si>
    <t>Para 200 pruebas; Para 400 pruebas;  Para 1050 pruebas</t>
  </si>
  <si>
    <t>03333752; 03333701; 05166888</t>
  </si>
  <si>
    <t>AMY-P</t>
  </si>
  <si>
    <t xml:space="preserve">Para 200 pruebas; Para 600 pruebas. </t>
  </si>
  <si>
    <t>20766623; 05167035</t>
  </si>
  <si>
    <t>Elecsys Cyclosporine / Cyclosporine CalSet</t>
  </si>
  <si>
    <t>Para la determinación cuantitativa de la ciclosporina en sangre total humana, mediante un inmunoensayo de electroquimioluminiscencia (ECLIA)en los analizadores Elecsys y cobas e.</t>
  </si>
  <si>
    <t>Para 100 determinaciones; Para 300 determinaciones / 6 x 1,0 mL</t>
  </si>
  <si>
    <t>05889014; 07251246/ 05889022</t>
  </si>
  <si>
    <t>Para 200 pruebas; Para 300 pruebas/  4 x 1,0 mL</t>
  </si>
  <si>
    <t>12017709; 07027885/ 12017717</t>
  </si>
  <si>
    <t>Elecsys Tacrolimus / Tacrolimus CalSet</t>
  </si>
  <si>
    <t>Para la determinación cuantitativa del tacrolimus en sangre total humana, mediante un inmunoensayo de electroquimioluminiscencia (ECLIA) en los analizadores Elecsys y cobas e.</t>
  </si>
  <si>
    <t>Para 100 determinaciones; Para 300 eterminaciones/ 6 x 1,0 mL</t>
  </si>
  <si>
    <t>05889057; 07251254/ 05889065</t>
  </si>
  <si>
    <t xml:space="preserve">Familia 1.1.4 Medios para hemocultivos. </t>
  </si>
  <si>
    <t>VIDAS® RUB IgM</t>
  </si>
  <si>
    <t>VIDAS® TPSA</t>
  </si>
  <si>
    <t>VIDAS® TOXO IgM</t>
  </si>
  <si>
    <t>VIDAS® CMV IgM</t>
  </si>
  <si>
    <t>07143737; 07027443/ 07143745</t>
  </si>
  <si>
    <t>Elecsys hGH / hGH CalSet</t>
  </si>
  <si>
    <t>05390125; 07027486 /05390133</t>
  </si>
  <si>
    <t>06923348; 07802960; 07251378/ 06923364</t>
  </si>
  <si>
    <t xml:space="preserve">Para 100 determinaciones; Para 200 determinaciones; Para 300 determinaciones/ 4 x 2,0 mL </t>
  </si>
  <si>
    <t>A1C-3 / C.f.a.s. HbA1c / PreciControl HbA1c norm / PreciControl HbA1c path / A1CD2.</t>
  </si>
  <si>
    <t xml:space="preserve">Para 150 determinaciones / 3 x 2 mL/ 4 x 1 mL/ 4 x 1 mL/ 51 mL </t>
  </si>
  <si>
    <t>APOAT</t>
  </si>
  <si>
    <t>Para la determinación cuantitativa de apolipoproteína A-1 en suero y plasma humanos en los analizadores Roche/Hitachi cobas c y COBAS INTEGRA.</t>
  </si>
  <si>
    <t>03032566; 05950686</t>
  </si>
  <si>
    <t>APOBT</t>
  </si>
  <si>
    <t>Para la determinación cuantitativa de apolipoproteína B en suero y plasma humanos en los analizadores Roche/Hitachi cobas c y COBAS INTEGRA.</t>
  </si>
  <si>
    <t>03032574; 05950694</t>
  </si>
  <si>
    <t>Calcitonina [I-125] IRMA KIT</t>
  </si>
  <si>
    <t>UIBC</t>
  </si>
  <si>
    <t>04536355; 05975808</t>
  </si>
  <si>
    <t>2 x 16 mL/ 2 x 12,1 mL; 1 x 21,0 mL</t>
  </si>
  <si>
    <t>3609987/ 07299010</t>
  </si>
  <si>
    <t>2 x 16,0 mL/ 2 x 12, 0 mL; 1 x 21,0 mL</t>
  </si>
  <si>
    <t>11732277/ 07299001</t>
  </si>
  <si>
    <t>Para 100 pruebas; Para 300 pruebas/ 4 x 1,0 mL/ 6 x 1,0 mL</t>
  </si>
  <si>
    <t>07464215; 0728148 / 07464240 / 07464266</t>
  </si>
  <si>
    <t>Para 200 pruebas; Para 300 pruebas/ 4 x 1,3 mL</t>
  </si>
  <si>
    <t>11731459; 08429324; 08443432/ 04738551; 08443459</t>
  </si>
  <si>
    <t>TRSF2</t>
  </si>
  <si>
    <t>Para la determinación cuantitativa de transferrina en suero y plasma humanos en los analizadores Roche/Hitachi cobas c y COBAS INTEGRA.</t>
  </si>
  <si>
    <t>Para 100 pruebas; Para 500 pruebas</t>
  </si>
  <si>
    <t>03015050; 05588855</t>
  </si>
  <si>
    <t>Familia 2.1.7 Anticuerpos Primarios. Marcadores Pronósticos. VENTANA</t>
  </si>
  <si>
    <t>D1411-53/10</t>
  </si>
  <si>
    <t>VENTANA PD-L1  (SP263) Assay</t>
  </si>
  <si>
    <t>07419821001/ 741-4905</t>
  </si>
  <si>
    <t>Elecsys Anti-TSHR/ CalSet Anti-TSHR</t>
  </si>
  <si>
    <t>Para 100 determinaciones; Para 300 determinaciones/ 4 x 2,0 mL</t>
  </si>
  <si>
    <t>04388780; 08496609; 08496633; 07026951/ 08496641</t>
  </si>
  <si>
    <t>Elecsys CYFRA 21-1/ CYFRA 21-1 CalSet</t>
  </si>
  <si>
    <t>11820966; 07299966/11820974</t>
  </si>
  <si>
    <t>Elecsys Troponin T hs / Troponin T hs CalSet</t>
  </si>
  <si>
    <t xml:space="preserve">Para 200 pruebas; Para 300 pruebas/  4 x 1,0 mL </t>
  </si>
  <si>
    <t>05092744; 08469717; 08469873/ 05092752</t>
  </si>
  <si>
    <t xml:space="preserve">Familia 1.1.4 HEMO ONE </t>
  </si>
  <si>
    <t>hFSH [I-125] IRMA KIT</t>
  </si>
  <si>
    <t>hPRL [I-125] IRMA KIT</t>
  </si>
  <si>
    <t>T4 [I-125] RIA KIT</t>
  </si>
  <si>
    <t>D0712-14/10</t>
  </si>
  <si>
    <t>Base de Medio CromoCen CGP</t>
  </si>
  <si>
    <t>Agar S.S</t>
  </si>
  <si>
    <t>Agar S.S (Modificado)</t>
  </si>
  <si>
    <t>Familia 7.9 ABX Pentra</t>
  </si>
  <si>
    <t>UMELISA ANTI-HBsAg</t>
  </si>
  <si>
    <t xml:space="preserve">    </t>
  </si>
  <si>
    <t>GGT</t>
  </si>
  <si>
    <t>Para la determinación de ɣ-glutamiltransferasa (GGT) en suero por método cinético.</t>
  </si>
  <si>
    <t>D1908-34</t>
  </si>
  <si>
    <t>Para 62 determinaciones</t>
  </si>
  <si>
    <t>D1203-09</t>
  </si>
  <si>
    <t>2012-03-12</t>
  </si>
  <si>
    <t>RapiLat-STAF</t>
  </si>
  <si>
    <r>
      <t xml:space="preserve">Para la identificación rápida de </t>
    </r>
    <r>
      <rPr>
        <i/>
        <sz val="11"/>
        <rFont val="Calibri"/>
        <family val="2"/>
      </rPr>
      <t>Staphylococcus aureus</t>
    </r>
    <r>
      <rPr>
        <sz val="11"/>
        <rFont val="Calibri"/>
        <family val="2"/>
      </rPr>
      <t xml:space="preserve"> (coagulasa positivo) por aglutinación en lámina.</t>
    </r>
  </si>
  <si>
    <t>Para 200 determinaciones.</t>
  </si>
  <si>
    <t>D1905-28</t>
  </si>
  <si>
    <t>Tinción de Gram</t>
  </si>
  <si>
    <t>Para la detección y diferenciación de bacterias Gram (+) y Gram (-).</t>
  </si>
  <si>
    <t>UMELISA 17OH Progesterona NEONATAL</t>
  </si>
  <si>
    <t xml:space="preserve">Familia 7.10 Juego de Soluciones y Calibradores para los equipos de la serie ABL8XX </t>
  </si>
  <si>
    <t>LISTA DE DIAGNOSTICADORES CON AUTORIZACIÓN DE COMERCIALIZACIÓN EN CUBA 2020</t>
  </si>
  <si>
    <t>D1512-59</t>
  </si>
  <si>
    <t>STA INMUNODEF XII</t>
  </si>
  <si>
    <t>Plasma inmunosuprimido para determinar la actividad del factor XII en plasma humano empleando analizadores de la línea STA</t>
  </si>
  <si>
    <t xml:space="preserve">00315 </t>
  </si>
  <si>
    <t>D1512-61</t>
  </si>
  <si>
    <t>STA-REPTILASE</t>
  </si>
  <si>
    <t>Para la determinación del tiempo de Reptilasa en plasma humano utilizando analizadores de la línea STA.</t>
  </si>
  <si>
    <t>6 viales liofilizados x 2 mL</t>
  </si>
  <si>
    <t>00614</t>
  </si>
  <si>
    <t>D1512-62</t>
  </si>
  <si>
    <t>STA-DESORB U</t>
  </si>
  <si>
    <t>Solución descontaminante que se emplea con analizadores de la línea STA, STA-R, STA Compact y STA Satellite.</t>
  </si>
  <si>
    <t>00975</t>
  </si>
  <si>
    <t>D1512-63</t>
  </si>
  <si>
    <t>STA- LIATEST D-DI PLUS</t>
  </si>
  <si>
    <t>Para la determinación cuantitativa del dímero D en plasma venoso mediante ensayo inmunoturbidimétrico en analizadores STA-R, STA Compact y STA Satellite.</t>
  </si>
  <si>
    <t>Buffer: 6 viales x 5 mL; Latex: 6 viales x 6 mL</t>
  </si>
  <si>
    <t>00662</t>
  </si>
  <si>
    <r>
      <t xml:space="preserve">STA-STACLOT HEPARIN </t>
    </r>
    <r>
      <rPr>
        <sz val="11"/>
        <rFont val="Calibri"/>
        <family val="2"/>
      </rPr>
      <t>①</t>
    </r>
  </si>
  <si>
    <t>05117003; 05947626; 05117208</t>
  </si>
  <si>
    <t>HYDRAGEL 3 CSF</t>
  </si>
  <si>
    <t xml:space="preserve">Para la detección e identificación de bandas oligoclonales en los patrones electroforéticos de líquido cefalorraquídeo (LCR) en los sistemas semiautomáticos HYDRASYS e  HYDRASYS 2. </t>
  </si>
  <si>
    <t>D2002-08</t>
  </si>
  <si>
    <t>SUMARAPID VIH 1/2 - Sífilis (3 líneas)</t>
  </si>
  <si>
    <t>Para la detección de anticuerpos contra Treponema pallidum y el Virus de Inmunodeficiencia Humana tipo 1 y 2 en suero humano, plasma y sangre total.</t>
  </si>
  <si>
    <t>NP</t>
  </si>
  <si>
    <t>D2007-07</t>
  </si>
  <si>
    <t>Inmunoglobulina E (IgE)</t>
  </si>
  <si>
    <t>Para la determinación cuantitativa de la Inmunoglobulina E (IgE) en suero humano por método turbidimétrico.</t>
  </si>
  <si>
    <t xml:space="preserve">Para 130 determinaciones manuales/ Para 150 determinaciones en analizadores automatizados. </t>
  </si>
  <si>
    <t>I0235/3</t>
  </si>
  <si>
    <t>FLUIDIL</t>
  </si>
  <si>
    <t>Para la dilución de sueros viscosos o turbios, en los sistemas electroforéticos semiautomáticos HYDRASYS.</t>
  </si>
  <si>
    <t>1 vial x 5 mL</t>
  </si>
  <si>
    <t>D2003-09</t>
  </si>
  <si>
    <t>HYDRAGEL 18 A1AT ISOFOCUSING/ANTI-A1AT-PER/A1AT CONTROLS</t>
  </si>
  <si>
    <t>D2003-11</t>
  </si>
  <si>
    <t>Para la detección cualitativa y la identificación de los diferentes fenotipos de la Alfa-1 antitripsina (A1AT) detectados en suero humano, mediante isoelectroenfoque en gel de agarosa, en el sistema semiautomático HYDRASYS./ Para la inmunoprecipita-ción de los diferentes fenotipos de la Alfa-1 antitripsina humana separados mediante isoelectroenfoque./ Para el control de la migración del perfil electroforético de las isoformas de la Alfa-1 antitripsina humana separadas mediante isoelectroenfoque con la técnica HYDRAGEL 18 A1AT  ISOFOCUSING.</t>
  </si>
  <si>
    <t>Para 180 determinaciones/ 1 liofilizado x 0,55 mL/ 3 x 1,25 mL</t>
  </si>
  <si>
    <t>4357/ 4746/ 4771</t>
  </si>
  <si>
    <t>NORMAL CONTROL SERUM</t>
  </si>
  <si>
    <t>Para realizar el control de calidad de la determinación electroforética de las proteínas séricas, lipoproteínas, colesterol y apolipoproteinas en los sistemas HYDRAGEL, y de las proteínas séricas en el CAPILLARYS &amp; MINICAP. Se usa como "marcador" para la identificación de las diferentes isoenzimas separadas por métodos electroforéticos.</t>
  </si>
  <si>
    <t>5 x 1 mL (liofilizado)</t>
  </si>
  <si>
    <t>D2003-10</t>
  </si>
  <si>
    <t>RapiLat-hCG</t>
  </si>
  <si>
    <t>Para la determinación cualitativa de Gonadotropina Coriónica humana (hCG) en orina por aglutinación en lámina.</t>
  </si>
  <si>
    <t xml:space="preserve">Para 96 determinaciones </t>
  </si>
  <si>
    <t>D2003-13</t>
  </si>
  <si>
    <t>RapiLat-PCR</t>
  </si>
  <si>
    <t>Para la determinación cualitativa y semicuantitativa de Proteína C Reactiva (PCR) en suero por aglutinación en lámina.</t>
  </si>
  <si>
    <t>D2003-12</t>
  </si>
  <si>
    <t>Elecsys CA 72-4/ CA 72-4 CalSet</t>
  </si>
  <si>
    <t xml:space="preserve"> Para 100 pruebas; Para 300 pruebas/ 4 x 1 mL</t>
  </si>
  <si>
    <t>11776258; 07324910/11776274</t>
  </si>
  <si>
    <t>Para 100 determinaciones; Para 300 determinaciones/ 4 x 1,0 mL/ 4 x 3 mL</t>
  </si>
  <si>
    <t>12133113; 07299982/12133121/ 03004864</t>
  </si>
  <si>
    <t>Elecsys SCC/ SCC CalSet / PreciControl SCC</t>
  </si>
  <si>
    <t xml:space="preserve">Para la determinación cuantitativa del antígeno del carcinoma de células escamosas en suero y plasma humanos mediante un inmunoensayo de electroquimioluminiscencia (ECLIA), en los inmunoanalizadores Elecsys y cobas e. </t>
  </si>
  <si>
    <t>Para 100 determinaciones/4 x 1,0 mL/ 4 x 1,0 mL</t>
  </si>
  <si>
    <t>07126972; 07028253/ 07126999/ 07127006</t>
  </si>
  <si>
    <t xml:space="preserve">Elecsys SHBG/ SHBG CalSet </t>
  </si>
  <si>
    <t xml:space="preserve">Para la determinación cuantitativa de la globulina transportadora de las hormonas sexuales en suero y plasma humanos mediante un inmunoensayo de electroquimioluminiscencia (ECLIA), en los inmunoanalizadores Elecsys y cobas e. </t>
  </si>
  <si>
    <t>Para 100 pruebas; Para 300 pruebas/4 x 1 mL</t>
  </si>
  <si>
    <t>03052001; 07258496/03052028</t>
  </si>
  <si>
    <t xml:space="preserve">Elecsys Troponin T hs STAT/ Troponin T hs STAT CalSet </t>
  </si>
  <si>
    <t xml:space="preserve">Para la determinación cuantitativa de la troponina T cardíaca en suero y plasma humanos mediante un inmunoensayo de electroquimioluminiscencia (ECLIA), en los inmunoanalizadores Elecsys y cobas e. </t>
  </si>
  <si>
    <t>05092728; 08469814/05092736</t>
  </si>
  <si>
    <t>Familia 8.1.3 Electroforesis de Hemoglobina</t>
  </si>
  <si>
    <t>D1012-42/5</t>
  </si>
  <si>
    <t>D1012-42/6</t>
  </si>
  <si>
    <t>D1012-42/7</t>
  </si>
  <si>
    <t xml:space="preserve">Hb AFSC CONTROL </t>
  </si>
  <si>
    <t xml:space="preserve">NORMAL Hb A2 CONTROL </t>
  </si>
  <si>
    <t>PATHOLOGICAL Hb A2 CONTROL</t>
  </si>
  <si>
    <t>Para el control de calidad de las separaciones electroforéticas de hemoglobinas humanas en las técnicas de HYDRAGEL HEMOGLOBIN (E), HYDRAGEL ACID (E) HEMOGLOBIN (E) CAPILLARYS / CAPI 3 / MINICAP HEMOGLOBIN (E), CAPILLARYS NEONAT Hb y CAPILLARYS SANGRE DE CORDÓN.</t>
  </si>
  <si>
    <t>Para el control de la calidad del método de determinación de la hemoglobina A2 y para el control de migración del perfil electroforético de las hemoglobinas humanas separadas con la técnica HYDRAGEL HEMOGLOBIN (E) y CAPILLARYS / CAPI 3 / MINICAP HEMOGLOBIN (E).</t>
  </si>
  <si>
    <t>Para el control de calidad del método de determinación de la hemoglobina A2 mediante la técnica electroforética HYDRAGEL HEMOGLOBIN (E) y CAPILLARYS / CAPI 3 / MINICAP HEMOGLOBIN (E).</t>
  </si>
  <si>
    <t>5 viales liofilizados</t>
  </si>
  <si>
    <t>1 vial liofilizado</t>
  </si>
  <si>
    <t>hLH [I-125] IRMA KIT</t>
  </si>
  <si>
    <t>Para la determinación cuantitativa de la hormona luteinizante (hLH) en suero humano, mediante un ensayo inmunoradiométrico (IRMA).</t>
  </si>
  <si>
    <t>hTg[I-125] IRMA KIT</t>
  </si>
  <si>
    <t>Para la determinación cuantitativa de la Tiroglobulina humana (hTg) en suero humano, mediante un ensayo inmunoradiométrico (IRMA).</t>
  </si>
  <si>
    <t>ANTI-Ig D</t>
  </si>
  <si>
    <t>ANTI-Ig E</t>
  </si>
  <si>
    <t>ANTI-Ig DE</t>
  </si>
  <si>
    <t>ANTISERA AND FIXATIVE IF</t>
  </si>
  <si>
    <t>ANTISERA AND FIXATIVE (GAM, K, L)</t>
  </si>
  <si>
    <t>ANTISERA K &amp; L FREE LIGHT CHAINS</t>
  </si>
  <si>
    <t>ANTISERA URINE PROFIL (E)</t>
  </si>
  <si>
    <t>12.3 Antisueros para inmunofijación</t>
  </si>
  <si>
    <t>D2004-19</t>
  </si>
  <si>
    <t>D2004-19/1</t>
  </si>
  <si>
    <t>D2004-19/2</t>
  </si>
  <si>
    <t>D2004-19/3</t>
  </si>
  <si>
    <t>D2004-19/4</t>
  </si>
  <si>
    <t>D2004-19/5</t>
  </si>
  <si>
    <t>D2004-19/6</t>
  </si>
  <si>
    <t>D2004-19/7</t>
  </si>
  <si>
    <t>Para su uso en todas las técnicas de  inmunoprecipitación   y fijación con la plantilla estándar, reaccionando con las cadenas pesadas de la Ig D  humana.</t>
  </si>
  <si>
    <t>Para su uso en todas las técnicas de  inmunoprecipitación   y fijación con la plantilla estándar, reaccionando con las cadenas pesadas de la Ig E  humana.</t>
  </si>
  <si>
    <t>Para su uso en todas las técnicas de  inmunoprecipitación   y fijación con la plantilla estándar, reaccionando con las cadenas pesadas de la Ig D  y E  humana.</t>
  </si>
  <si>
    <t>Para la inmunoprecipitación   y fijación de las proteínas separadas por electroforesis de la técnica realizada con las plantillas 1 IF, 2 IF, 4 IF y 9 IF de SEBIA.</t>
  </si>
  <si>
    <t>Para la inmunoprecipitación   y fijación de las proteínas en el carril de referencia, separadas mediante  electroforesis de la técnica realizada con las plantillas 1, 2, 4 y 9  BENCE JONES de SEBIA.</t>
  </si>
  <si>
    <t>Para su uso en todas las técnicas de inmunoprecipitación   y fijación con la plantilla estándar URINE PROFIL (E) de SEBIA.</t>
  </si>
  <si>
    <t>1 x 1,0 mL</t>
  </si>
  <si>
    <t>1 x 0,5 mL</t>
  </si>
  <si>
    <t xml:space="preserve">Ig G 1x1 mLg A 1x1 mL
Ig M 1x1 mL
KAPPA 1x1 mL
LAMBDA 1x1 mL
Fixative solution
1 x 2,5 mL
</t>
  </si>
  <si>
    <t xml:space="preserve">Ig G.A.M  1x1 mL KAPPA 1x1 mL
LAMBDA 1x1 mL
Fixative solution
1 x 2,5 mL
</t>
  </si>
  <si>
    <t xml:space="preserve">KAPPA 1x1 mL
LAMBDA 1x1 mL
</t>
  </si>
  <si>
    <t xml:space="preserve">anti-Tub 1x1 mL
anti-Alb/αM 1x1 mL
</t>
  </si>
  <si>
    <t>cobas 4800 BRAF V600 Mutation Test/ cobas DNA Sample Preparation Kit</t>
  </si>
  <si>
    <t>Para la detección de las mutaciones V600 en el gen BRAF, en ADN extraído de tejido de melanomas o de carcinoma papilar de tiroides (CPT) humano, fijado en formol e impregnado en parafina, mediante reacción en cadena de polimerasa en tiempo real utilizando el sistema cobas 4800.</t>
  </si>
  <si>
    <t>D2004-22</t>
  </si>
  <si>
    <t xml:space="preserve">05985595/ 05985536                                                                                                                                                                                                                                                                                                                                                                                                                                                                                                                                                                                                                                                                                                                                                                                                                                                                                                                                                                                                                                                                                                                                                                                                                                                                                                                                                                                                                                                                                                                                    </t>
  </si>
  <si>
    <t>D2004-16</t>
  </si>
  <si>
    <t>Para la determinación de Colesterol en suero y plasma por método enzimático.</t>
  </si>
  <si>
    <t xml:space="preserve">Para 200 determinaciones </t>
  </si>
  <si>
    <t>CONTROL EXTERNO CUANTITATIVO PARA EL UMELISA TETANUS</t>
  </si>
  <si>
    <t>Para la evaluación externa de la calidad del ensayo UMELISA TETANUS.</t>
  </si>
  <si>
    <t>12 frascos x 0,3 mL</t>
  </si>
  <si>
    <t>CE-4</t>
  </si>
  <si>
    <t>D2003-15</t>
  </si>
  <si>
    <t>Para la determinación de Fosfato inorgánico en suero por método colorimétrico</t>
  </si>
  <si>
    <t>D2004-17</t>
  </si>
  <si>
    <t>Para la determinación de Fosfato inorgánico en suero por método ultravioleta</t>
  </si>
  <si>
    <t>D2004-18</t>
  </si>
  <si>
    <t>LightMix® Kit Factor V</t>
  </si>
  <si>
    <t>Para la detección del polimorfismo de un solo nucleótido (SNP) del Factor de Coagulación V G1691A, para ser utilizado con el ADN genómico humano a partir de un extracto de ácido nucleico obtenido de la sangre periférica, en los analizadores Light Cycler 480, cobas z 480, Light Cycler 96.</t>
  </si>
  <si>
    <t>Para 64 determinaciones</t>
  </si>
  <si>
    <t xml:space="preserve">6896529001 
(Productos Roche Panamá S.A)    40-0594-64 
(TIB MOLBIOL)
</t>
  </si>
  <si>
    <t>D2004-20</t>
  </si>
  <si>
    <t xml:space="preserve"> Para la determinación cuantitativa de potasio en plasma heparinizado o suero con equipos de medición Reflotron.</t>
  </si>
  <si>
    <t>LightMix® Kit MTHFR C677T</t>
  </si>
  <si>
    <t>Para la detección de la Metilentetrahidrofolato reductasa (MTHFR, OMIM: 607093) C677T polimorfismo de nucleótido simple (SNP) rs1801133 en el ADN genómico humano, de un extracto de ácido nucleico obtenido de sangre periférica, en los analizadores LightCycler® 480, cobas z 480, LightCycler® 96.</t>
  </si>
  <si>
    <t>06896367 (Productos Roche Panamá S.A)
40-0129-64 
(TIB MOLBIOL)</t>
  </si>
  <si>
    <t>D2004-21</t>
  </si>
  <si>
    <t>cobas® EGFR Mutation Test v2/ cobas® DNA Sample Preparation Kit/ cobas® cfDNA Sample Preparation Kit</t>
  </si>
  <si>
    <t>Para la detección cualitativa de mutaciones definidas del gen receptor del factor de crecimiento epidérmico (EGFR) en pacientes con cáncer pulmonar de células no pequeñas (CPCNP), en ADN aislado de tejido tumoral embebido en parafina y fijado en formalina (FFPET) o de ADN tumoral circulante libre (cfADN) obtenido a partir de plasma derivado de sangre total periférica anticoagulada con EDTA, mediante reacción en cadena de polimerasa en tiempo real utilizando el analizador cobas Z 480.</t>
  </si>
  <si>
    <t xml:space="preserve">07248563/ 05985536/ 07247737 </t>
  </si>
  <si>
    <t>D2004-26</t>
  </si>
  <si>
    <t>UMELISA SARS-Co V-2 IgG</t>
  </si>
  <si>
    <t>D2005-27</t>
  </si>
  <si>
    <t>D2005-28</t>
  </si>
  <si>
    <t>Albumin in Urine/ CSF FS (Microalbumin)/ TruaCal AlbuminU/CSF</t>
  </si>
  <si>
    <t>Para la determinación cuantitativa de albúmina en orina, suero o plasma en equipos fotométricos en general.</t>
  </si>
  <si>
    <t>R1: 5x25 mL, R2: 1x25 mL/ 5 Niveles x 1 mL</t>
  </si>
  <si>
    <t>1 0242 99 10 021/ 1 9300 99 10 059</t>
  </si>
  <si>
    <t>Fucsina Básica</t>
  </si>
  <si>
    <t>D2005-29</t>
  </si>
  <si>
    <t>Para realizar la tinción de Ziehl Neelsen en la identificación de micobacterias en frotis de esputo.</t>
  </si>
  <si>
    <t>D2006-30</t>
  </si>
  <si>
    <t>D2006-31</t>
  </si>
  <si>
    <t>Medio de Transporte para Virus (BTV)</t>
  </si>
  <si>
    <t>Para la recolección y el transporte de muestras clínicas orofaríngeas y nasofaríngeas, para el diagnóstico de virus por técnica de PCR.</t>
  </si>
  <si>
    <t>D2008-35</t>
  </si>
  <si>
    <t>RK-620CT</t>
  </si>
  <si>
    <t>D2007-32</t>
  </si>
  <si>
    <t>09203095; 09203079/ 09216928</t>
  </si>
  <si>
    <t>D2008-34</t>
  </si>
  <si>
    <t>Para la determinación cuantitativas de Proteínas totales en orina y líquido cefalorraquídeo por método colorimétrico.</t>
  </si>
  <si>
    <t>Para 240 determinaciones</t>
  </si>
  <si>
    <t>D2007-33</t>
  </si>
  <si>
    <t>Para la determinación de Urea en suero por método enzimático colorimétrico.</t>
  </si>
  <si>
    <t xml:space="preserve">LightMix® Kit Factor II   </t>
  </si>
  <si>
    <t>Para la detección de la mutación G20210A (NCBI dbSNP: rs1799963) en el gen que codifica para el factor II (protrombina) en el ADN genómico humano extraído de sangre periférica, mediante metodología PCR en los Instrumentos LightCycler® 480, LightCycler® 96 y cobas Z 480.</t>
  </si>
  <si>
    <t>06896502 (Productos Roche Panamá S.A); 40-0593-64  (TIB MOLBIOL)</t>
  </si>
  <si>
    <t>D2004-24</t>
  </si>
  <si>
    <t>D2004-23</t>
  </si>
  <si>
    <t xml:space="preserve">LightMix® Kit MTHFR A1298C   </t>
  </si>
  <si>
    <t xml:space="preserve">Para la detección del polimorfismo de nucleótido único A1298C (rs1801131) en el gen metilentetrahidrofolato reductasa (MTHFR) del ADN genómico humano, a partir de un extracto de ácido nucleico obtenido de la sangre periférica, mediante metodología PCR en los Instrumentos LightCycler® 480, LightCycler® 96 y cobas Z 480.  </t>
  </si>
  <si>
    <t>06896383 (Productos Roche Panamá S.A) 40-0269-64  (TIB MOLBIOL)</t>
  </si>
  <si>
    <t>LightMix® Kit PAI-1</t>
  </si>
  <si>
    <t>Para la detección del polimorfismo de nucleótido simple 4G/5G en la región promotora del gen del Inhibidor del Activador del Plasminógeno (PAI-1) en el ADN genómico humano, en un extracto del ácido nucleico obtenido de la sangre periférica, mediante metodología PCR en los Instrumentos LightCycler® 480, LightCycler® 96 y cobas Z 480.</t>
  </si>
  <si>
    <t>06896359 (Productos Roche Panamá S.A) 40-0099-64  (TIB MOLBIOL)</t>
  </si>
  <si>
    <t>D2004-25</t>
  </si>
  <si>
    <t xml:space="preserve">LightMix® Modular Sarbecovirus E-gene   </t>
  </si>
  <si>
    <t>Para la detección de una fracción del genoma viral de Sarbecovirus en un extracto total de ácidos nucleicos, obtenidos a partir de muestras de las vías respiratorias de pacientes con síntomas respiratorios significativos, en los analizadores LightCycler® 480, cobas z 480, LightCycler® 480 II.</t>
  </si>
  <si>
    <t>09164952 (Productos Roche Panamá S.A)  50-0776-96   (TIB MOLBIOL)</t>
  </si>
  <si>
    <t>Elecsys Anti-SARS-CoV-2/ PreciControl Anti-SARS-CoV-2</t>
  </si>
  <si>
    <t>Para la detección cualitativa de anticuerpos (incluyendo IgG) dirigidos contra el SARS-CoV-2 en suero y plasma humanos, mediante un ensayo de electroquimioluminiscencia (ECLIA), en los analizadores cobas e.</t>
  </si>
  <si>
    <t>DHEA-SO4 [I-125] RIA KIT</t>
  </si>
  <si>
    <t>Para la determinación de Sulfato de Dehidroepiandrosterona (DHEA-SO4) en suero humano mediante el método de radioinmunoanálisis (RIA).</t>
  </si>
  <si>
    <t xml:space="preserve"> Familia 8.1.1 ABX MICROS 60/ ES 60</t>
  </si>
  <si>
    <t>AFP [I-125] IRMA KIT</t>
  </si>
  <si>
    <t>CORTISOL [I-125] RIA KIT</t>
  </si>
  <si>
    <t>PÉPTIDO-C [I-125] IRMA KIT</t>
  </si>
  <si>
    <t>SHBG [I-125] IRMA KIT</t>
  </si>
  <si>
    <t>8.1.1 Reactivos para el HumaCount 5L</t>
  </si>
  <si>
    <t>Para la determinación cuantitativa de 26 parámetros hematológicos en muestras de sangre total anticoaguladas con K3-EDTA, en el analizador hematológico automatizado HumaCount 5L.</t>
  </si>
  <si>
    <t>CE-2</t>
  </si>
  <si>
    <t>D2009-38/1</t>
  </si>
  <si>
    <t>D2009-38/2</t>
  </si>
  <si>
    <t>D2009-38/3</t>
  </si>
  <si>
    <t>D2009-38/4</t>
  </si>
  <si>
    <t xml:space="preserve">HC5L-DILUENT </t>
  </si>
  <si>
    <t xml:space="preserve">HC5L-LYSE </t>
  </si>
  <si>
    <t>HC5L-DIFF</t>
  </si>
  <si>
    <t>HC5L-Control</t>
  </si>
  <si>
    <t>Solución isotónica para diluir las muestras de sangre total y enjuague del sistema entre las muestras, que permite la medición de glóbulos rojos (RBC) y trombocitos (PLT).</t>
  </si>
  <si>
    <t>Reactivo para lisis de RBC que permite la determinación cuantitativa de leucocitos (WBC), el diferencial de 5 partes (LYM, MON, NEU, EOS, BAS), y la concentración de Hemoglobina (HGB).</t>
  </si>
  <si>
    <t xml:space="preserve">Reactivo para detener la lisis que permite la determinación del diferencial de 5 partes de WBC.  </t>
  </si>
  <si>
    <t xml:space="preserve">Material de control con valores asignados en el rango bajo, normal y alto, para verificar la exactitud y precisión del HumaCount 5L.     </t>
  </si>
  <si>
    <t>1 Frasco x 20 L</t>
  </si>
  <si>
    <t>1 Frasco x 5 L</t>
  </si>
  <si>
    <t>1 Frasco x 1 L</t>
  </si>
  <si>
    <t>LEVEL 1: 2 x 3,0 mL
LEVEL 2: 2 x 3,0 mL
LEVEL 3: 2 x 3,0 mL</t>
  </si>
  <si>
    <t>16430/20</t>
  </si>
  <si>
    <t>16430/30</t>
  </si>
  <si>
    <t>16430/40</t>
  </si>
  <si>
    <t>16430/50</t>
  </si>
  <si>
    <t>MULTICONTROLES EXTERNOS CUANTITATIVOS PARA UMELISA AFP Y UMELISA T4</t>
  </si>
  <si>
    <t>D2009-38</t>
  </si>
  <si>
    <t>Para la evaluación externa de la calidad de los ensayos UMELISA AFP y UMELISA T4.</t>
  </si>
  <si>
    <t>D2008-36</t>
  </si>
  <si>
    <t>UMELISA SARS-CoV-2 IgM</t>
  </si>
  <si>
    <t>Para la detección de anticuerpos IgM al SARS-CoV-2 en suero o plasma humano.</t>
  </si>
  <si>
    <t>Para 288 pruebas; Para 480 pruebas</t>
  </si>
  <si>
    <t>UM 2042; UM 2142</t>
  </si>
  <si>
    <t xml:space="preserve">Para la identificación cualitativa de antígenos específicos mediante técnicas de inmunohistoquímica, en cortes de tejido fijado con formol y embebidos en parafina, utilizando un módulo de tinción automatizado de VENTANA. </t>
  </si>
  <si>
    <t>D1803-21/28</t>
  </si>
  <si>
    <t>VENTANA ROS1 (SP384)  Rabbit Monoclonal Primary Antibody</t>
  </si>
  <si>
    <t>Detección cualitativa de la proteína ROS1 en tejido fijado en formol y embebido en parafina en instrumentos BenchMark IHC/ISH.</t>
  </si>
  <si>
    <t>08404160/790-6087</t>
  </si>
  <si>
    <t>D1803-21/29</t>
  </si>
  <si>
    <t>D1803-21/30</t>
  </si>
  <si>
    <t>D1803-21/31</t>
  </si>
  <si>
    <t>D1803-21/32</t>
  </si>
  <si>
    <t xml:space="preserve">VENTANA pan-TRK (EPR17341) Assay   </t>
  </si>
  <si>
    <t xml:space="preserve">VENTANA anti-MLH1 (M1) Mouse Monoclonal Primary Antibody.   </t>
  </si>
  <si>
    <t>VENTANA anti-MSH6 (SP93) Rabbit  Monoclonal Primary Antibody.</t>
  </si>
  <si>
    <t xml:space="preserve">VENTANA anti-MSH2 (G219-1129) Mouse Monoclonal Primary Antibody.  </t>
  </si>
  <si>
    <t xml:space="preserve">VENTANA anti-PMS2 (A16-4) Mouse Monoclonal Primary Antibody.  </t>
  </si>
  <si>
    <t>D1803-21/33</t>
  </si>
  <si>
    <t xml:space="preserve"> Detección inmunohistoquímica de la región C-terminal de las proteínas A, B y C del receptor de la tropomiosina quinasa (TRK) en tejidos neoplásicos fijados en formol y embebidos en parafina en instrumentos BenchMark IHC/ISH.</t>
  </si>
  <si>
    <t xml:space="preserve"> Detección cualitativa de la proteína MLH1 en secciones de tejido fijado en formol y embebido en parafina en instrumentos BenchMark ULTRA, XT y GX con el OptiView DAB IHC Detección Kit y reactivos auxiliares. </t>
  </si>
  <si>
    <t>Detección cualitativa de la proteína MSH6 en secciones de tejido fijado en formol y embebido en parafina en instrumentos BenchMark ULTRA, XT y GX con el OptiView DAB IHC Detección Kit y reactivos auxiliares.</t>
  </si>
  <si>
    <t>Detección cualitativa de la proteína MSH2 en secciones de tejido fijado en formol y embebido en parafina en instrumentos BenchMark ULTRA, XT y GX con el OptiView DAB IHC Detección Kit y reactivos auxiliares.</t>
  </si>
  <si>
    <t>Detección cualitativa de la proteína PMS2 en secciones de tejido fijado en formol y embebido en parafina en instrumentos BenchMark ULTRA, XT y GX con el OptiView DAB IHC Detección Kit y reactivos auxiliares.</t>
  </si>
  <si>
    <t xml:space="preserve">08033692/760-5094
</t>
  </si>
  <si>
    <t>08033684/760-5093</t>
  </si>
  <si>
    <t>08033676/760-5092</t>
  </si>
  <si>
    <t xml:space="preserve"> 08033668/760-5091</t>
  </si>
  <si>
    <t>08494665/790-7026</t>
  </si>
  <si>
    <t>Para la determinación cuantitativa de bilirrubina total en suero y plasma de adultos y neonatos, en los sistemas Roche/Hitachi cobas c y COBAS INTEGRA.</t>
  </si>
  <si>
    <t>05795397; 05795397/ 05795419/05795648/08056960</t>
  </si>
  <si>
    <t>Para 250 pruebas/600 pruebas/ 4 x 100 pruebas/ Para 1050 pruebas.</t>
  </si>
  <si>
    <t>05894816; 08498598/ 06771823; 08498601/ 08498610/ 11876317</t>
  </si>
  <si>
    <t>100 pruebas/ 200 pruebas/ 300 pruebas/ 16 x 1,3 mL</t>
  </si>
  <si>
    <t>MULTICONTROLES EXTERNOS CUALITATIVOS PARA UMELISA HCV, UMELISA HIV 1+2 RECOMBINANT, UMELISA HBsAg PLUS y HBsAg CONFIRMATORY TEST.</t>
  </si>
  <si>
    <t>D2010-43</t>
  </si>
  <si>
    <t>Para la evaluación externa de la calidad de los ensayos UMELISA HCV, UMELISA HIV 1+2 RECOMBINANT, UMELISA HBsAg PLUS y HBsAg CONFIRMATORY TEST</t>
  </si>
  <si>
    <t>CE-1</t>
  </si>
  <si>
    <t>48 frascos x 0,4 mL</t>
  </si>
  <si>
    <t xml:space="preserve">UMELISA ANTI SARS-CoV-2 </t>
  </si>
  <si>
    <t>Para la detección de anticuerpos totales al SARS-CoV-2 en suero o plasma humano.</t>
  </si>
  <si>
    <t>UM 2043</t>
  </si>
  <si>
    <t>D2010-42</t>
  </si>
  <si>
    <t>6.1.3 Sondas para Marcadores Pronósticos. VENTANA</t>
  </si>
  <si>
    <t>Para la detección de sondas de marcadores pronósticos, mediante hibridación in situ (ISH) cromogénica de dos colores, en cortes de tejidos de carcinoma de mama y gástrico humanos fijados con formol e incluidos en parafina, teñidos en los módulos de tinción de portaobjetos automatizados de Ventana BenchMark series.</t>
  </si>
  <si>
    <t xml:space="preserve">VENTANA HER2 Dual ISH DNA Probe Cocktail  </t>
  </si>
  <si>
    <t xml:space="preserve">HER2 DUAL ISH 3-in-1 Xenograft Slides </t>
  </si>
  <si>
    <t>Detección  cuantitativa de la amplificación del gen HER2 en tejidos de cáncer de mama y gástrico.</t>
  </si>
  <si>
    <t>Determinar el estado del gen HER2 mediante enumeración de la relación entre el gen HER2 y el cromosoma 17 mediante microscopia de luz.</t>
  </si>
  <si>
    <t>Para la instalación inicial del ensayo o las actividades de resolución de problemas con los INFORM HER2 Dual ISH DNA Probe Cocktail o VENTANA HER2 Dual ISH DNA Probe Cocktail en instrumentos BenchMark IHC/ISH.</t>
  </si>
  <si>
    <t>Para 50 pruebas /1 dispensador de 10 mL</t>
  </si>
  <si>
    <t>Para 30 pruebas /1 dispensador de 6 mL</t>
  </si>
  <si>
    <t>Para 10 pruebas /10 portaobjetos</t>
  </si>
  <si>
    <t>08314373/800-6043</t>
  </si>
  <si>
    <t>05640300/783-4422</t>
  </si>
  <si>
    <t>D1803-22/2</t>
  </si>
  <si>
    <t>D1803-22/3</t>
  </si>
  <si>
    <t>Para la determinación cuantitativa del colesterol LDL en suero y plasma humanos, en los sistemas Roche/Hitachi cobas c y COBAS INTEGRA.</t>
  </si>
  <si>
    <t>2 x 50 pruebas/ Para 200 pruebas/ Para 600 pruebas</t>
  </si>
  <si>
    <t>07005806/ 07005717/ 08057966</t>
  </si>
  <si>
    <r>
      <t xml:space="preserve">Para la identificación presuntiva y la susceptibilidad antimicrobiana de </t>
    </r>
    <r>
      <rPr>
        <i/>
        <sz val="11"/>
        <rFont val="Calibri"/>
        <family val="2"/>
      </rPr>
      <t xml:space="preserve">Mycoplasma hominis, Mycoplasma </t>
    </r>
    <r>
      <rPr>
        <sz val="11"/>
        <rFont val="Calibri"/>
        <family val="2"/>
      </rPr>
      <t>spp</t>
    </r>
    <r>
      <rPr>
        <i/>
        <sz val="11"/>
        <rFont val="Calibri"/>
        <family val="2"/>
      </rPr>
      <t xml:space="preserve"> </t>
    </r>
    <r>
      <rPr>
        <sz val="11"/>
        <rFont val="Calibri"/>
        <family val="2"/>
      </rPr>
      <t xml:space="preserve"> y </t>
    </r>
    <r>
      <rPr>
        <i/>
        <sz val="11"/>
        <rFont val="Calibri"/>
        <family val="2"/>
      </rPr>
      <t xml:space="preserve">Ureaplasma urealyticum/parvum </t>
    </r>
    <r>
      <rPr>
        <sz val="11"/>
        <rFont val="Calibri"/>
        <family val="2"/>
      </rPr>
      <t xml:space="preserve">(Micoplasmas urogenitales), </t>
    </r>
    <r>
      <rPr>
        <i/>
        <sz val="11"/>
        <rFont val="Calibri"/>
        <family val="2"/>
      </rPr>
      <t>Gardnerella vaginalis</t>
    </r>
    <r>
      <rPr>
        <sz val="11"/>
        <rFont val="Calibri"/>
        <family val="2"/>
      </rPr>
      <t xml:space="preserve">, </t>
    </r>
    <r>
      <rPr>
        <i/>
        <sz val="11"/>
        <rFont val="Calibri"/>
        <family val="2"/>
      </rPr>
      <t>Trichomonas vaginalis</t>
    </r>
    <r>
      <rPr>
        <sz val="11"/>
        <rFont val="Calibri"/>
        <family val="2"/>
      </rPr>
      <t xml:space="preserve">, </t>
    </r>
    <r>
      <rPr>
        <i/>
        <sz val="11"/>
        <rFont val="Calibri"/>
        <family val="2"/>
      </rPr>
      <t>Candida albicans</t>
    </r>
    <r>
      <rPr>
        <sz val="11"/>
        <rFont val="Calibri"/>
        <family val="2"/>
      </rPr>
      <t xml:space="preserve"> y </t>
    </r>
    <r>
      <rPr>
        <i/>
        <sz val="11"/>
        <rFont val="Calibri"/>
        <family val="2"/>
      </rPr>
      <t>Candida</t>
    </r>
    <r>
      <rPr>
        <sz val="11"/>
        <rFont val="Calibri"/>
        <family val="2"/>
      </rPr>
      <t xml:space="preserve"> spp. en muestras de exudados endocervicales, vaginales, uretrales y en líquido seminal.</t>
    </r>
    <r>
      <rPr>
        <i/>
        <sz val="11"/>
        <rFont val="Calibri"/>
        <family val="2"/>
      </rPr>
      <t xml:space="preserve">   </t>
    </r>
  </si>
  <si>
    <t>D2003-14</t>
  </si>
  <si>
    <t>SUMARAPID Dengue NS1</t>
  </si>
  <si>
    <t>Para la detección del antígeno NS1 del virus del dengue en suero humano.</t>
  </si>
  <si>
    <t>Elecsys PTH STAT / PTH STAT CalSet / CalSet PTH STAT</t>
  </si>
  <si>
    <t>100 pruebas/ 4 x 1.0 mL/ 4 x 1.0 mL</t>
  </si>
  <si>
    <t>04892470/ 04894138/ 08243930</t>
  </si>
  <si>
    <t>D2009-40</t>
  </si>
  <si>
    <t>Para 200 y 400 determinaciones</t>
  </si>
  <si>
    <t>D2009-41</t>
  </si>
  <si>
    <t>Azul de metileno 0,1 %</t>
  </si>
  <si>
    <t>Para la tinción de bacterias y como colorante de contraste en la tinción de Ziehl Neelsen, para ser observada al microscopio.</t>
  </si>
  <si>
    <t xml:space="preserve">1 frasco x 100 mL </t>
  </si>
  <si>
    <t>D2009-39</t>
  </si>
  <si>
    <t>Calcio Arenazo</t>
  </si>
  <si>
    <t>Para la detrminación de Calcio en suero por método colorimétrico.</t>
  </si>
  <si>
    <t>D2010-44</t>
  </si>
  <si>
    <t>Elecsys PIVKA II/CalSet PIVKA II/ PreciControl HCC</t>
  </si>
  <si>
    <t>Para la determinación cuantitativa de la proteína inducida por la ausencia de la vitamina k o el antagonismo del factor II (PIVKA-II, por sus siglas en inglés) en suero y plasma humanos, mediante un inmunoensayo de electroquimioluminscencia (ECLIA), en los inmunoanalizadores cobas e.</t>
  </si>
  <si>
    <t>0833602; 0833629/ 0833637/ 0833645</t>
  </si>
  <si>
    <t>Para 100 pruebas; Para 300 pruebas/ 4 x 1 mL/ 4 x 1 mL</t>
  </si>
  <si>
    <t>D2010-45</t>
  </si>
  <si>
    <t>cobas® Influenza A/B &amp; RSV/ cobas® Influenza A/B &amp; RSV Quality Control Kit</t>
  </si>
  <si>
    <t>Prueba de ácidos nucleicos para la detecciçon cualitativa y discriminación in vitro de ARN del virus de la Influenza A, la Influenza B y el Virus Respiratorio Sincitial (RSV, por sus siglas en inglés) en muestras de exudados nasofaríngeo, mediante un ensayo multiplex  automatizado para PCR  en tiempo real (RT-PCR) en el analizador cobas® Lia® Analyzer.</t>
  </si>
  <si>
    <t>Para 20 pruebas/ 3 pruebas</t>
  </si>
  <si>
    <t>08160104/ 07402686</t>
  </si>
  <si>
    <t xml:space="preserve">S2 </t>
  </si>
  <si>
    <t>D2011-47</t>
  </si>
  <si>
    <t>cobas® Influenza A/B / cobas® Influenza A/B Quality Control Kit</t>
  </si>
  <si>
    <t>Prueba de ácidos nucleicos para la detecciçon cualitativa y discriminación in vitro de ARN del virus de la Influenza A y la Influenza B en muestras de exudados nasofaríngeo, mediante un ensayo multiplex  automatizado para PCR  en tiempo real (RT-PCR) en el analizador cobas® Lia® Analyzer.</t>
  </si>
  <si>
    <t>07341890/ 07402660</t>
  </si>
  <si>
    <t>D2011-46</t>
  </si>
  <si>
    <t>Oxalato de Amonio 1 %</t>
  </si>
  <si>
    <t>Para el recuento de plaquetas en muestras de sangre total.</t>
  </si>
  <si>
    <t>Frasco x 120 mL</t>
  </si>
  <si>
    <t>03175243; 07027800; 08817278; 08817324/ 03289834</t>
  </si>
  <si>
    <t>D2011-48</t>
  </si>
  <si>
    <t>Roche CARDIAC IQC</t>
  </si>
  <si>
    <r>
      <t xml:space="preserve">Para controlar el funcionamiento del sistema óptico del instrumento </t>
    </r>
    <r>
      <rPr>
        <b/>
        <sz val="11"/>
        <color rgb="FF000000"/>
        <rFont val="Calibri"/>
        <family val="2"/>
      </rPr>
      <t>cobas h</t>
    </r>
    <r>
      <rPr>
        <sz val="11"/>
        <color rgb="FF000000"/>
        <rFont val="Calibri"/>
        <family val="2"/>
      </rPr>
      <t xml:space="preserve"> 232 de Roche Diagnostics.</t>
    </r>
  </si>
  <si>
    <t>1 Roche CARDIAC IQC low, 1 Roche CARDIAC IQC high</t>
  </si>
  <si>
    <t>04880668</t>
  </si>
  <si>
    <t>06505961; 07027702; 09007636; 09007695 / 06505970 / 06505988</t>
  </si>
  <si>
    <t>Estuche con 18 viales x 3 mL; Gradilla con  50 tubos x 3 mL; Estuche con 27 viales x 3 mL</t>
  </si>
  <si>
    <t>4645,A; 4645,B; 4645.C</t>
  </si>
  <si>
    <t>D2101-01</t>
  </si>
  <si>
    <t>Para la identificación rápida de Staphylococcus aureus (coagulasa positivo) por aglutinación en lámina.</t>
  </si>
  <si>
    <t>CA 19-9 [I-125] IRMA KIT</t>
  </si>
  <si>
    <t>CYFRA 21.1 [I-125] IRMA KIT</t>
  </si>
  <si>
    <t xml:space="preserve"> 11731360; 0702869; 09007725; 09007733/ 11731548</t>
  </si>
  <si>
    <t>06445896; 07027931; 08906556; 08906564/ 06445900; 08991405</t>
  </si>
  <si>
    <t>INSULINA [I-125] IRMA KIT</t>
  </si>
  <si>
    <t>Familia 1.1.6 Suplemento para el enriquecimiento de medios de cultivos.</t>
  </si>
  <si>
    <t>Frasco por 5 mL para 80 determinaciones; 10 mL para 180 determinaciones; Caja con 30 frascos por 10 mL para 5400 determinaciones</t>
  </si>
  <si>
    <t>8017; 8032; 8057</t>
  </si>
  <si>
    <t>8019; 8034; 8059</t>
  </si>
  <si>
    <t>8018; 8033; 8058</t>
  </si>
  <si>
    <t>8020; 8035; 8060</t>
  </si>
  <si>
    <t>5 mL para 45 determinaciones;  10 mL para 95 determinaciones; Caja con 30 frascos por 10 mL para 2850 determinaciones.</t>
  </si>
  <si>
    <t>8021; 8036; 8061</t>
  </si>
  <si>
    <t>D2101-02</t>
  </si>
  <si>
    <t>SARS-CoV-2 Rapid Antigen Test</t>
  </si>
  <si>
    <t>Para la detección cualitativa de antígenos específicos del SARS-CoV-2 presentes en muestras de exudados nasofaríngeos, mediante un inmunoensayo cromatográfico rápido.</t>
  </si>
  <si>
    <t>09327592 (Productos Roche Panamá S.A); 9901-NCOV-01G (SD Biosensor, Inc)</t>
  </si>
  <si>
    <r>
      <rPr>
        <b/>
        <sz val="12"/>
        <rFont val="Calibri"/>
        <family val="2"/>
      </rPr>
      <t>Actualizado:</t>
    </r>
    <r>
      <rPr>
        <sz val="12"/>
        <rFont val="Calibri"/>
        <family val="2"/>
      </rPr>
      <t> </t>
    </r>
    <r>
      <rPr>
        <b/>
        <sz val="12"/>
        <color theme="9" tint="-0.249977111117893"/>
        <rFont val="Calibri"/>
        <family val="2"/>
      </rPr>
      <t xml:space="preserve"> </t>
    </r>
    <r>
      <rPr>
        <b/>
        <sz val="12"/>
        <color theme="0"/>
        <rFont val="Calibri"/>
        <family val="2"/>
      </rPr>
      <t>ENERO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</si>
</sst>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C0A]mmm\-yy;@"/>
    <numFmt numFmtId="166" formatCode="0.0"/>
    <numFmt numFmtId="167" formatCode="[$-C0A]mmmm\-yy;@"/>
  </numFmts>
  <fonts count="88">
    <font>
      <sz val="10"/>
      <name val="Arial"/>
    </font>
    <font>
      <sz val="10"/>
      <name val="Arial"/>
      <family val="2"/>
    </font>
    <font>
      <u/>
      <sz val="10"/>
      <color indexed="12"/>
      <name val="Arial"/>
      <family val="2"/>
    </font>
    <font>
      <sz val="11"/>
      <name val="Calibri"/>
      <family val="2"/>
    </font>
    <font>
      <b/>
      <sz val="11"/>
      <name val="Calibri"/>
      <family val="2"/>
    </font>
    <font>
      <i/>
      <sz val="11"/>
      <name val="Calibri"/>
      <family val="2"/>
    </font>
    <font>
      <vertAlign val="superscript"/>
      <sz val="11"/>
      <name val="Calibri"/>
      <family val="2"/>
    </font>
    <font>
      <b/>
      <i/>
      <sz val="11"/>
      <name val="Calibri"/>
      <family val="2"/>
    </font>
    <font>
      <vertAlign val="subscript"/>
      <sz val="11"/>
      <name val="Calibri"/>
      <family val="2"/>
    </font>
    <font>
      <sz val="12"/>
      <name val="Calibri"/>
      <family val="2"/>
    </font>
    <font>
      <b/>
      <sz val="12"/>
      <name val="Calibri"/>
      <family val="2"/>
    </font>
    <font>
      <sz val="12"/>
      <name val="Times New Roman"/>
      <family val="1"/>
    </font>
    <font>
      <sz val="9"/>
      <name val="Calibri"/>
      <family val="2"/>
    </font>
    <font>
      <sz val="11"/>
      <name val="Calibri"/>
      <family val="2"/>
    </font>
    <font>
      <b/>
      <sz val="11"/>
      <name val="Calibri"/>
      <family val="2"/>
    </font>
    <font>
      <u/>
      <sz val="11"/>
      <color indexed="12"/>
      <name val="Calibri"/>
      <family val="2"/>
    </font>
    <font>
      <sz val="12"/>
      <name val="Calibri"/>
      <family val="2"/>
    </font>
    <font>
      <b/>
      <sz val="12"/>
      <name val="Calibri"/>
      <family val="2"/>
    </font>
    <font>
      <b/>
      <sz val="14"/>
      <color indexed="9"/>
      <name val="Calibri"/>
      <family val="2"/>
    </font>
    <font>
      <u/>
      <sz val="12"/>
      <color indexed="12"/>
      <name val="Calibri"/>
      <family val="2"/>
    </font>
    <font>
      <sz val="11"/>
      <name val="Calibri"/>
      <family val="2"/>
    </font>
    <font>
      <b/>
      <sz val="11"/>
      <color indexed="9"/>
      <name val="Calibri"/>
      <family val="2"/>
    </font>
    <font>
      <b/>
      <sz val="10"/>
      <color indexed="9"/>
      <name val="Calibri"/>
      <family val="2"/>
    </font>
    <font>
      <sz val="10"/>
      <name val="Calibri"/>
      <family val="2"/>
      <scheme val="minor"/>
    </font>
    <font>
      <sz val="11"/>
      <name val="Calibri"/>
      <family val="2"/>
      <scheme val="minor"/>
    </font>
    <font>
      <u/>
      <sz val="12"/>
      <color indexed="12"/>
      <name val="Calibri"/>
      <family val="2"/>
      <scheme val="minor"/>
    </font>
    <font>
      <b/>
      <sz val="11"/>
      <color theme="0"/>
      <name val="Calibri"/>
      <family val="2"/>
    </font>
    <font>
      <b/>
      <sz val="12"/>
      <color theme="0"/>
      <name val="Calibri"/>
      <family val="2"/>
    </font>
    <font>
      <b/>
      <sz val="11"/>
      <name val="Calibri"/>
      <family val="2"/>
      <scheme val="minor"/>
    </font>
    <font>
      <vertAlign val="superscript"/>
      <sz val="11"/>
      <name val="Calibri"/>
      <family val="2"/>
      <scheme val="minor"/>
    </font>
    <font>
      <i/>
      <sz val="11"/>
      <name val="Calibri"/>
      <family val="2"/>
      <scheme val="minor"/>
    </font>
    <font>
      <i/>
      <sz val="11"/>
      <color rgb="FFFF0000"/>
      <name val="Calibri"/>
      <family val="2"/>
    </font>
    <font>
      <b/>
      <sz val="12"/>
      <name val="Times New Roman"/>
      <family val="1"/>
    </font>
    <font>
      <sz val="9"/>
      <name val="Times New Roman"/>
      <family val="1"/>
    </font>
    <font>
      <sz val="11"/>
      <color rgb="FF282828"/>
      <name val="Calibri"/>
      <family val="2"/>
    </font>
    <font>
      <sz val="11"/>
      <name val="Times New Roman"/>
      <family val="1"/>
    </font>
    <font>
      <sz val="11"/>
      <color rgb="FF000000"/>
      <name val="Calibri"/>
      <family val="2"/>
    </font>
    <font>
      <b/>
      <sz val="11"/>
      <color rgb="FF000000"/>
      <name val="Calibri"/>
      <family val="2"/>
    </font>
    <font>
      <sz val="11"/>
      <color rgb="FFFF0000"/>
      <name val="Calibri"/>
      <family val="2"/>
    </font>
    <font>
      <b/>
      <sz val="15"/>
      <color theme="3"/>
      <name val="Calibri"/>
      <family val="2"/>
      <scheme val="minor"/>
    </font>
    <font>
      <b/>
      <sz val="11"/>
      <color theme="3"/>
      <name val="Calibri"/>
      <family val="2"/>
      <scheme val="minor"/>
    </font>
    <font>
      <b/>
      <sz val="10"/>
      <name val="Arial"/>
      <family val="2"/>
    </font>
    <font>
      <b/>
      <sz val="14"/>
      <color theme="3"/>
      <name val="Calibri"/>
      <family val="2"/>
      <scheme val="minor"/>
    </font>
    <font>
      <sz val="11"/>
      <name val="Arial"/>
      <family val="2"/>
    </font>
    <font>
      <b/>
      <sz val="10"/>
      <color theme="0"/>
      <name val="Arial"/>
      <family val="2"/>
    </font>
    <font>
      <b/>
      <sz val="10"/>
      <color theme="3"/>
      <name val="Arial"/>
      <family val="2"/>
    </font>
    <font>
      <b/>
      <sz val="11"/>
      <color theme="9" tint="-0.249977111117893"/>
      <name val="Calibri"/>
      <family val="2"/>
    </font>
    <font>
      <sz val="11"/>
      <color theme="9" tint="-0.249977111117893"/>
      <name val="Calibri"/>
      <family val="2"/>
    </font>
    <font>
      <sz val="10"/>
      <color theme="9" tint="-0.249977111117893"/>
      <name val="Arial"/>
      <family val="2"/>
    </font>
    <font>
      <b/>
      <sz val="11"/>
      <color theme="9" tint="-0.249977111117893"/>
      <name val="Calibri"/>
      <family val="2"/>
      <scheme val="minor"/>
    </font>
    <font>
      <sz val="11"/>
      <color theme="9" tint="-0.249977111117893"/>
      <name val="Calibri"/>
      <family val="2"/>
      <scheme val="minor"/>
    </font>
    <font>
      <sz val="11"/>
      <name val="Calibri"/>
      <family val="2"/>
    </font>
    <font>
      <sz val="11"/>
      <color rgb="FF000000"/>
      <name val="Calibri"/>
      <family val="2"/>
    </font>
    <font>
      <b/>
      <sz val="11"/>
      <color theme="9"/>
      <name val="Calibri"/>
      <family val="2"/>
      <scheme val="minor"/>
    </font>
    <font>
      <b/>
      <sz val="10"/>
      <color theme="9"/>
      <name val="Arial"/>
      <family val="2"/>
    </font>
    <font>
      <b/>
      <sz val="10"/>
      <color theme="9" tint="-0.249977111117893"/>
      <name val="Arial"/>
      <family val="2"/>
    </font>
    <font>
      <sz val="11"/>
      <name val="Calibri"/>
      <family val="2"/>
    </font>
    <font>
      <sz val="11"/>
      <color rgb="FF000000"/>
      <name val="Calibri"/>
      <family val="2"/>
    </font>
    <font>
      <vertAlign val="superscript"/>
      <sz val="11"/>
      <color rgb="FF000000"/>
      <name val="Calibri"/>
      <family val="2"/>
    </font>
    <font>
      <b/>
      <sz val="11"/>
      <color theme="0"/>
      <name val="Calibri"/>
      <family val="2"/>
      <scheme val="minor"/>
    </font>
    <font>
      <b/>
      <sz val="11"/>
      <color indexed="9"/>
      <name val="Calibri"/>
      <family val="2"/>
      <scheme val="minor"/>
    </font>
    <font>
      <u/>
      <sz val="11"/>
      <color indexed="12"/>
      <name val="Calibri"/>
      <family val="2"/>
      <scheme val="minor"/>
    </font>
    <font>
      <sz val="11"/>
      <color theme="3"/>
      <name val="Calibri"/>
      <family val="2"/>
      <scheme val="minor"/>
    </font>
    <font>
      <sz val="11"/>
      <name val="Calibri"/>
      <family val="2"/>
      <scheme val="minor"/>
    </font>
    <font>
      <sz val="11"/>
      <name val="Calibri"/>
      <family val="2"/>
    </font>
    <font>
      <sz val="11"/>
      <color rgb="FF000000"/>
      <name val="Calibri"/>
      <family val="2"/>
    </font>
    <font>
      <b/>
      <sz val="12"/>
      <color theme="9" tint="-0.249977111117893"/>
      <name val="Calibri"/>
      <family val="2"/>
    </font>
    <font>
      <b/>
      <sz val="12"/>
      <color rgb="FF002060"/>
      <name val="Calibri"/>
      <family val="2"/>
    </font>
    <font>
      <b/>
      <sz val="11"/>
      <color theme="0"/>
      <name val="Arial"/>
      <family val="2"/>
    </font>
    <font>
      <b/>
      <sz val="11"/>
      <name val="Arial"/>
      <family val="2"/>
    </font>
    <font>
      <b/>
      <sz val="11"/>
      <color theme="3"/>
      <name val="Arial"/>
      <family val="2"/>
    </font>
    <font>
      <b/>
      <sz val="11"/>
      <color theme="9" tint="-0.249977111117893"/>
      <name val="Arial"/>
      <family val="2"/>
    </font>
    <font>
      <sz val="11"/>
      <color theme="9" tint="-0.249977111117893"/>
      <name val="Arial"/>
      <family val="2"/>
    </font>
    <font>
      <b/>
      <sz val="11"/>
      <name val="Times New Roman"/>
      <family val="1"/>
    </font>
    <font>
      <i/>
      <sz val="10"/>
      <name val="Arial"/>
      <family val="2"/>
    </font>
    <font>
      <sz val="11"/>
      <color theme="1"/>
      <name val="Calibri"/>
      <family val="2"/>
    </font>
    <font>
      <sz val="11"/>
      <name val="Calibri"/>
      <family val="2"/>
    </font>
    <font>
      <sz val="12"/>
      <color theme="1"/>
      <name val="Calibri"/>
      <family val="2"/>
    </font>
    <font>
      <b/>
      <i/>
      <sz val="11"/>
      <color theme="9" tint="-0.249977111117893"/>
      <name val="Calibri"/>
      <family val="2"/>
    </font>
    <font>
      <sz val="11"/>
      <name val="Calibri"/>
      <family val="2"/>
    </font>
    <font>
      <sz val="11"/>
      <color rgb="FF000000"/>
      <name val="Calibri"/>
      <family val="2"/>
    </font>
    <font>
      <sz val="11"/>
      <name val="Calibri"/>
      <family val="2"/>
    </font>
    <font>
      <sz val="11"/>
      <color rgb="FF000000"/>
      <name val="Calibri"/>
      <family val="2"/>
    </font>
    <font>
      <vertAlign val="superscript"/>
      <sz val="12"/>
      <name val="Calibri"/>
      <family val="2"/>
    </font>
    <font>
      <b/>
      <sz val="11"/>
      <color rgb="FFFF0000"/>
      <name val="Calibri"/>
      <family val="2"/>
    </font>
    <font>
      <sz val="11"/>
      <name val="Calibri"/>
    </font>
    <font>
      <sz val="12"/>
      <name val="Calibri"/>
      <family val="2"/>
      <scheme val="minor"/>
    </font>
    <font>
      <sz val="11"/>
      <color rgb="FF000000"/>
      <name val="Calibri"/>
    </font>
  </fonts>
  <fills count="21">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theme="4" tint="-0.249977111117893"/>
        <bgColor indexed="64"/>
      </patternFill>
    </fill>
    <fill>
      <patternFill patternType="solid">
        <fgColor rgb="FFD0FCFE"/>
        <bgColor indexed="64"/>
      </patternFill>
    </fill>
    <fill>
      <patternFill patternType="solid">
        <fgColor rgb="FFFFFFFF"/>
        <bgColor indexed="64"/>
      </patternFill>
    </fill>
    <fill>
      <patternFill patternType="solid">
        <fgColor theme="9" tint="0.79998168889431442"/>
        <bgColor indexed="64"/>
      </patternFill>
    </fill>
    <fill>
      <patternFill patternType="solid">
        <fgColor theme="3" tint="0.59996337778862885"/>
        <bgColor indexed="64"/>
      </patternFill>
    </fill>
    <fill>
      <patternFill patternType="solid">
        <fgColor theme="8" tint="0.39997558519241921"/>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rgb="FF00B0F0"/>
        <bgColor indexed="64"/>
      </patternFill>
    </fill>
    <fill>
      <patternFill patternType="solid">
        <fgColor theme="3" tint="0.39997558519241921"/>
        <bgColor indexed="64"/>
      </patternFill>
    </fill>
    <fill>
      <patternFill patternType="solid">
        <fgColor theme="4"/>
        <bgColor indexed="64"/>
      </patternFill>
    </fill>
    <fill>
      <patternFill patternType="solid">
        <fgColor theme="3"/>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59999389629810485"/>
        <bgColor indexed="64"/>
      </patternFill>
    </fill>
  </fills>
  <borders count="26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rgb="FFABABAB"/>
      </right>
      <top/>
      <bottom/>
      <diagonal/>
    </border>
    <border>
      <left style="thin">
        <color indexed="8"/>
      </left>
      <right/>
      <top style="thin">
        <color indexed="8"/>
      </top>
      <bottom/>
      <diagonal/>
    </border>
    <border>
      <left style="thin">
        <color indexed="64"/>
      </left>
      <right style="thin">
        <color rgb="FFABABAB"/>
      </right>
      <top/>
      <bottom style="thin">
        <color rgb="FFABABAB"/>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top/>
      <bottom style="thick">
        <color theme="4"/>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style="thin">
        <color theme="3" tint="0.39991454817346722"/>
      </right>
      <top style="medium">
        <color theme="3" tint="0.39994506668294322"/>
      </top>
      <bottom style="medium">
        <color theme="3" tint="0.39994506668294322"/>
      </bottom>
      <diagonal/>
    </border>
    <border>
      <left/>
      <right/>
      <top style="medium">
        <color indexed="64"/>
      </top>
      <bottom/>
      <diagonal/>
    </border>
    <border>
      <left style="medium">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medium">
        <color theme="3" tint="0.39994506668294322"/>
      </right>
      <top style="thin">
        <color theme="3" tint="0.39994506668294322"/>
      </top>
      <bottom style="medium">
        <color theme="3" tint="0.39994506668294322"/>
      </bottom>
      <diagonal/>
    </border>
    <border>
      <left style="medium">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medium">
        <color theme="3" tint="0.39994506668294322"/>
      </right>
      <top/>
      <bottom style="thin">
        <color theme="3" tint="0.39994506668294322"/>
      </bottom>
      <diagonal/>
    </border>
    <border>
      <left style="medium">
        <color theme="3" tint="0.39994506668294322"/>
      </left>
      <right/>
      <top style="medium">
        <color theme="3" tint="0.39991454817346722"/>
      </top>
      <bottom style="medium">
        <color theme="3" tint="0.39991454817346722"/>
      </bottom>
      <diagonal/>
    </border>
    <border>
      <left/>
      <right/>
      <top style="medium">
        <color theme="3" tint="0.39991454817346722"/>
      </top>
      <bottom style="medium">
        <color theme="3" tint="0.39991454817346722"/>
      </bottom>
      <diagonal/>
    </border>
    <border>
      <left/>
      <right style="thin">
        <color theme="3" tint="0.39994506668294322"/>
      </right>
      <top style="medium">
        <color theme="3" tint="0.39991454817346722"/>
      </top>
      <bottom style="medium">
        <color theme="3" tint="0.39991454817346722"/>
      </bottom>
      <diagonal/>
    </border>
    <border>
      <left style="thin">
        <color theme="3" tint="0.39994506668294322"/>
      </left>
      <right style="thin">
        <color theme="3" tint="0.39994506668294322"/>
      </right>
      <top style="medium">
        <color theme="3" tint="0.39991454817346722"/>
      </top>
      <bottom style="medium">
        <color theme="3" tint="0.39991454817346722"/>
      </bottom>
      <diagonal/>
    </border>
    <border>
      <left style="thin">
        <color theme="3" tint="0.39994506668294322"/>
      </left>
      <right style="medium">
        <color theme="3" tint="0.39994506668294322"/>
      </right>
      <top style="medium">
        <color theme="3" tint="0.39991454817346722"/>
      </top>
      <bottom style="medium">
        <color theme="3" tint="0.39991454817346722"/>
      </bottom>
      <diagonal/>
    </border>
    <border>
      <left style="medium">
        <color theme="3" tint="0.39991454817346722"/>
      </left>
      <right/>
      <top style="medium">
        <color theme="3" tint="0.39991454817346722"/>
      </top>
      <bottom style="thin">
        <color theme="3" tint="0.39994506668294322"/>
      </bottom>
      <diagonal/>
    </border>
    <border>
      <left/>
      <right/>
      <top style="medium">
        <color theme="3" tint="0.39991454817346722"/>
      </top>
      <bottom style="thin">
        <color theme="3" tint="0.39994506668294322"/>
      </bottom>
      <diagonal/>
    </border>
    <border>
      <left/>
      <right style="thin">
        <color theme="3" tint="0.39994506668294322"/>
      </right>
      <top style="medium">
        <color theme="3" tint="0.39991454817346722"/>
      </top>
      <bottom style="thin">
        <color theme="3" tint="0.39994506668294322"/>
      </bottom>
      <diagonal/>
    </border>
    <border>
      <left style="thin">
        <color theme="3" tint="0.39994506668294322"/>
      </left>
      <right style="thin">
        <color theme="3" tint="0.39994506668294322"/>
      </right>
      <top style="medium">
        <color theme="3" tint="0.39991454817346722"/>
      </top>
      <bottom style="thin">
        <color theme="3" tint="0.39994506668294322"/>
      </bottom>
      <diagonal/>
    </border>
    <border>
      <left style="thin">
        <color theme="3" tint="0.39994506668294322"/>
      </left>
      <right style="medium">
        <color theme="3" tint="0.39991454817346722"/>
      </right>
      <top style="medium">
        <color theme="3" tint="0.39991454817346722"/>
      </top>
      <bottom style="thin">
        <color theme="3" tint="0.39994506668294322"/>
      </bottom>
      <diagonal/>
    </border>
    <border>
      <left style="medium">
        <color theme="3" tint="0.399914548173467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14548173467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ck">
        <color theme="3" tint="0.39994506668294322"/>
      </bottom>
      <diagonal/>
    </border>
    <border>
      <left style="thick">
        <color theme="3" tint="0.39994506668294322"/>
      </left>
      <right style="thin">
        <color theme="3" tint="0.39994506668294322"/>
      </right>
      <top style="thick">
        <color theme="3" tint="0.39994506668294322"/>
      </top>
      <bottom style="thin">
        <color theme="3" tint="0.39994506668294322"/>
      </bottom>
      <diagonal/>
    </border>
    <border>
      <left style="thin">
        <color theme="3" tint="0.39994506668294322"/>
      </left>
      <right style="thin">
        <color theme="3" tint="0.39994506668294322"/>
      </right>
      <top style="thick">
        <color theme="3" tint="0.39994506668294322"/>
      </top>
      <bottom style="thin">
        <color theme="3" tint="0.39994506668294322"/>
      </bottom>
      <diagonal/>
    </border>
    <border>
      <left style="thin">
        <color theme="3" tint="0.39994506668294322"/>
      </left>
      <right style="thick">
        <color theme="3" tint="0.39994506668294322"/>
      </right>
      <top style="thick">
        <color theme="3" tint="0.39994506668294322"/>
      </top>
      <bottom style="thin">
        <color theme="3" tint="0.39994506668294322"/>
      </bottom>
      <diagonal/>
    </border>
    <border>
      <left style="thick">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ck">
        <color theme="3" tint="0.39994506668294322"/>
      </right>
      <top style="thin">
        <color theme="3" tint="0.39994506668294322"/>
      </top>
      <bottom style="thin">
        <color theme="3" tint="0.39994506668294322"/>
      </bottom>
      <diagonal/>
    </border>
    <border>
      <left style="thick">
        <color theme="3" tint="0.39994506668294322"/>
      </left>
      <right style="thin">
        <color theme="3" tint="0.39994506668294322"/>
      </right>
      <top style="thin">
        <color theme="3" tint="0.39994506668294322"/>
      </top>
      <bottom style="thick">
        <color theme="3" tint="0.39994506668294322"/>
      </bottom>
      <diagonal/>
    </border>
    <border>
      <left style="thin">
        <color theme="3" tint="0.39994506668294322"/>
      </left>
      <right style="thick">
        <color theme="3" tint="0.39994506668294322"/>
      </right>
      <top style="thin">
        <color theme="3" tint="0.39994506668294322"/>
      </top>
      <bottom style="thick">
        <color theme="3" tint="0.39994506668294322"/>
      </bottom>
      <diagonal/>
    </border>
    <border>
      <left style="thick">
        <color theme="3" tint="0.39994506668294322"/>
      </left>
      <right style="thin">
        <color theme="3" tint="0.39994506668294322"/>
      </right>
      <top/>
      <bottom style="thin">
        <color theme="3" tint="0.39994506668294322"/>
      </bottom>
      <diagonal/>
    </border>
    <border>
      <left style="thin">
        <color theme="3" tint="0.39994506668294322"/>
      </left>
      <right style="thick">
        <color theme="3" tint="0.39994506668294322"/>
      </right>
      <top/>
      <bottom style="thin">
        <color theme="3" tint="0.39994506668294322"/>
      </bottom>
      <diagonal/>
    </border>
    <border>
      <left style="thick">
        <color theme="3" tint="0.39994506668294322"/>
      </left>
      <right/>
      <top style="thick">
        <color theme="3" tint="0.39994506668294322"/>
      </top>
      <bottom style="thick">
        <color theme="3" tint="0.39991454817346722"/>
      </bottom>
      <diagonal/>
    </border>
    <border>
      <left/>
      <right/>
      <top style="thick">
        <color theme="3" tint="0.39994506668294322"/>
      </top>
      <bottom style="thick">
        <color theme="3" tint="0.39991454817346722"/>
      </bottom>
      <diagonal/>
    </border>
    <border>
      <left/>
      <right style="thin">
        <color theme="3" tint="0.39994506668294322"/>
      </right>
      <top style="thick">
        <color theme="3" tint="0.39994506668294322"/>
      </top>
      <bottom style="thick">
        <color theme="3" tint="0.39991454817346722"/>
      </bottom>
      <diagonal/>
    </border>
    <border>
      <left style="thin">
        <color rgb="FFABABAB"/>
      </left>
      <right/>
      <top/>
      <bottom/>
      <diagonal/>
    </border>
    <border>
      <left style="thin">
        <color indexed="65"/>
      </left>
      <right/>
      <top/>
      <bottom/>
      <diagonal/>
    </border>
    <border>
      <left style="thick">
        <color theme="3" tint="0.39994506668294322"/>
      </left>
      <right/>
      <top style="thick">
        <color theme="3" tint="0.39994506668294322"/>
      </top>
      <bottom style="thick">
        <color theme="3" tint="0.39994506668294322"/>
      </bottom>
      <diagonal/>
    </border>
    <border>
      <left/>
      <right/>
      <top style="thick">
        <color theme="3" tint="0.39994506668294322"/>
      </top>
      <bottom style="thick">
        <color theme="3" tint="0.39994506668294322"/>
      </bottom>
      <diagonal/>
    </border>
    <border>
      <left/>
      <right style="thick">
        <color theme="3" tint="0.39994506668294322"/>
      </right>
      <top style="thick">
        <color theme="3" tint="0.39994506668294322"/>
      </top>
      <bottom style="thick">
        <color theme="3" tint="0.39994506668294322"/>
      </bottom>
      <diagonal/>
    </border>
    <border>
      <left style="thin">
        <color theme="3" tint="0.39994506668294322"/>
      </left>
      <right style="thin">
        <color theme="3" tint="0.39994506668294322"/>
      </right>
      <top style="thick">
        <color theme="3" tint="0.39994506668294322"/>
      </top>
      <bottom style="thick">
        <color theme="3" tint="0.39991454817346722"/>
      </bottom>
      <diagonal/>
    </border>
    <border>
      <left style="thin">
        <color theme="3" tint="0.39994506668294322"/>
      </left>
      <right style="thick">
        <color theme="3" tint="0.39994506668294322"/>
      </right>
      <top style="thick">
        <color theme="3" tint="0.39994506668294322"/>
      </top>
      <bottom style="thick">
        <color theme="3" tint="0.39991454817346722"/>
      </bottom>
      <diagonal/>
    </border>
    <border>
      <left style="thick">
        <color theme="3" tint="0.39991454817346722"/>
      </left>
      <right style="thin">
        <color theme="3" tint="0.39991454817346722"/>
      </right>
      <top style="thick">
        <color theme="3" tint="0.39994506668294322"/>
      </top>
      <bottom style="thin">
        <color theme="3" tint="0.39991454817346722"/>
      </bottom>
      <diagonal/>
    </border>
    <border>
      <left style="thin">
        <color theme="3" tint="0.39991454817346722"/>
      </left>
      <right style="thin">
        <color theme="3" tint="0.39991454817346722"/>
      </right>
      <top style="thick">
        <color theme="3" tint="0.39994506668294322"/>
      </top>
      <bottom style="thin">
        <color theme="3" tint="0.39991454817346722"/>
      </bottom>
      <diagonal/>
    </border>
    <border>
      <left style="thin">
        <color theme="3" tint="0.39991454817346722"/>
      </left>
      <right style="thick">
        <color theme="3" tint="0.39991454817346722"/>
      </right>
      <top style="thick">
        <color theme="3" tint="0.39994506668294322"/>
      </top>
      <bottom style="thin">
        <color theme="3" tint="0.39991454817346722"/>
      </bottom>
      <diagonal/>
    </border>
    <border>
      <left style="thick">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theme="3" tint="0.39991454817346722"/>
      </right>
      <top style="thin">
        <color theme="3" tint="0.39991454817346722"/>
      </top>
      <bottom style="thin">
        <color theme="3" tint="0.39991454817346722"/>
      </bottom>
      <diagonal/>
    </border>
    <border>
      <left style="thick">
        <color theme="3" tint="0.39991454817346722"/>
      </left>
      <right style="thin">
        <color theme="3" tint="0.39991454817346722"/>
      </right>
      <top style="thin">
        <color theme="3" tint="0.39991454817346722"/>
      </top>
      <bottom style="thick">
        <color theme="3" tint="0.39991454817346722"/>
      </bottom>
      <diagonal/>
    </border>
    <border>
      <left style="thin">
        <color theme="3" tint="0.39991454817346722"/>
      </left>
      <right style="thin">
        <color theme="3" tint="0.39991454817346722"/>
      </right>
      <top style="thin">
        <color theme="3" tint="0.39991454817346722"/>
      </top>
      <bottom style="thick">
        <color theme="3" tint="0.39991454817346722"/>
      </bottom>
      <diagonal/>
    </border>
    <border>
      <left style="thin">
        <color theme="3" tint="0.39991454817346722"/>
      </left>
      <right style="thick">
        <color theme="3" tint="0.39991454817346722"/>
      </right>
      <top style="thin">
        <color theme="3" tint="0.39991454817346722"/>
      </top>
      <bottom style="thick">
        <color theme="3" tint="0.39991454817346722"/>
      </bottom>
      <diagonal/>
    </border>
    <border>
      <left/>
      <right/>
      <top style="thick">
        <color theme="3" tint="0.39994506668294322"/>
      </top>
      <bottom style="thin">
        <color theme="3" tint="0.39994506668294322"/>
      </bottom>
      <diagonal/>
    </border>
    <border>
      <left/>
      <right style="thin">
        <color theme="3" tint="0.39994506668294322"/>
      </right>
      <top style="thick">
        <color theme="3" tint="0.39994506668294322"/>
      </top>
      <bottom style="thin">
        <color theme="3" tint="0.39994506668294322"/>
      </bottom>
      <diagonal/>
    </border>
    <border>
      <left style="thick">
        <color theme="3" tint="0.39994506668294322"/>
      </left>
      <right/>
      <top style="thick">
        <color theme="3" tint="0.39994506668294322"/>
      </top>
      <bottom style="thin">
        <color theme="3" tint="0.39994506668294322"/>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style="medium">
        <color theme="3" tint="-0.24994659260841701"/>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top style="thin">
        <color theme="3" tint="0.39994506668294322"/>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right/>
      <top style="thin">
        <color theme="3" tint="0.39994506668294322"/>
      </top>
      <bottom/>
      <diagonal/>
    </border>
    <border>
      <left style="thin">
        <color theme="3" tint="0.39994506668294322"/>
      </left>
      <right/>
      <top/>
      <bottom/>
      <diagonal/>
    </border>
    <border>
      <left/>
      <right style="thick">
        <color theme="3" tint="0.39994506668294322"/>
      </right>
      <top/>
      <bottom/>
      <diagonal/>
    </border>
    <border>
      <left style="thin">
        <color theme="3" tint="0.39994506668294322"/>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style="thick">
        <color theme="3" tint="0.39994506668294322"/>
      </left>
      <right/>
      <top/>
      <bottom style="thin">
        <color theme="3" tint="0.39994506668294322"/>
      </bottom>
      <diagonal/>
    </border>
    <border>
      <left/>
      <right/>
      <top/>
      <bottom style="thin">
        <color theme="3" tint="0.39994506668294322"/>
      </bottom>
      <diagonal/>
    </border>
    <border>
      <left style="thick">
        <color theme="3" tint="0.39994506668294322"/>
      </left>
      <right/>
      <top style="thick">
        <color theme="3" tint="0.39991454817346722"/>
      </top>
      <bottom style="thin">
        <color theme="3" tint="0.39994506668294322"/>
      </bottom>
      <diagonal/>
    </border>
    <border>
      <left/>
      <right/>
      <top style="thick">
        <color theme="3" tint="0.39991454817346722"/>
      </top>
      <bottom style="thin">
        <color theme="3" tint="0.39994506668294322"/>
      </bottom>
      <diagonal/>
    </border>
    <border>
      <left/>
      <right style="thin">
        <color theme="3" tint="0.39994506668294322"/>
      </right>
      <top style="thick">
        <color theme="3" tint="0.39991454817346722"/>
      </top>
      <bottom style="thin">
        <color theme="3" tint="0.39994506668294322"/>
      </bottom>
      <diagonal/>
    </border>
    <border>
      <left style="thin">
        <color theme="3" tint="0.39994506668294322"/>
      </left>
      <right style="thin">
        <color theme="3" tint="0.39994506668294322"/>
      </right>
      <top style="thick">
        <color theme="3" tint="0.39991454817346722"/>
      </top>
      <bottom style="thin">
        <color theme="3" tint="0.39994506668294322"/>
      </bottom>
      <diagonal/>
    </border>
    <border>
      <left style="thin">
        <color theme="3" tint="0.39994506668294322"/>
      </left>
      <right style="thick">
        <color theme="3" tint="0.39994506668294322"/>
      </right>
      <top style="thick">
        <color theme="3" tint="0.39991454817346722"/>
      </top>
      <bottom style="thin">
        <color theme="3" tint="0.39994506668294322"/>
      </bottom>
      <diagonal/>
    </border>
    <border>
      <left style="thick">
        <color theme="3" tint="0.39994506668294322"/>
      </left>
      <right/>
      <top style="thick">
        <color theme="3" tint="0.39991454817346722"/>
      </top>
      <bottom style="thin">
        <color theme="3" tint="0.39991454817346722"/>
      </bottom>
      <diagonal/>
    </border>
    <border>
      <left/>
      <right/>
      <top style="thick">
        <color theme="3" tint="0.39991454817346722"/>
      </top>
      <bottom style="thin">
        <color theme="3" tint="0.39991454817346722"/>
      </bottom>
      <diagonal/>
    </border>
    <border>
      <left/>
      <right style="thin">
        <color theme="3" tint="0.39994506668294322"/>
      </right>
      <top style="thick">
        <color theme="3" tint="0.39991454817346722"/>
      </top>
      <bottom style="thin">
        <color theme="3" tint="0.39991454817346722"/>
      </bottom>
      <diagonal/>
    </border>
    <border>
      <left style="thick">
        <color theme="3" tint="0.39994506668294322"/>
      </left>
      <right style="thin">
        <color theme="3" tint="0.39994506668294322"/>
      </right>
      <top style="thick">
        <color theme="3" tint="0.39991454817346722"/>
      </top>
      <bottom style="thin">
        <color theme="3"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3" tint="0.39994506668294322"/>
      </left>
      <right style="thin">
        <color theme="3" tint="0.39994506668294322"/>
      </right>
      <top/>
      <bottom/>
      <diagonal/>
    </border>
    <border>
      <left style="thin">
        <color theme="3" tint="0.39991454817346722"/>
      </left>
      <right style="thin">
        <color theme="3" tint="0.39994506668294322"/>
      </right>
      <top style="medium">
        <color theme="3" tint="0.39994506668294322"/>
      </top>
      <bottom style="thick">
        <color theme="3" tint="0.39991454817346722"/>
      </bottom>
      <diagonal/>
    </border>
    <border>
      <left/>
      <right/>
      <top style="thick">
        <color theme="3" tint="0.39991454817346722"/>
      </top>
      <bottom/>
      <diagonal/>
    </border>
    <border>
      <left style="medium">
        <color theme="3" tint="-0.24994659260841701"/>
      </left>
      <right/>
      <top style="medium">
        <color theme="3" tint="-0.24994659260841701"/>
      </top>
      <bottom style="medium">
        <color theme="3" tint="-0.24994659260841701"/>
      </bottom>
      <diagonal/>
    </border>
    <border>
      <left style="thin">
        <color theme="3" tint="0.39994506668294322"/>
      </left>
      <right style="thin">
        <color theme="3" tint="0.39994506668294322"/>
      </right>
      <top style="thick">
        <color theme="3" tint="0.39991454817346722"/>
      </top>
      <bottom/>
      <diagonal/>
    </border>
    <border>
      <left style="thick">
        <color theme="3" tint="0.39994506668294322"/>
      </left>
      <right/>
      <top style="thick">
        <color theme="3" tint="0.39991454817346722"/>
      </top>
      <bottom/>
      <diagonal/>
    </border>
    <border>
      <left/>
      <right style="thin">
        <color theme="3" tint="0.39994506668294322"/>
      </right>
      <top style="thick">
        <color theme="3" tint="0.39991454817346722"/>
      </top>
      <bottom/>
      <diagonal/>
    </border>
    <border>
      <left style="thin">
        <color theme="3" tint="0.39994506668294322"/>
      </left>
      <right style="thick">
        <color theme="3" tint="0.39994506668294322"/>
      </right>
      <top style="thick">
        <color theme="3" tint="0.39991454817346722"/>
      </top>
      <bottom/>
      <diagonal/>
    </border>
    <border>
      <left style="thin">
        <color theme="3" tint="0.39994506668294322"/>
      </left>
      <right style="thin">
        <color theme="3" tint="0.39991454817346722"/>
      </right>
      <top style="thin">
        <color theme="3" tint="0.39991454817346722"/>
      </top>
      <bottom style="thick">
        <color theme="3" tint="0.39991454817346722"/>
      </bottom>
      <diagonal/>
    </border>
    <border>
      <left/>
      <right/>
      <top style="thick">
        <color theme="3" tint="0.39994506668294322"/>
      </top>
      <bottom/>
      <diagonal/>
    </border>
    <border>
      <left style="medium">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medium">
        <color theme="3" tint="0.39994506668294322"/>
      </right>
      <top style="thin">
        <color theme="3" tint="0.39994506668294322"/>
      </top>
      <bottom style="thin">
        <color theme="3" tint="0.39991454817346722"/>
      </bottom>
      <diagonal/>
    </border>
    <border>
      <left style="thin">
        <color theme="3" tint="0.39991454817346722"/>
      </left>
      <right style="thin">
        <color theme="3" tint="0.39994506668294322"/>
      </right>
      <top style="thin">
        <color theme="3" tint="0.39991454817346722"/>
      </top>
      <bottom style="thick">
        <color theme="3" tint="0.39988402966399123"/>
      </bottom>
      <diagonal/>
    </border>
    <border>
      <left style="thin">
        <color theme="3" tint="0.39994506668294322"/>
      </left>
      <right/>
      <top style="thin">
        <color theme="3" tint="0.39994506668294322"/>
      </top>
      <bottom style="thick">
        <color theme="3" tint="0.39994506668294322"/>
      </bottom>
      <diagonal/>
    </border>
    <border>
      <left style="thin">
        <color theme="3" tint="0.39991454817346722"/>
      </left>
      <right style="thin">
        <color theme="3" tint="0.39994506668294322"/>
      </right>
      <top style="medium">
        <color theme="3" tint="0.39994506668294322"/>
      </top>
      <bottom style="thin">
        <color theme="3" tint="0.39988402966399123"/>
      </bottom>
      <diagonal/>
    </border>
    <border>
      <left style="thin">
        <color theme="3" tint="0.39994506668294322"/>
      </left>
      <right style="thin">
        <color theme="3" tint="0.39994506668294322"/>
      </right>
      <top style="thin">
        <color theme="3" tint="0.39994506668294322"/>
      </top>
      <bottom style="thick">
        <color theme="3" tint="0.39991454817346722"/>
      </bottom>
      <diagonal/>
    </border>
    <border>
      <left style="thin">
        <color theme="3" tint="0.39994506668294322"/>
      </left>
      <right style="thin">
        <color theme="3" tint="0.39994506668294322"/>
      </right>
      <top/>
      <bottom style="thick">
        <color theme="3" tint="0.39991454817346722"/>
      </bottom>
      <diagonal/>
    </border>
    <border>
      <left style="thin">
        <color theme="3" tint="0.39994506668294322"/>
      </left>
      <right style="thin">
        <color theme="3" tint="0.39994506668294322"/>
      </right>
      <top style="thick">
        <color theme="3" tint="0.39994506668294322"/>
      </top>
      <bottom/>
      <diagonal/>
    </border>
    <border>
      <left/>
      <right/>
      <top/>
      <bottom style="thick">
        <color theme="3"/>
      </bottom>
      <diagonal/>
    </border>
    <border>
      <left style="thick">
        <color theme="3"/>
      </left>
      <right style="thin">
        <color theme="3"/>
      </right>
      <top style="thick">
        <color theme="3"/>
      </top>
      <bottom style="thin">
        <color theme="3"/>
      </bottom>
      <diagonal/>
    </border>
    <border>
      <left style="thin">
        <color theme="3"/>
      </left>
      <right style="thin">
        <color theme="3"/>
      </right>
      <top style="thick">
        <color theme="3"/>
      </top>
      <bottom style="thin">
        <color theme="3"/>
      </bottom>
      <diagonal/>
    </border>
    <border>
      <left style="thick">
        <color theme="3"/>
      </left>
      <right/>
      <top style="thin">
        <color theme="3"/>
      </top>
      <bottom style="thin">
        <color theme="3"/>
      </bottom>
      <diagonal/>
    </border>
    <border>
      <left style="thick">
        <color theme="3"/>
      </left>
      <right/>
      <top style="thin">
        <color theme="3"/>
      </top>
      <bottom style="thick">
        <color theme="3"/>
      </bottom>
      <diagonal/>
    </border>
    <border>
      <left style="thin">
        <color theme="3"/>
      </left>
      <right style="thin">
        <color theme="3"/>
      </right>
      <top style="thick">
        <color theme="3"/>
      </top>
      <bottom/>
      <diagonal/>
    </border>
    <border>
      <left style="thick">
        <color theme="3" tint="0.39994506668294322"/>
      </left>
      <right style="thin">
        <color theme="3" tint="0.39994506668294322"/>
      </right>
      <top/>
      <bottom style="thick">
        <color theme="3" tint="0.39994506668294322"/>
      </bottom>
      <diagonal/>
    </border>
    <border>
      <left style="thin">
        <color theme="3" tint="0.39994506668294322"/>
      </left>
      <right style="thin">
        <color theme="3" tint="0.39994506668294322"/>
      </right>
      <top/>
      <bottom style="thick">
        <color theme="3" tint="0.39994506668294322"/>
      </bottom>
      <diagonal/>
    </border>
    <border>
      <left style="thin">
        <color theme="3" tint="0.39994506668294322"/>
      </left>
      <right style="thick">
        <color theme="3" tint="0.39994506668294322"/>
      </right>
      <top/>
      <bottom style="thick">
        <color theme="3" tint="0.39994506668294322"/>
      </bottom>
      <diagonal/>
    </border>
    <border>
      <left style="thick">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theme="3" tint="0.39994506668294322"/>
      </right>
      <top style="thin">
        <color theme="3" tint="0.39991454817346722"/>
      </top>
      <bottom style="thin">
        <color theme="3" tint="0.39991454817346722"/>
      </bottom>
      <diagonal/>
    </border>
    <border>
      <left style="thick">
        <color theme="3" tint="0.39994506668294322"/>
      </left>
      <right style="thin">
        <color theme="3" tint="0.39994506668294322"/>
      </right>
      <top style="thin">
        <color theme="3" tint="0.39994506668294322"/>
      </top>
      <bottom style="thin">
        <color theme="3" tint="0.39991454817346722"/>
      </bottom>
      <diagonal/>
    </border>
    <border>
      <left style="thin">
        <color theme="3" tint="0.39994506668294322"/>
      </left>
      <right style="thick">
        <color theme="3" tint="0.39994506668294322"/>
      </right>
      <top style="thin">
        <color theme="3" tint="0.39994506668294322"/>
      </top>
      <bottom style="thin">
        <color theme="3" tint="0.39991454817346722"/>
      </bottom>
      <diagonal/>
    </border>
    <border>
      <left style="thick">
        <color theme="3" tint="0.39994506668294322"/>
      </left>
      <right style="thin">
        <color theme="3" tint="0.39994506668294322"/>
      </right>
      <top style="thin">
        <color theme="3" tint="0.39991454817346722"/>
      </top>
      <bottom style="thin">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thin">
        <color theme="3" tint="0.39994506668294322"/>
      </left>
      <right style="thick">
        <color theme="3" tint="0.39994506668294322"/>
      </right>
      <top style="thin">
        <color theme="3" tint="0.39991454817346722"/>
      </top>
      <bottom style="thin">
        <color theme="3" tint="0.39991454817346722"/>
      </bottom>
      <diagonal/>
    </border>
    <border>
      <left/>
      <right style="thick">
        <color theme="3"/>
      </right>
      <top/>
      <bottom style="thick">
        <color theme="3"/>
      </bottom>
      <diagonal/>
    </border>
    <border>
      <left style="thin">
        <color theme="3"/>
      </left>
      <right style="thick">
        <color theme="3"/>
      </right>
      <top style="thick">
        <color theme="3"/>
      </top>
      <bottom/>
      <diagonal/>
    </border>
    <border>
      <left/>
      <right style="thick">
        <color theme="3"/>
      </right>
      <top/>
      <bottom/>
      <diagonal/>
    </border>
    <border>
      <left/>
      <right/>
      <top/>
      <bottom style="thick">
        <color theme="3" tint="-0.24994659260841701"/>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4506668294322"/>
      </left>
      <right style="thin">
        <color theme="3" tint="0.39994506668294322"/>
      </right>
      <top/>
      <bottom style="thin">
        <color theme="3" tint="0.39991454817346722"/>
      </bottom>
      <diagonal/>
    </border>
    <border>
      <left style="thin">
        <color theme="3" tint="0.39991454817346722"/>
      </left>
      <right style="thin">
        <color theme="3" tint="0.39991454817346722"/>
      </right>
      <top/>
      <bottom/>
      <diagonal/>
    </border>
    <border>
      <left style="thick">
        <color theme="3"/>
      </left>
      <right/>
      <top/>
      <bottom style="thin">
        <color theme="3"/>
      </bottom>
      <diagonal/>
    </border>
    <border>
      <left style="thick">
        <color theme="3" tint="0.39994506668294322"/>
      </left>
      <right style="thin">
        <color theme="3" tint="0.39994506668294322"/>
      </right>
      <top style="thin">
        <color theme="3" tint="0.39994506668294322"/>
      </top>
      <bottom/>
      <diagonal/>
    </border>
    <border>
      <left style="thin">
        <color theme="3" tint="0.39994506668294322"/>
      </left>
      <right style="thick">
        <color theme="3" tint="0.39994506668294322"/>
      </right>
      <top style="thin">
        <color theme="3" tint="0.39994506668294322"/>
      </top>
      <bottom/>
      <diagonal/>
    </border>
    <border>
      <left/>
      <right/>
      <top style="thin">
        <color theme="3" tint="0.39994506668294322"/>
      </top>
      <bottom style="thin">
        <color theme="3" tint="0.39994506668294322"/>
      </bottom>
      <diagonal/>
    </border>
    <border>
      <left style="thin">
        <color theme="3" tint="0.39994506668294322"/>
      </left>
      <right style="thick">
        <color theme="3" tint="0.39994506668294322"/>
      </right>
      <top/>
      <bottom style="thin">
        <color theme="3" tint="0.39991454817346722"/>
      </bottom>
      <diagonal/>
    </border>
    <border>
      <left style="thick">
        <color theme="3" tint="0.39994506668294322"/>
      </left>
      <right style="thin">
        <color theme="3" tint="0.39994506668294322"/>
      </right>
      <top/>
      <bottom/>
      <diagonal/>
    </border>
    <border>
      <left style="thin">
        <color theme="3" tint="0.39994506668294322"/>
      </left>
      <right style="thin">
        <color theme="3" tint="0.39991454817346722"/>
      </right>
      <top/>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4506668294322"/>
      </right>
      <top style="thin">
        <color theme="3" tint="0.39991454817346722"/>
      </top>
      <bottom/>
      <diagonal/>
    </border>
    <border>
      <left/>
      <right style="thin">
        <color theme="3" tint="0.39994506668294322"/>
      </right>
      <top/>
      <bottom/>
      <diagonal/>
    </border>
    <border>
      <left style="thin">
        <color theme="3" tint="0.39994506668294322"/>
      </left>
      <right/>
      <top style="thick">
        <color theme="3" tint="0.39994506668294322"/>
      </top>
      <bottom style="thin">
        <color theme="3" tint="0.39994506668294322"/>
      </bottom>
      <diagonal/>
    </border>
    <border>
      <left style="thin">
        <color theme="3" tint="0.39991454817346722"/>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style="thick">
        <color theme="3" tint="0.39991454817346722"/>
      </right>
      <top style="thin">
        <color theme="3" tint="0.39991454817346722"/>
      </top>
      <bottom style="thick">
        <color theme="3" tint="0.39994506668294322"/>
      </bottom>
      <diagonal/>
    </border>
    <border>
      <left style="thin">
        <color theme="3" tint="0.39991454817346722"/>
      </left>
      <right style="thin">
        <color theme="3" tint="0.39991454817346722"/>
      </right>
      <top style="medium">
        <color theme="3" tint="0.39994506668294322"/>
      </top>
      <bottom/>
      <diagonal/>
    </border>
    <border>
      <left style="thin">
        <color theme="3" tint="0.399945066682943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style="thick">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1454817346722"/>
      </top>
      <bottom/>
      <diagonal/>
    </border>
    <border>
      <left style="thin">
        <color rgb="FF0070C0"/>
      </left>
      <right style="thin">
        <color rgb="FF0070C0"/>
      </right>
      <top style="thin">
        <color rgb="FF0070C0"/>
      </top>
      <bottom style="thin">
        <color rgb="FF0070C0"/>
      </bottom>
      <diagonal/>
    </border>
    <border>
      <left style="thin">
        <color rgb="FF0070C0"/>
      </left>
      <right style="thick">
        <color rgb="FF0070C0"/>
      </right>
      <top style="thin">
        <color rgb="FF0070C0"/>
      </top>
      <bottom style="thin">
        <color rgb="FF0070C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n">
        <color rgb="FF0070C0"/>
      </bottom>
      <diagonal/>
    </border>
    <border>
      <left style="thin">
        <color theme="3" tint="0.39991454817346722"/>
      </left>
      <right style="thick">
        <color theme="3" tint="0.39991454817346722"/>
      </right>
      <top style="thin">
        <color theme="3" tint="0.39991454817346722"/>
      </top>
      <bottom/>
      <diagonal/>
    </border>
    <border>
      <left style="thin">
        <color theme="3" tint="0.39991454817346722"/>
      </left>
      <right style="thick">
        <color theme="3" tint="0.39988402966399123"/>
      </right>
      <top style="thin">
        <color theme="3" tint="0.39988402966399123"/>
      </top>
      <bottom style="thin">
        <color theme="3" tint="0.39991454817346722"/>
      </bottom>
      <diagonal/>
    </border>
    <border>
      <left style="thin">
        <color theme="3" tint="0.39991454817346722"/>
      </left>
      <right style="thin">
        <color theme="3" tint="0.39991454817346722"/>
      </right>
      <top style="thin">
        <color theme="3" tint="0.39988402966399123"/>
      </top>
      <bottom style="thin">
        <color theme="3" tint="0.39991454817346722"/>
      </bottom>
      <diagonal/>
    </border>
    <border>
      <left style="thin">
        <color theme="3" tint="0.39991454817346722"/>
      </left>
      <right style="thin">
        <color theme="3" tint="0.39991454817346722"/>
      </right>
      <top style="thin">
        <color theme="3" tint="0.39988402966399123"/>
      </top>
      <bottom style="thin">
        <color theme="3" tint="0.39988402966399123"/>
      </bottom>
      <diagonal/>
    </border>
    <border>
      <left style="thin">
        <color theme="3" tint="0.39994506668294322"/>
      </left>
      <right style="thick">
        <color theme="3" tint="0.39994506668294322"/>
      </right>
      <top/>
      <bottom/>
      <diagonal/>
    </border>
    <border>
      <left style="thin">
        <color theme="3" tint="0.39991454817346722"/>
      </left>
      <right style="thin">
        <color theme="3" tint="0.39991454817346722"/>
      </right>
      <top style="thin">
        <color theme="3" tint="0.39991454817346722"/>
      </top>
      <bottom style="thick">
        <color theme="3" tint="0.39988402966399123"/>
      </bottom>
      <diagonal/>
    </border>
    <border>
      <left style="medium">
        <color theme="3" tint="0.39985351115451523"/>
      </left>
      <right style="thin">
        <color theme="3" tint="0.39985351115451523"/>
      </right>
      <top style="medium">
        <color theme="3" tint="0.39985351115451523"/>
      </top>
      <bottom style="thin">
        <color theme="3" tint="0.39985351115451523"/>
      </bottom>
      <diagonal/>
    </border>
    <border>
      <left style="thin">
        <color theme="3" tint="0.39985351115451523"/>
      </left>
      <right style="thin">
        <color theme="3" tint="0.39985351115451523"/>
      </right>
      <top style="medium">
        <color theme="3" tint="0.39985351115451523"/>
      </top>
      <bottom style="thin">
        <color theme="3" tint="0.39985351115451523"/>
      </bottom>
      <diagonal/>
    </border>
    <border>
      <left style="thin">
        <color theme="3" tint="0.39985351115451523"/>
      </left>
      <right style="medium">
        <color theme="3" tint="0.39985351115451523"/>
      </right>
      <top style="medium">
        <color theme="3" tint="0.39985351115451523"/>
      </top>
      <bottom style="thin">
        <color theme="3" tint="0.39985351115451523"/>
      </bottom>
      <diagonal/>
    </border>
    <border>
      <left style="medium">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medium">
        <color theme="3" tint="0.39985351115451523"/>
      </left>
      <right style="thin">
        <color theme="3" tint="0.39985351115451523"/>
      </right>
      <top style="thin">
        <color theme="3" tint="0.39985351115451523"/>
      </top>
      <bottom style="medium">
        <color theme="3" tint="0.39982299264503923"/>
      </bottom>
      <diagonal/>
    </border>
    <border>
      <left style="thin">
        <color theme="3" tint="0.39985351115451523"/>
      </left>
      <right style="thin">
        <color theme="3" tint="0.39985351115451523"/>
      </right>
      <top style="thin">
        <color theme="3" tint="0.39985351115451523"/>
      </top>
      <bottom style="medium">
        <color theme="3" tint="0.39982299264503923"/>
      </bottom>
      <diagonal/>
    </border>
    <border>
      <left style="thin">
        <color theme="3" tint="0.39985351115451523"/>
      </left>
      <right style="medium">
        <color theme="3" tint="0.39985351115451523"/>
      </right>
      <top style="thin">
        <color theme="3" tint="0.39985351115451523"/>
      </top>
      <bottom style="medium">
        <color theme="3" tint="0.39982299264503923"/>
      </bottom>
      <diagonal/>
    </border>
    <border>
      <left style="medium">
        <color theme="3" tint="0.39991454817346722"/>
      </left>
      <right style="thin">
        <color theme="3" tint="0.39994506668294322"/>
      </right>
      <top style="thin">
        <color theme="3" tint="0.39994506668294322"/>
      </top>
      <bottom/>
      <diagonal/>
    </border>
    <border>
      <left style="thin">
        <color theme="3" tint="0.39994506668294322"/>
      </left>
      <right style="medium">
        <color theme="3" tint="0.39991454817346722"/>
      </right>
      <top style="thin">
        <color theme="3" tint="0.39994506668294322"/>
      </top>
      <bottom/>
      <diagonal/>
    </border>
    <border>
      <left style="thin">
        <color theme="3" tint="0.39991454817346722"/>
      </left>
      <right style="thin">
        <color theme="3" tint="0.39994506668294322"/>
      </right>
      <top style="thin">
        <color theme="3" tint="0.39991454817346722"/>
      </top>
      <bottom style="thin">
        <color theme="3" tint="0.39991454817346722"/>
      </bottom>
      <diagonal/>
    </border>
    <border>
      <left style="thin">
        <color theme="3" tint="0.39991454817346722"/>
      </left>
      <right style="thin">
        <color theme="3" tint="0.39988402966399123"/>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91454817346722"/>
      </top>
      <bottom style="thin">
        <color theme="3" tint="0.39991454817346722"/>
      </bottom>
      <diagonal/>
    </border>
    <border>
      <left style="thin">
        <color theme="3" tint="0.39988402966399123"/>
      </left>
      <right style="thin">
        <color theme="3" tint="0.39991454817346722"/>
      </right>
      <top style="thin">
        <color theme="3" tint="0.39991454817346722"/>
      </top>
      <bottom style="thin">
        <color theme="3" tint="0.39991454817346722"/>
      </bottom>
      <diagonal/>
    </border>
    <border>
      <left style="thick">
        <color theme="3" tint="0.39991454817346722"/>
      </left>
      <right style="thin">
        <color theme="3" tint="0.39991454817346722"/>
      </right>
      <top style="thin">
        <color theme="3" tint="0.39991454817346722"/>
      </top>
      <bottom/>
      <diagonal/>
    </border>
    <border>
      <left style="thick">
        <color theme="3" tint="0.39991454817346722"/>
      </left>
      <right style="thin">
        <color theme="3" tint="0.39988402966399123"/>
      </right>
      <top style="thin">
        <color theme="3" tint="0.39988402966399123"/>
      </top>
      <bottom style="thin">
        <color theme="3" tint="0.39988402966399123"/>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style="thin">
        <color theme="3" tint="0.39988402966399123"/>
      </left>
      <right style="thick">
        <color theme="3" tint="0.39991454817346722"/>
      </right>
      <top style="thin">
        <color theme="3" tint="0.39988402966399123"/>
      </top>
      <bottom style="thin">
        <color theme="3" tint="0.39988402966399123"/>
      </bottom>
      <diagonal/>
    </border>
    <border>
      <left style="thick">
        <color theme="3" tint="0.39991454817346722"/>
      </left>
      <right style="thin">
        <color theme="3" tint="0.39988402966399123"/>
      </right>
      <top style="thin">
        <color theme="3" tint="0.39988402966399123"/>
      </top>
      <bottom style="thick">
        <color theme="3" tint="0.39991454817346722"/>
      </bottom>
      <diagonal/>
    </border>
    <border>
      <left style="thin">
        <color theme="3" tint="0.39988402966399123"/>
      </left>
      <right style="thin">
        <color theme="3" tint="0.39988402966399123"/>
      </right>
      <top style="thin">
        <color theme="3" tint="0.39988402966399123"/>
      </top>
      <bottom style="thick">
        <color theme="3" tint="0.39991454817346722"/>
      </bottom>
      <diagonal/>
    </border>
    <border>
      <left style="thin">
        <color theme="3" tint="0.39988402966399123"/>
      </left>
      <right style="thick">
        <color theme="3" tint="0.39991454817346722"/>
      </right>
      <top style="thin">
        <color theme="3" tint="0.39988402966399123"/>
      </top>
      <bottom style="thick">
        <color theme="3" tint="0.39991454817346722"/>
      </bottom>
      <diagonal/>
    </border>
    <border>
      <left style="thin">
        <color theme="3" tint="0.39991454817346722"/>
      </left>
      <right style="thick">
        <color theme="3" tint="0.39991454817346722"/>
      </right>
      <top/>
      <bottom style="thin">
        <color theme="3" tint="0.39991454817346722"/>
      </bottom>
      <diagonal/>
    </border>
    <border>
      <left style="thin">
        <color theme="3" tint="0.39994506668294322"/>
      </left>
      <right style="thin">
        <color theme="3" tint="0.39994506668294322"/>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
      <left style="thin">
        <color theme="3" tint="0.39994506668294322"/>
      </left>
      <right/>
      <top style="thin">
        <color theme="3" tint="0.39991454817346722"/>
      </top>
      <bottom style="thin">
        <color theme="3" tint="0.39994506668294322"/>
      </bottom>
      <diagonal/>
    </border>
    <border>
      <left style="medium">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medium">
        <color theme="3" tint="0.39985351115451523"/>
      </right>
      <top style="thin">
        <color theme="3" tint="0.39985351115451523"/>
      </top>
      <bottom/>
      <diagonal/>
    </border>
    <border>
      <left style="medium">
        <color theme="3" tint="0.39985351115451523"/>
      </left>
      <right style="thin">
        <color theme="3" tint="0.39985351115451523"/>
      </right>
      <top style="thin">
        <color theme="3" tint="0.39982299264503923"/>
      </top>
      <bottom style="thin">
        <color theme="3" tint="0.39982299264503923"/>
      </bottom>
      <diagonal/>
    </border>
    <border>
      <left style="thin">
        <color theme="3" tint="0.39985351115451523"/>
      </left>
      <right style="thin">
        <color theme="3" tint="0.39985351115451523"/>
      </right>
      <top style="thin">
        <color theme="3" tint="0.39982299264503923"/>
      </top>
      <bottom style="thin">
        <color theme="3" tint="0.39982299264503923"/>
      </bottom>
      <diagonal/>
    </border>
    <border>
      <left style="thin">
        <color theme="3" tint="0.39985351115451523"/>
      </left>
      <right style="medium">
        <color theme="3" tint="0.39985351115451523"/>
      </right>
      <top style="thin">
        <color theme="3" tint="0.39982299264503923"/>
      </top>
      <bottom style="thin">
        <color theme="3" tint="0.39982299264503923"/>
      </bottom>
      <diagonal/>
    </border>
    <border>
      <left style="medium">
        <color theme="3" tint="0.39985351115451523"/>
      </left>
      <right style="thin">
        <color theme="3" tint="0.39985351115451523"/>
      </right>
      <top style="thin">
        <color theme="3" tint="0.39982299264503923"/>
      </top>
      <bottom style="thin">
        <color theme="3" tint="0.39985351115451523"/>
      </bottom>
      <diagonal/>
    </border>
    <border>
      <left style="thin">
        <color theme="3" tint="0.39985351115451523"/>
      </left>
      <right style="thin">
        <color theme="3" tint="0.39985351115451523"/>
      </right>
      <top style="thin">
        <color theme="3" tint="0.39982299264503923"/>
      </top>
      <bottom style="thin">
        <color theme="3" tint="0.39985351115451523"/>
      </bottom>
      <diagonal/>
    </border>
    <border>
      <left style="thin">
        <color theme="3" tint="0.39985351115451523"/>
      </left>
      <right style="medium">
        <color theme="3" tint="0.39985351115451523"/>
      </right>
      <top style="thin">
        <color theme="3" tint="0.39982299264503923"/>
      </top>
      <bottom style="thin">
        <color theme="3" tint="0.39985351115451523"/>
      </bottom>
      <diagonal/>
    </border>
    <border>
      <left/>
      <right/>
      <top style="thin">
        <color theme="3" tint="0.39991454817346722"/>
      </top>
      <bottom style="thin">
        <color theme="3" tint="0.39991454817346722"/>
      </bottom>
      <diagonal/>
    </border>
    <border>
      <left/>
      <right/>
      <top/>
      <bottom style="thin">
        <color theme="3" tint="0.39991454817346722"/>
      </bottom>
      <diagonal/>
    </border>
    <border>
      <left style="thin">
        <color indexed="8"/>
      </left>
      <right/>
      <top style="thin">
        <color indexed="8"/>
      </top>
      <bottom style="thin">
        <color theme="3" tint="0.39991454817346722"/>
      </bottom>
      <diagonal/>
    </border>
    <border>
      <left style="thin">
        <color indexed="65"/>
      </left>
      <right/>
      <top style="thin">
        <color indexed="8"/>
      </top>
      <bottom style="thin">
        <color theme="3" tint="0.39991454817346722"/>
      </bottom>
      <diagonal/>
    </border>
    <border>
      <left style="thin">
        <color indexed="8"/>
      </left>
      <right style="thin">
        <color indexed="8"/>
      </right>
      <top style="thin">
        <color indexed="8"/>
      </top>
      <bottom style="thin">
        <color theme="3" tint="0.39991454817346722"/>
      </bottom>
      <diagonal/>
    </border>
    <border>
      <left style="thick">
        <color theme="3"/>
      </left>
      <right/>
      <top style="thin">
        <color theme="3"/>
      </top>
      <bottom style="thin">
        <color theme="3" tint="0.39991454817346722"/>
      </bottom>
      <diagonal/>
    </border>
    <border>
      <left/>
      <right style="thick">
        <color theme="3"/>
      </right>
      <top/>
      <bottom style="thin">
        <color theme="3" tint="0.39991454817346722"/>
      </bottom>
      <diagonal/>
    </border>
    <border>
      <left style="thick">
        <color theme="3" tint="0.39994506668294322"/>
      </left>
      <right style="thin">
        <color theme="3" tint="0.39991454817346722"/>
      </right>
      <top style="thin">
        <color theme="3" tint="0.39991454817346722"/>
      </top>
      <bottom/>
      <diagonal/>
    </border>
    <border>
      <left style="thin">
        <color theme="3" tint="0.39991454817346722"/>
      </left>
      <right style="thick">
        <color theme="3" tint="0.39994506668294322"/>
      </right>
      <top style="thin">
        <color theme="3" tint="0.39991454817346722"/>
      </top>
      <bottom/>
      <diagonal/>
    </border>
    <border>
      <left style="thick">
        <color theme="3"/>
      </left>
      <right/>
      <top style="thin">
        <color theme="3"/>
      </top>
      <bottom/>
      <diagonal/>
    </border>
    <border>
      <left/>
      <right style="thin">
        <color theme="3" tint="0.39991454817346722"/>
      </right>
      <top style="thin">
        <color theme="3" tint="0.39991454817346722"/>
      </top>
      <bottom/>
      <diagonal/>
    </border>
    <border>
      <left style="thin">
        <color theme="3" tint="0.39991454817346722"/>
      </left>
      <right/>
      <top style="thin">
        <color theme="3" tint="0.39991454817346722"/>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3" tint="0.39994506668294322"/>
      </top>
      <bottom style="thin">
        <color theme="3" tint="0.39994506668294322"/>
      </bottom>
      <diagonal/>
    </border>
    <border>
      <left style="thick">
        <color theme="4"/>
      </left>
      <right/>
      <top/>
      <bottom/>
      <diagonal/>
    </border>
    <border>
      <left style="thin">
        <color theme="3" tint="0.39994506668294322"/>
      </left>
      <right style="thin">
        <color theme="3" tint="0.39994506668294322"/>
      </right>
      <top style="thin">
        <color theme="4"/>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1454817346722"/>
      </top>
      <bottom/>
      <diagonal/>
    </border>
    <border>
      <left style="thick">
        <color theme="3" tint="0.39994506668294322"/>
      </left>
      <right/>
      <top style="thick">
        <color theme="3" tint="0.39994506668294322"/>
      </top>
      <bottom/>
      <diagonal/>
    </border>
    <border>
      <left/>
      <right style="thick">
        <color theme="3" tint="0.39994506668294322"/>
      </right>
      <top style="thick">
        <color theme="3" tint="0.39994506668294322"/>
      </top>
      <bottom/>
      <diagonal/>
    </border>
    <border>
      <left style="thin">
        <color theme="3" tint="0.39991454817346722"/>
      </left>
      <right style="thin">
        <color theme="3" tint="0.39991454817346722"/>
      </right>
      <top/>
      <bottom style="medium">
        <color theme="3" tint="0.39994506668294322"/>
      </bottom>
      <diagonal/>
    </border>
    <border>
      <left/>
      <right style="thin">
        <color theme="3" tint="0.39994506668294322"/>
      </right>
      <top style="thin">
        <color theme="3" tint="0.39994506668294322"/>
      </top>
      <bottom style="thin">
        <color theme="3" tint="0.39991454817346722"/>
      </bottom>
      <diagonal/>
    </border>
    <border>
      <left style="thin">
        <color theme="3" tint="0.39994506668294322"/>
      </left>
      <right/>
      <top style="thin">
        <color theme="3" tint="0.39994506668294322"/>
      </top>
      <bottom style="thin">
        <color theme="3" tint="0.39991454817346722"/>
      </bottom>
      <diagonal/>
    </border>
    <border>
      <left/>
      <right style="thin">
        <color theme="3" tint="0.39994506668294322"/>
      </right>
      <top style="thin">
        <color theme="3" tint="0.39991454817346722"/>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style="medium">
        <color theme="3" tint="0.39985351115451523"/>
      </left>
      <right style="thin">
        <color theme="3" tint="0.39985351115451523"/>
      </right>
      <top/>
      <bottom style="thin">
        <color theme="3" tint="0.39985351115451523"/>
      </bottom>
      <diagonal/>
    </border>
    <border>
      <left style="thin">
        <color theme="3" tint="0.39985351115451523"/>
      </left>
      <right style="thin">
        <color theme="3" tint="0.39985351115451523"/>
      </right>
      <top/>
      <bottom style="thin">
        <color theme="3" tint="0.39985351115451523"/>
      </bottom>
      <diagonal/>
    </border>
    <border>
      <left style="thin">
        <color theme="3" tint="0.39985351115451523"/>
      </left>
      <right style="medium">
        <color theme="3" tint="0.39985351115451523"/>
      </right>
      <top/>
      <bottom style="thin">
        <color theme="3" tint="0.39985351115451523"/>
      </bottom>
      <diagonal/>
    </border>
  </borders>
  <cellStyleXfs count="5">
    <xf numFmtId="0" fontId="0" fillId="0" borderId="0"/>
    <xf numFmtId="0" fontId="2" fillId="0" borderId="0" applyNumberFormat="0" applyFill="0" applyBorder="0" applyAlignment="0" applyProtection="0">
      <alignment vertical="top"/>
      <protection locked="0"/>
    </xf>
    <xf numFmtId="0" fontId="1" fillId="0" borderId="0"/>
    <xf numFmtId="0" fontId="39" fillId="0" borderId="40" applyNumberFormat="0" applyFill="0" applyAlignment="0" applyProtection="0"/>
    <xf numFmtId="0" fontId="40" fillId="0" borderId="0" applyNumberFormat="0" applyFill="0" applyBorder="0" applyAlignment="0" applyProtection="0"/>
  </cellStyleXfs>
  <cellXfs count="2383">
    <xf numFmtId="0" fontId="0" fillId="0" borderId="0" xfId="0"/>
    <xf numFmtId="0" fontId="13" fillId="0" borderId="0" xfId="0" applyFont="1"/>
    <xf numFmtId="0" fontId="13" fillId="0" borderId="0" xfId="0" applyFont="1" applyBorder="1"/>
    <xf numFmtId="0" fontId="13" fillId="0" borderId="1" xfId="0" applyFont="1" applyBorder="1" applyAlignment="1">
      <alignment horizontal="center"/>
    </xf>
    <xf numFmtId="0" fontId="13" fillId="0" borderId="0" xfId="0" applyFont="1" applyAlignment="1"/>
    <xf numFmtId="0" fontId="13" fillId="0" borderId="1" xfId="0" applyFont="1" applyBorder="1" applyAlignment="1">
      <alignment horizontal="center" wrapText="1"/>
    </xf>
    <xf numFmtId="0" fontId="13" fillId="0" borderId="3" xfId="0" applyFont="1" applyBorder="1"/>
    <xf numFmtId="0" fontId="13" fillId="0" borderId="0" xfId="0" applyFont="1" applyAlignment="1">
      <alignment horizontal="left" wrapText="1"/>
    </xf>
    <xf numFmtId="0" fontId="13" fillId="0" borderId="0" xfId="0" applyFont="1" applyBorder="1" applyAlignment="1">
      <alignment horizontal="center"/>
    </xf>
    <xf numFmtId="0" fontId="13" fillId="0" borderId="0" xfId="0" applyFont="1" applyBorder="1" applyAlignment="1">
      <alignment vertical="center" wrapText="1"/>
    </xf>
    <xf numFmtId="164" fontId="13" fillId="0" borderId="0" xfId="0" applyNumberFormat="1" applyFont="1" applyFill="1" applyBorder="1" applyAlignment="1">
      <alignment horizontal="center"/>
    </xf>
    <xf numFmtId="14" fontId="13" fillId="0" borderId="0" xfId="0" applyNumberFormat="1" applyFont="1" applyBorder="1" applyAlignment="1">
      <alignment horizontal="center" wrapText="1"/>
    </xf>
    <xf numFmtId="0" fontId="13" fillId="0" borderId="0" xfId="0" applyFont="1" applyBorder="1" applyAlignment="1">
      <alignment horizontal="center" wrapText="1"/>
    </xf>
    <xf numFmtId="0" fontId="13" fillId="0" borderId="0" xfId="0" applyFont="1" applyBorder="1" applyAlignment="1">
      <alignment wrapText="1"/>
    </xf>
    <xf numFmtId="0" fontId="13" fillId="0" borderId="0" xfId="0" applyFont="1" applyFill="1" applyBorder="1" applyAlignment="1">
      <alignment horizontal="center"/>
    </xf>
    <xf numFmtId="0" fontId="13" fillId="0" borderId="0" xfId="0" applyFont="1" applyBorder="1" applyAlignment="1"/>
    <xf numFmtId="0" fontId="13" fillId="0" borderId="0" xfId="0" applyFont="1" applyBorder="1" applyAlignment="1">
      <alignment horizontal="left" vertical="center" wrapText="1"/>
    </xf>
    <xf numFmtId="0" fontId="14" fillId="0" borderId="0" xfId="0" applyFont="1" applyBorder="1" applyAlignment="1">
      <alignment horizontal="center"/>
    </xf>
    <xf numFmtId="0" fontId="14" fillId="0" borderId="0"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vertical="center"/>
    </xf>
    <xf numFmtId="0" fontId="13" fillId="0" borderId="4" xfId="0" applyFont="1" applyBorder="1"/>
    <xf numFmtId="0" fontId="13" fillId="0" borderId="0" xfId="0" applyFont="1" applyAlignment="1">
      <alignment horizontal="justify" wrapText="1"/>
    </xf>
    <xf numFmtId="0" fontId="13" fillId="0" borderId="0" xfId="0" applyFont="1" applyAlignment="1">
      <alignment wrapText="1"/>
    </xf>
    <xf numFmtId="0" fontId="13" fillId="0" borderId="0" xfId="0" applyFont="1" applyAlignment="1">
      <alignment horizontal="center"/>
    </xf>
    <xf numFmtId="0" fontId="13" fillId="0" borderId="0" xfId="0" applyFont="1" applyBorder="1" applyAlignment="1">
      <alignment horizontal="justify" wrapText="1"/>
    </xf>
    <xf numFmtId="0" fontId="13" fillId="0" borderId="0" xfId="0" applyFont="1" applyAlignment="1">
      <alignment horizontal="center" wrapText="1"/>
    </xf>
    <xf numFmtId="0" fontId="13" fillId="0" borderId="3" xfId="0" applyFont="1" applyBorder="1" applyAlignment="1"/>
    <xf numFmtId="0" fontId="13" fillId="0" borderId="0" xfId="0" applyFont="1" applyFill="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horizontal="left" wrapText="1"/>
    </xf>
    <xf numFmtId="14" fontId="14" fillId="0" borderId="0" xfId="0" applyNumberFormat="1" applyFont="1" applyBorder="1" applyAlignment="1"/>
    <xf numFmtId="14" fontId="13" fillId="0" borderId="0" xfId="0" applyNumberFormat="1" applyFont="1" applyBorder="1" applyAlignment="1"/>
    <xf numFmtId="0" fontId="14" fillId="0" borderId="0" xfId="0" applyFont="1" applyBorder="1" applyAlignment="1"/>
    <xf numFmtId="0" fontId="16" fillId="0" borderId="0" xfId="0" applyFont="1"/>
    <xf numFmtId="0" fontId="17" fillId="0" borderId="0" xfId="0" applyFont="1" applyFill="1" applyBorder="1" applyAlignment="1"/>
    <xf numFmtId="0" fontId="16" fillId="0" borderId="0" xfId="0" applyFont="1" applyAlignment="1"/>
    <xf numFmtId="1" fontId="17" fillId="0" borderId="0" xfId="0" applyNumberFormat="1" applyFont="1" applyFill="1"/>
    <xf numFmtId="0" fontId="17" fillId="0" borderId="0" xfId="0" applyFont="1"/>
    <xf numFmtId="165" fontId="13" fillId="0" borderId="0" xfId="0" applyNumberFormat="1" applyFont="1" applyBorder="1" applyAlignment="1">
      <alignment horizontal="center" wrapText="1"/>
    </xf>
    <xf numFmtId="0" fontId="13" fillId="2" borderId="0" xfId="0" applyFont="1" applyFill="1" applyAlignment="1"/>
    <xf numFmtId="0" fontId="13" fillId="2" borderId="0" xfId="0" applyFont="1" applyFill="1" applyAlignment="1">
      <alignment wrapText="1"/>
    </xf>
    <xf numFmtId="0" fontId="11" fillId="0" borderId="0" xfId="0" applyFont="1" applyBorder="1" applyAlignment="1">
      <alignment horizontal="center" vertical="center" wrapText="1"/>
    </xf>
    <xf numFmtId="0" fontId="13" fillId="2" borderId="0" xfId="0" applyFont="1" applyFill="1" applyBorder="1" applyAlignment="1">
      <alignment horizontal="center" wrapText="1"/>
    </xf>
    <xf numFmtId="0" fontId="13" fillId="2" borderId="0" xfId="0" applyFont="1" applyFill="1" applyBorder="1" applyAlignment="1">
      <alignment horizontal="left" wrapText="1"/>
    </xf>
    <xf numFmtId="0" fontId="14" fillId="2" borderId="0" xfId="0" applyFont="1" applyFill="1" applyBorder="1" applyAlignment="1">
      <alignment horizontal="center" wrapText="1"/>
    </xf>
    <xf numFmtId="14" fontId="14" fillId="0" borderId="0" xfId="0" applyNumberFormat="1" applyFont="1" applyBorder="1" applyAlignment="1">
      <alignment horizontal="center"/>
    </xf>
    <xf numFmtId="0" fontId="14" fillId="2" borderId="0" xfId="0" applyFont="1" applyFill="1" applyBorder="1" applyAlignment="1">
      <alignment horizontal="justify" wrapText="1"/>
    </xf>
    <xf numFmtId="14" fontId="13" fillId="0" borderId="0" xfId="0" applyNumberFormat="1" applyFont="1" applyBorder="1" applyAlignment="1">
      <alignment horizontal="center"/>
    </xf>
    <xf numFmtId="0" fontId="13" fillId="2" borderId="0" xfId="0" applyFont="1" applyFill="1" applyBorder="1" applyAlignment="1">
      <alignment horizontal="justify" wrapText="1"/>
    </xf>
    <xf numFmtId="14" fontId="14" fillId="0" borderId="0" xfId="0" applyNumberFormat="1" applyFont="1" applyBorder="1" applyAlignment="1">
      <alignment horizontal="center" wrapText="1"/>
    </xf>
    <xf numFmtId="0" fontId="14" fillId="0" borderId="0" xfId="0" applyFont="1" applyBorder="1" applyAlignment="1">
      <alignment horizontal="justify" wrapText="1"/>
    </xf>
    <xf numFmtId="164" fontId="13" fillId="0" borderId="0" xfId="0" applyNumberFormat="1" applyFont="1" applyBorder="1" applyAlignment="1">
      <alignment horizontal="center"/>
    </xf>
    <xf numFmtId="0" fontId="13" fillId="0" borderId="0" xfId="0" applyFont="1" applyBorder="1" applyAlignment="1">
      <alignment horizontal="left" vertical="center" wrapText="1" indent="2"/>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left"/>
    </xf>
    <xf numFmtId="49" fontId="13" fillId="0" borderId="0" xfId="0" applyNumberFormat="1"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wrapText="1"/>
    </xf>
    <xf numFmtId="0" fontId="13" fillId="0" borderId="0" xfId="0" applyFont="1" applyAlignment="1">
      <alignment horizontal="center" vertical="center"/>
    </xf>
    <xf numFmtId="0" fontId="20" fillId="0" borderId="0" xfId="0" applyFont="1" applyAlignment="1"/>
    <xf numFmtId="0" fontId="3" fillId="0" borderId="0" xfId="0" applyFont="1" applyAlignment="1">
      <alignment vertical="center" wrapText="1"/>
    </xf>
    <xf numFmtId="0" fontId="3" fillId="0" borderId="0" xfId="0" applyFont="1" applyAlignment="1"/>
    <xf numFmtId="0" fontId="3" fillId="2" borderId="0" xfId="0" applyFont="1" applyFill="1" applyBorder="1" applyAlignment="1"/>
    <xf numFmtId="0" fontId="13" fillId="0" borderId="0" xfId="0" applyFont="1" applyFill="1" applyAlignment="1"/>
    <xf numFmtId="0" fontId="3" fillId="0" borderId="0" xfId="0" applyFont="1" applyBorder="1" applyAlignment="1"/>
    <xf numFmtId="14" fontId="24" fillId="2" borderId="0" xfId="0" applyNumberFormat="1" applyFont="1" applyFill="1" applyBorder="1" applyAlignment="1">
      <alignment horizontal="center" wrapText="1"/>
    </xf>
    <xf numFmtId="0" fontId="11" fillId="0" borderId="0" xfId="0" applyFont="1" applyAlignment="1">
      <alignment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4" fillId="0" borderId="0" xfId="0" applyFont="1" applyBorder="1"/>
    <xf numFmtId="0" fontId="0" fillId="0" borderId="13" xfId="0" applyBorder="1"/>
    <xf numFmtId="0" fontId="0" fillId="0" borderId="14" xfId="0" applyBorder="1"/>
    <xf numFmtId="0" fontId="0" fillId="0" borderId="13" xfId="0" pivotButton="1" applyBorder="1"/>
    <xf numFmtId="0" fontId="0" fillId="0" borderId="15" xfId="0" applyBorder="1"/>
    <xf numFmtId="0" fontId="0" fillId="0" borderId="16" xfId="0" applyBorder="1"/>
    <xf numFmtId="0" fontId="0" fillId="0" borderId="17" xfId="0" applyBorder="1"/>
    <xf numFmtId="0" fontId="0" fillId="0" borderId="17" xfId="0" applyNumberFormat="1" applyBorder="1"/>
    <xf numFmtId="0" fontId="0" fillId="0" borderId="18" xfId="0" applyNumberFormat="1" applyBorder="1"/>
    <xf numFmtId="0" fontId="3" fillId="0" borderId="0" xfId="0" applyFont="1"/>
    <xf numFmtId="0" fontId="19" fillId="4" borderId="19" xfId="1" applyFont="1" applyFill="1" applyBorder="1" applyAlignment="1" applyProtection="1"/>
    <xf numFmtId="49" fontId="25" fillId="4" borderId="19" xfId="1" applyNumberFormat="1" applyFont="1" applyFill="1" applyBorder="1" applyAlignment="1" applyProtection="1"/>
    <xf numFmtId="0" fontId="25" fillId="4" borderId="19" xfId="1" applyFont="1" applyFill="1" applyBorder="1" applyAlignment="1" applyProtection="1"/>
    <xf numFmtId="0" fontId="21" fillId="6" borderId="1" xfId="0" applyFont="1" applyFill="1" applyBorder="1" applyAlignment="1">
      <alignment horizontal="center" vertical="center" wrapText="1"/>
    </xf>
    <xf numFmtId="0" fontId="9" fillId="4" borderId="1" xfId="0" applyFont="1" applyFill="1" applyBorder="1" applyAlignment="1">
      <alignment horizontal="center"/>
    </xf>
    <xf numFmtId="0" fontId="3" fillId="0" borderId="0" xfId="0" applyFont="1" applyBorder="1" applyAlignment="1">
      <alignment horizontal="center"/>
    </xf>
    <xf numFmtId="164" fontId="13" fillId="0" borderId="0" xfId="0" applyNumberFormat="1" applyFont="1" applyFill="1" applyBorder="1" applyAlignment="1">
      <alignment horizontal="center" vertical="center"/>
    </xf>
    <xf numFmtId="0" fontId="21" fillId="6" borderId="6" xfId="0" applyFont="1" applyFill="1" applyBorder="1" applyAlignment="1">
      <alignment horizontal="center" vertical="center" wrapText="1"/>
    </xf>
    <xf numFmtId="0" fontId="3" fillId="4" borderId="0" xfId="0" applyFont="1" applyFill="1" applyBorder="1" applyAlignment="1">
      <alignment horizontal="center"/>
    </xf>
    <xf numFmtId="0" fontId="3" fillId="0" borderId="0" xfId="0" applyFont="1" applyAlignment="1">
      <alignment horizontal="center"/>
    </xf>
    <xf numFmtId="0" fontId="13" fillId="0" borderId="0" xfId="0" applyFont="1" applyFill="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20" fillId="0" borderId="0" xfId="0" applyFont="1" applyAlignment="1">
      <alignment horizontal="center"/>
    </xf>
    <xf numFmtId="0" fontId="3" fillId="0" borderId="0" xfId="0" applyFont="1" applyAlignment="1">
      <alignment horizontal="center" vertical="center" wrapText="1"/>
    </xf>
    <xf numFmtId="0" fontId="16" fillId="0" borderId="0" xfId="0" applyFont="1" applyAlignment="1">
      <alignment horizontal="center"/>
    </xf>
    <xf numFmtId="0" fontId="3" fillId="4" borderId="21" xfId="0" applyFont="1" applyFill="1" applyBorder="1" applyAlignment="1">
      <alignment horizontal="center"/>
    </xf>
    <xf numFmtId="0" fontId="9" fillId="0" borderId="0" xfId="0" applyFont="1"/>
    <xf numFmtId="0" fontId="9" fillId="0" borderId="0" xfId="0" applyFont="1" applyAlignment="1">
      <alignment horizontal="center"/>
    </xf>
    <xf numFmtId="166" fontId="16" fillId="0" borderId="0" xfId="0" applyNumberFormat="1" applyFont="1" applyAlignment="1">
      <alignment horizontal="center"/>
    </xf>
    <xf numFmtId="0" fontId="16" fillId="0" borderId="0" xfId="0" applyFont="1" applyBorder="1"/>
    <xf numFmtId="0" fontId="24" fillId="0" borderId="0" xfId="0" applyFont="1" applyAlignment="1">
      <alignment horizontal="center"/>
    </xf>
    <xf numFmtId="0" fontId="24" fillId="0" borderId="0" xfId="0" applyFont="1" applyAlignment="1"/>
    <xf numFmtId="0" fontId="21" fillId="6" borderId="5" xfId="0" applyFont="1" applyFill="1" applyBorder="1" applyAlignment="1">
      <alignment horizontal="center" vertical="center" wrapText="1"/>
    </xf>
    <xf numFmtId="0" fontId="0" fillId="0" borderId="0" xfId="0" applyBorder="1"/>
    <xf numFmtId="17" fontId="3" fillId="0" borderId="0" xfId="0" applyNumberFormat="1" applyFont="1" applyBorder="1" applyAlignment="1">
      <alignment horizontal="center"/>
    </xf>
    <xf numFmtId="0" fontId="3" fillId="0" borderId="0" xfId="0" applyFont="1" applyBorder="1" applyAlignment="1">
      <alignment wrapText="1"/>
    </xf>
    <xf numFmtId="0" fontId="24" fillId="0" borderId="0" xfId="0" applyFont="1" applyBorder="1" applyAlignment="1">
      <alignment wrapText="1"/>
    </xf>
    <xf numFmtId="17" fontId="24" fillId="0" borderId="0" xfId="0" applyNumberFormat="1" applyFont="1" applyBorder="1" applyAlignment="1">
      <alignment horizontal="center" wrapText="1"/>
    </xf>
    <xf numFmtId="0" fontId="24" fillId="0" borderId="0" xfId="0" applyFont="1"/>
    <xf numFmtId="164" fontId="3" fillId="2" borderId="7" xfId="0" applyNumberFormat="1" applyFont="1" applyFill="1" applyBorder="1" applyAlignment="1">
      <alignment horizontal="center" wrapText="1"/>
    </xf>
    <xf numFmtId="14" fontId="3" fillId="2" borderId="0" xfId="0" applyNumberFormat="1" applyFont="1" applyFill="1" applyBorder="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24" fillId="0" borderId="0" xfId="0" applyFont="1" applyBorder="1" applyAlignment="1"/>
    <xf numFmtId="0" fontId="0" fillId="0" borderId="23" xfId="0" applyBorder="1"/>
    <xf numFmtId="0" fontId="0" fillId="0" borderId="22" xfId="0" applyBorder="1"/>
    <xf numFmtId="0" fontId="0" fillId="0" borderId="24" xfId="0" applyNumberFormat="1" applyBorder="1"/>
    <xf numFmtId="0" fontId="0" fillId="0" borderId="26" xfId="0" applyBorder="1"/>
    <xf numFmtId="0" fontId="0" fillId="0" borderId="27" xfId="0" applyNumberFormat="1" applyBorder="1"/>
    <xf numFmtId="0" fontId="24" fillId="2" borderId="1" xfId="0" applyFont="1" applyFill="1" applyBorder="1" applyAlignment="1">
      <alignment wrapText="1"/>
    </xf>
    <xf numFmtId="0" fontId="0" fillId="0" borderId="0" xfId="0" applyBorder="1" applyAlignment="1"/>
    <xf numFmtId="0" fontId="0" fillId="0" borderId="0" xfId="0" applyNumberFormat="1" applyBorder="1" applyAlignment="1"/>
    <xf numFmtId="164" fontId="3" fillId="0" borderId="0" xfId="0" applyNumberFormat="1" applyFont="1" applyBorder="1" applyAlignment="1">
      <alignment horizontal="center"/>
    </xf>
    <xf numFmtId="0" fontId="0" fillId="0" borderId="33" xfId="0" applyBorder="1"/>
    <xf numFmtId="0" fontId="0" fillId="0" borderId="34" xfId="0" applyBorder="1"/>
    <xf numFmtId="0" fontId="0" fillId="0" borderId="34" xfId="0" applyNumberFormat="1" applyBorder="1"/>
    <xf numFmtId="0" fontId="0" fillId="0" borderId="35" xfId="0" applyBorder="1"/>
    <xf numFmtId="0" fontId="0" fillId="0" borderId="36" xfId="0" applyBorder="1"/>
    <xf numFmtId="0" fontId="0" fillId="0" borderId="37" xfId="0" applyNumberFormat="1" applyBorder="1"/>
    <xf numFmtId="0" fontId="16" fillId="0" borderId="19" xfId="0" applyFont="1" applyBorder="1"/>
    <xf numFmtId="0" fontId="16" fillId="0" borderId="21" xfId="0" applyFont="1" applyBorder="1"/>
    <xf numFmtId="0" fontId="0" fillId="0" borderId="38" xfId="0" pivotButton="1" applyBorder="1"/>
    <xf numFmtId="0" fontId="0" fillId="0" borderId="38" xfId="0" applyBorder="1"/>
    <xf numFmtId="0" fontId="24" fillId="0" borderId="7" xfId="0" applyFont="1" applyBorder="1" applyAlignment="1">
      <alignment horizontal="center"/>
    </xf>
    <xf numFmtId="0" fontId="24" fillId="0" borderId="38" xfId="0" pivotButton="1" applyFont="1" applyBorder="1"/>
    <xf numFmtId="0" fontId="24" fillId="0" borderId="0" xfId="0" applyFont="1" applyBorder="1" applyAlignment="1">
      <alignment horizontal="center"/>
    </xf>
    <xf numFmtId="0" fontId="24" fillId="2" borderId="39" xfId="0" applyFont="1" applyFill="1" applyBorder="1" applyAlignment="1">
      <alignment wrapText="1"/>
    </xf>
    <xf numFmtId="0" fontId="24" fillId="2" borderId="0" xfId="0" applyFont="1" applyFill="1" applyBorder="1" applyAlignment="1">
      <alignment wrapText="1"/>
    </xf>
    <xf numFmtId="0" fontId="24" fillId="0" borderId="0" xfId="0" applyFont="1" applyBorder="1" applyAlignment="1">
      <alignment horizontal="center" wrapText="1"/>
    </xf>
    <xf numFmtId="14" fontId="24" fillId="0" borderId="0" xfId="0" applyNumberFormat="1" applyFont="1" applyBorder="1" applyAlignment="1">
      <alignment horizontal="center" wrapText="1"/>
    </xf>
    <xf numFmtId="167" fontId="24" fillId="0" borderId="0" xfId="0" applyNumberFormat="1" applyFont="1" applyBorder="1" applyAlignment="1">
      <alignment horizontal="center" wrapText="1"/>
    </xf>
    <xf numFmtId="0" fontId="24" fillId="2" borderId="0" xfId="0" applyFont="1" applyFill="1" applyBorder="1" applyAlignment="1">
      <alignment horizontal="center"/>
    </xf>
    <xf numFmtId="17" fontId="24" fillId="4" borderId="0" xfId="0" applyNumberFormat="1" applyFont="1" applyFill="1" applyBorder="1" applyAlignment="1">
      <alignment horizontal="center"/>
    </xf>
    <xf numFmtId="0" fontId="13" fillId="0" borderId="32" xfId="0" applyFont="1" applyBorder="1" applyAlignment="1">
      <alignment horizontal="center" wrapText="1"/>
    </xf>
    <xf numFmtId="0" fontId="3" fillId="0" borderId="0" xfId="0" applyFont="1" applyBorder="1" applyAlignment="1">
      <alignment horizontal="justify" vertical="center" wrapText="1"/>
    </xf>
    <xf numFmtId="17" fontId="24" fillId="0" borderId="0" xfId="0" applyNumberFormat="1" applyFont="1" applyBorder="1" applyAlignment="1">
      <alignment horizontal="center"/>
    </xf>
    <xf numFmtId="0" fontId="24" fillId="0" borderId="0" xfId="0" applyFont="1" applyBorder="1" applyAlignment="1">
      <alignment horizontal="justify" wrapText="1"/>
    </xf>
    <xf numFmtId="0" fontId="11" fillId="0" borderId="0" xfId="0" applyFont="1" applyBorder="1"/>
    <xf numFmtId="0" fontId="24" fillId="0" borderId="0" xfId="0" applyFont="1" applyBorder="1" applyAlignment="1">
      <alignment horizontal="left" wrapText="1"/>
    </xf>
    <xf numFmtId="0" fontId="0" fillId="0" borderId="0" xfId="0" applyAlignment="1">
      <alignment vertical="center"/>
    </xf>
    <xf numFmtId="0" fontId="13" fillId="0" borderId="0" xfId="0" applyFont="1" applyAlignment="1">
      <alignment vertical="center"/>
    </xf>
    <xf numFmtId="0" fontId="3" fillId="0" borderId="0" xfId="0" applyFont="1" applyAlignment="1">
      <alignment horizontal="center" vertical="center"/>
    </xf>
    <xf numFmtId="0" fontId="13" fillId="0" borderId="3"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5"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13" xfId="0" pivotButton="1" applyBorder="1" applyAlignment="1">
      <alignment vertical="center"/>
    </xf>
    <xf numFmtId="0" fontId="0" fillId="0" borderId="17" xfId="0" applyBorder="1" applyAlignment="1">
      <alignment vertical="center"/>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2" borderId="0" xfId="0" applyFont="1" applyFill="1" applyBorder="1" applyAlignment="1">
      <alignmen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xf numFmtId="0" fontId="0" fillId="0" borderId="13" xfId="0" applyBorder="1" applyAlignment="1">
      <alignment vertical="center"/>
    </xf>
    <xf numFmtId="0" fontId="0" fillId="0" borderId="14" xfId="0" applyBorder="1" applyAlignment="1">
      <alignment vertical="center"/>
    </xf>
    <xf numFmtId="0" fontId="0" fillId="0" borderId="17"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NumberForma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NumberFormat="1" applyBorder="1" applyAlignment="1">
      <alignment vertical="center"/>
    </xf>
    <xf numFmtId="0" fontId="13" fillId="4" borderId="0" xfId="0" applyFont="1" applyFill="1" applyBorder="1" applyAlignment="1">
      <alignment vertical="center" wrapText="1"/>
    </xf>
    <xf numFmtId="0" fontId="0" fillId="0" borderId="22" xfId="0" pivotButton="1" applyBorder="1" applyAlignment="1">
      <alignment vertical="center"/>
    </xf>
    <xf numFmtId="0" fontId="0" fillId="0" borderId="24" xfId="0" applyBorder="1" applyAlignment="1">
      <alignment vertical="center"/>
    </xf>
    <xf numFmtId="0" fontId="3" fillId="0" borderId="41" xfId="0"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17" fontId="3" fillId="0" borderId="41" xfId="0" applyNumberFormat="1"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1" xfId="0" applyFont="1" applyFill="1" applyBorder="1" applyAlignment="1">
      <alignment horizontal="center" vertical="center"/>
    </xf>
    <xf numFmtId="0" fontId="13" fillId="3" borderId="46" xfId="0" applyFont="1" applyFill="1" applyBorder="1" applyAlignment="1">
      <alignment horizontal="center" vertical="center" wrapText="1"/>
    </xf>
    <xf numFmtId="0" fontId="28" fillId="7" borderId="46" xfId="0" applyFont="1" applyFill="1" applyBorder="1" applyAlignment="1">
      <alignment vertical="center" wrapText="1"/>
    </xf>
    <xf numFmtId="0" fontId="13" fillId="3" borderId="46" xfId="0" applyFont="1" applyFill="1" applyBorder="1" applyAlignment="1">
      <alignment vertical="center"/>
    </xf>
    <xf numFmtId="0" fontId="13" fillId="0" borderId="46" xfId="0" applyFont="1" applyBorder="1" applyAlignment="1">
      <alignment horizontal="center" vertical="center" wrapText="1"/>
    </xf>
    <xf numFmtId="14" fontId="13" fillId="0" borderId="46" xfId="0" applyNumberFormat="1" applyFont="1" applyBorder="1" applyAlignment="1">
      <alignment horizontal="center" vertical="center" wrapText="1"/>
    </xf>
    <xf numFmtId="0" fontId="13" fillId="0" borderId="46" xfId="0" applyFont="1" applyBorder="1" applyAlignment="1">
      <alignment horizontal="left" vertical="center" wrapText="1"/>
    </xf>
    <xf numFmtId="0" fontId="13" fillId="0" borderId="46" xfId="0" applyFont="1" applyBorder="1" applyAlignment="1">
      <alignment vertical="center"/>
    </xf>
    <xf numFmtId="0" fontId="13" fillId="0" borderId="46" xfId="0" applyFont="1" applyBorder="1" applyAlignment="1">
      <alignment horizontal="center" vertical="center"/>
    </xf>
    <xf numFmtId="0" fontId="13" fillId="3" borderId="47" xfId="0" applyFont="1" applyFill="1" applyBorder="1" applyAlignment="1">
      <alignment horizontal="center" vertical="center"/>
    </xf>
    <xf numFmtId="0" fontId="13" fillId="0" borderId="47" xfId="0" applyFont="1" applyBorder="1" applyAlignment="1">
      <alignment horizontal="center" vertical="center"/>
    </xf>
    <xf numFmtId="0" fontId="13" fillId="2" borderId="46" xfId="0" applyFont="1" applyFill="1" applyBorder="1" applyAlignment="1">
      <alignment horizontal="left" vertical="center" wrapText="1"/>
    </xf>
    <xf numFmtId="0" fontId="24" fillId="0" borderId="46" xfId="0" applyFont="1" applyBorder="1" applyAlignment="1">
      <alignment vertical="center" wrapText="1"/>
    </xf>
    <xf numFmtId="0" fontId="24" fillId="0" borderId="46" xfId="0" applyFont="1" applyBorder="1" applyAlignment="1">
      <alignment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wrapText="1"/>
    </xf>
    <xf numFmtId="0" fontId="13" fillId="2" borderId="46" xfId="0" applyFont="1" applyFill="1" applyBorder="1" applyAlignment="1">
      <alignment horizontal="center" vertical="center" wrapText="1"/>
    </xf>
    <xf numFmtId="0" fontId="3" fillId="0" borderId="46" xfId="0" applyFont="1" applyBorder="1" applyAlignment="1">
      <alignment horizontal="left" vertical="center" wrapText="1"/>
    </xf>
    <xf numFmtId="0" fontId="3" fillId="0" borderId="46" xfId="0" applyFont="1" applyBorder="1" applyAlignment="1">
      <alignment horizontal="center" vertical="center" wrapText="1"/>
    </xf>
    <xf numFmtId="14" fontId="3" fillId="0" borderId="46" xfId="0" applyNumberFormat="1" applyFont="1" applyBorder="1" applyAlignment="1">
      <alignment horizontal="center" vertical="center" wrapText="1"/>
    </xf>
    <xf numFmtId="0" fontId="3" fillId="0" borderId="46" xfId="0" applyFont="1" applyBorder="1" applyAlignment="1">
      <alignment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14" fontId="3" fillId="0" borderId="49" xfId="0" applyNumberFormat="1" applyFont="1" applyBorder="1" applyAlignment="1">
      <alignment horizontal="center" vertical="center" wrapText="1"/>
    </xf>
    <xf numFmtId="0" fontId="3" fillId="0" borderId="49" xfId="0" applyFont="1" applyBorder="1" applyAlignment="1">
      <alignment vertical="center" wrapText="1"/>
    </xf>
    <xf numFmtId="0" fontId="3" fillId="0" borderId="50" xfId="0" applyFont="1" applyBorder="1" applyAlignment="1">
      <alignment horizontal="center" vertical="center" wrapText="1"/>
    </xf>
    <xf numFmtId="0" fontId="13" fillId="0" borderId="52" xfId="0" applyFont="1" applyBorder="1" applyAlignment="1">
      <alignment horizontal="center" vertical="center" wrapText="1"/>
    </xf>
    <xf numFmtId="14" fontId="13" fillId="0" borderId="52" xfId="0" applyNumberFormat="1" applyFont="1" applyBorder="1" applyAlignment="1">
      <alignment horizontal="center" vertical="center" wrapText="1"/>
    </xf>
    <xf numFmtId="0" fontId="13" fillId="0" borderId="52" xfId="0" applyFont="1" applyBorder="1" applyAlignment="1">
      <alignment horizontal="left" vertical="center" wrapText="1"/>
    </xf>
    <xf numFmtId="0" fontId="13" fillId="0" borderId="52" xfId="0" applyFont="1" applyBorder="1" applyAlignment="1">
      <alignment vertical="center"/>
    </xf>
    <xf numFmtId="0" fontId="13" fillId="0" borderId="52" xfId="0" applyFont="1" applyBorder="1" applyAlignment="1">
      <alignment horizontal="center" vertical="center"/>
    </xf>
    <xf numFmtId="0" fontId="39" fillId="0" borderId="0" xfId="3" applyBorder="1" applyAlignment="1"/>
    <xf numFmtId="0" fontId="13" fillId="0" borderId="57" xfId="0" applyFont="1" applyBorder="1" applyAlignment="1">
      <alignment horizontal="center"/>
    </xf>
    <xf numFmtId="0" fontId="13" fillId="0" borderId="58" xfId="0" applyFont="1" applyBorder="1" applyAlignment="1">
      <alignment horizontal="center"/>
    </xf>
    <xf numFmtId="0" fontId="4" fillId="3" borderId="46" xfId="0" applyFont="1" applyFill="1" applyBorder="1" applyAlignment="1">
      <alignment horizontal="center" vertical="center"/>
    </xf>
    <xf numFmtId="14" fontId="4" fillId="3" borderId="46" xfId="0" applyNumberFormat="1"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6" xfId="0" applyFont="1" applyFill="1" applyBorder="1" applyAlignment="1">
      <alignment vertical="center"/>
    </xf>
    <xf numFmtId="17" fontId="4" fillId="3" borderId="46" xfId="0" applyNumberFormat="1" applyFont="1" applyFill="1" applyBorder="1" applyAlignment="1">
      <alignment horizontal="center" vertical="center"/>
    </xf>
    <xf numFmtId="0" fontId="4" fillId="3" borderId="46" xfId="0" applyFont="1" applyFill="1" applyBorder="1" applyAlignment="1">
      <alignment vertical="center" wrapText="1"/>
    </xf>
    <xf numFmtId="0" fontId="4" fillId="3" borderId="47" xfId="0" applyFont="1" applyFill="1" applyBorder="1" applyAlignment="1">
      <alignment horizontal="center" vertical="center"/>
    </xf>
    <xf numFmtId="0" fontId="4" fillId="5" borderId="46" xfId="0" applyFont="1" applyFill="1" applyBorder="1" applyAlignment="1">
      <alignment horizontal="center" vertical="center" wrapText="1"/>
    </xf>
    <xf numFmtId="14" fontId="4" fillId="5" borderId="46" xfId="0" applyNumberFormat="1" applyFont="1" applyFill="1" applyBorder="1" applyAlignment="1">
      <alignment horizontal="center" vertical="center" wrapText="1"/>
    </xf>
    <xf numFmtId="17" fontId="4" fillId="5" borderId="46" xfId="0" applyNumberFormat="1" applyFont="1" applyFill="1" applyBorder="1" applyAlignment="1">
      <alignment horizontal="center" vertical="center"/>
    </xf>
    <xf numFmtId="0" fontId="4" fillId="5" borderId="46" xfId="0" applyFont="1" applyFill="1" applyBorder="1" applyAlignment="1">
      <alignment horizontal="left" vertical="center" wrapText="1"/>
    </xf>
    <xf numFmtId="0" fontId="4" fillId="5" borderId="46" xfId="0" applyFont="1" applyFill="1" applyBorder="1" applyAlignment="1">
      <alignment vertical="center"/>
    </xf>
    <xf numFmtId="0" fontId="4" fillId="5" borderId="46" xfId="0" applyFont="1" applyFill="1" applyBorder="1" applyAlignment="1">
      <alignment horizontal="center" vertical="center"/>
    </xf>
    <xf numFmtId="14" fontId="4" fillId="7" borderId="46" xfId="0" applyNumberFormat="1" applyFont="1" applyFill="1" applyBorder="1" applyAlignment="1">
      <alignment horizontal="center" vertical="center" wrapText="1"/>
    </xf>
    <xf numFmtId="0" fontId="4" fillId="7" borderId="46" xfId="0" applyFont="1" applyFill="1" applyBorder="1" applyAlignment="1">
      <alignment horizontal="center" vertical="center" wrapText="1"/>
    </xf>
    <xf numFmtId="17" fontId="4" fillId="3" borderId="42" xfId="0" applyNumberFormat="1" applyFont="1" applyFill="1" applyBorder="1" applyAlignment="1">
      <alignment horizontal="center" vertical="center"/>
    </xf>
    <xf numFmtId="0" fontId="4" fillId="5" borderId="41" xfId="0" applyFont="1" applyFill="1" applyBorder="1" applyAlignment="1">
      <alignment horizontal="center" vertical="center"/>
    </xf>
    <xf numFmtId="17" fontId="4" fillId="5" borderId="41" xfId="0" applyNumberFormat="1" applyFont="1" applyFill="1" applyBorder="1" applyAlignment="1">
      <alignment horizontal="center" vertical="center"/>
    </xf>
    <xf numFmtId="0" fontId="4" fillId="5" borderId="41" xfId="0" applyFont="1" applyFill="1" applyBorder="1" applyAlignment="1">
      <alignment horizontal="center" vertical="center" wrapText="1"/>
    </xf>
    <xf numFmtId="0" fontId="24" fillId="0" borderId="46" xfId="0" applyFont="1" applyBorder="1" applyAlignment="1">
      <alignment horizontal="justify" vertical="center" wrapText="1"/>
    </xf>
    <xf numFmtId="0" fontId="3" fillId="0" borderId="46" xfId="0" applyFont="1" applyFill="1" applyBorder="1" applyAlignment="1">
      <alignment horizontal="center" vertical="center" wrapText="1"/>
    </xf>
    <xf numFmtId="14" fontId="3" fillId="0" borderId="46" xfId="0" applyNumberFormat="1" applyFont="1" applyFill="1" applyBorder="1" applyAlignment="1">
      <alignment horizontal="center" vertical="center"/>
    </xf>
    <xf numFmtId="17" fontId="3" fillId="0" borderId="46" xfId="0" applyNumberFormat="1" applyFont="1" applyFill="1" applyBorder="1" applyAlignment="1">
      <alignment horizontal="center" vertical="center"/>
    </xf>
    <xf numFmtId="0" fontId="36" fillId="0" borderId="46" xfId="0" applyFont="1" applyFill="1" applyBorder="1" applyAlignment="1">
      <alignment horizontal="left" vertical="center" wrapText="1"/>
    </xf>
    <xf numFmtId="0" fontId="36" fillId="0" borderId="46" xfId="0" applyFont="1" applyFill="1" applyBorder="1" applyAlignment="1">
      <alignment vertical="center" wrapText="1"/>
    </xf>
    <xf numFmtId="0" fontId="3" fillId="0" borderId="46" xfId="0" applyFont="1" applyFill="1" applyBorder="1" applyAlignment="1">
      <alignment vertical="center" wrapText="1"/>
    </xf>
    <xf numFmtId="0" fontId="3" fillId="0" borderId="46" xfId="0" applyFont="1" applyBorder="1" applyAlignment="1">
      <alignment horizontal="center" vertical="center"/>
    </xf>
    <xf numFmtId="17" fontId="13" fillId="7" borderId="46" xfId="0" applyNumberFormat="1" applyFont="1" applyFill="1" applyBorder="1" applyAlignment="1">
      <alignment horizontal="center" vertical="center"/>
    </xf>
    <xf numFmtId="17" fontId="13" fillId="0" borderId="46" xfId="0" applyNumberFormat="1" applyFont="1" applyBorder="1" applyAlignment="1">
      <alignment horizontal="center" vertical="center"/>
    </xf>
    <xf numFmtId="0" fontId="13" fillId="0" borderId="46" xfId="0" applyFont="1" applyBorder="1" applyAlignment="1">
      <alignment vertical="center" wrapText="1"/>
    </xf>
    <xf numFmtId="0" fontId="24" fillId="0" borderId="46" xfId="0" applyFont="1" applyBorder="1" applyAlignment="1">
      <alignment horizontal="center" vertical="center" wrapText="1"/>
    </xf>
    <xf numFmtId="14" fontId="24" fillId="0" borderId="46"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3" fillId="0" borderId="52" xfId="0" applyFont="1" applyBorder="1" applyAlignment="1">
      <alignment horizontal="center" vertical="center"/>
    </xf>
    <xf numFmtId="0" fontId="13" fillId="0" borderId="53" xfId="0" applyFont="1" applyBorder="1" applyAlignment="1">
      <alignment horizontal="center" vertical="center"/>
    </xf>
    <xf numFmtId="17" fontId="13" fillId="0" borderId="52" xfId="0" applyNumberFormat="1" applyFont="1" applyBorder="1" applyAlignment="1">
      <alignment horizontal="center" vertical="center"/>
    </xf>
    <xf numFmtId="0" fontId="4" fillId="3"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3" fillId="0" borderId="46" xfId="0" applyFont="1" applyBorder="1" applyAlignment="1">
      <alignment vertical="center"/>
    </xf>
    <xf numFmtId="17" fontId="13" fillId="0" borderId="49" xfId="0" applyNumberFormat="1" applyFont="1" applyBorder="1" applyAlignment="1">
      <alignment horizontal="center" vertical="center"/>
    </xf>
    <xf numFmtId="0" fontId="3" fillId="0" borderId="49" xfId="0" applyFont="1" applyBorder="1" applyAlignment="1">
      <alignment vertical="center"/>
    </xf>
    <xf numFmtId="17" fontId="4" fillId="7" borderId="46" xfId="0" applyNumberFormat="1" applyFont="1" applyFill="1" applyBorder="1" applyAlignment="1">
      <alignment horizontal="center" vertical="center"/>
    </xf>
    <xf numFmtId="17" fontId="3" fillId="0" borderId="46" xfId="0" applyNumberFormat="1" applyFont="1" applyBorder="1" applyAlignment="1">
      <alignment horizontal="center" vertical="center"/>
    </xf>
    <xf numFmtId="0" fontId="3" fillId="0" borderId="46" xfId="0" applyFont="1" applyBorder="1" applyAlignment="1">
      <alignment horizontal="justify" vertical="center" wrapText="1"/>
    </xf>
    <xf numFmtId="14" fontId="3" fillId="0" borderId="46" xfId="0" applyNumberFormat="1" applyFont="1" applyFill="1" applyBorder="1" applyAlignment="1">
      <alignment horizontal="center" vertical="center" wrapText="1"/>
    </xf>
    <xf numFmtId="0" fontId="3" fillId="0" borderId="46" xfId="0" applyFont="1" applyFill="1" applyBorder="1" applyAlignment="1">
      <alignment horizontal="justify" vertical="center" wrapText="1"/>
    </xf>
    <xf numFmtId="0" fontId="4" fillId="5" borderId="46" xfId="0" applyFont="1" applyFill="1" applyBorder="1" applyAlignment="1">
      <alignment vertical="center" wrapText="1"/>
    </xf>
    <xf numFmtId="0" fontId="4" fillId="5" borderId="46" xfId="0" applyFont="1" applyFill="1" applyBorder="1" applyAlignment="1">
      <alignment horizontal="justify" vertical="center" wrapText="1"/>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vertical="center" wrapText="1"/>
    </xf>
    <xf numFmtId="0" fontId="3" fillId="0" borderId="65" xfId="0" applyFont="1" applyBorder="1" applyAlignment="1">
      <alignment horizontal="center" vertical="center" wrapText="1"/>
    </xf>
    <xf numFmtId="0" fontId="4" fillId="3" borderId="65"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4" fillId="5" borderId="64" xfId="0" applyFont="1" applyFill="1" applyBorder="1" applyAlignment="1">
      <alignment horizontal="center" vertical="center"/>
    </xf>
    <xf numFmtId="0" fontId="4" fillId="5" borderId="65"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66" xfId="0" applyFont="1" applyBorder="1" applyAlignment="1">
      <alignment vertical="center" wrapText="1"/>
    </xf>
    <xf numFmtId="0" fontId="3" fillId="0" borderId="66" xfId="0" applyFont="1" applyBorder="1" applyAlignment="1">
      <alignment horizontal="justify" vertical="center" wrapText="1"/>
    </xf>
    <xf numFmtId="0" fontId="42" fillId="0" borderId="0" xfId="3" applyFont="1" applyBorder="1" applyAlignment="1"/>
    <xf numFmtId="0" fontId="13" fillId="0" borderId="68" xfId="0" applyFont="1" applyBorder="1" applyAlignment="1"/>
    <xf numFmtId="0" fontId="13" fillId="0" borderId="69" xfId="0" applyFont="1" applyBorder="1" applyAlignment="1"/>
    <xf numFmtId="0" fontId="3" fillId="0" borderId="70" xfId="0" applyFont="1" applyFill="1" applyBorder="1" applyAlignment="1">
      <alignment horizontal="center" vertical="center"/>
    </xf>
    <xf numFmtId="0" fontId="3" fillId="0" borderId="71" xfId="0" applyFont="1" applyBorder="1" applyAlignment="1">
      <alignment horizontal="center" vertical="center"/>
    </xf>
    <xf numFmtId="0" fontId="3" fillId="0" borderId="70" xfId="0" applyFont="1" applyBorder="1" applyAlignment="1">
      <alignment horizontal="center" vertical="center"/>
    </xf>
    <xf numFmtId="0" fontId="3" fillId="0" borderId="46" xfId="0" applyFont="1" applyBorder="1" applyAlignment="1">
      <alignment horizontal="justify" vertical="center"/>
    </xf>
    <xf numFmtId="0" fontId="3" fillId="0" borderId="71" xfId="0" applyFont="1" applyBorder="1" applyAlignment="1">
      <alignment horizontal="center" vertical="center" wrapText="1"/>
    </xf>
    <xf numFmtId="0" fontId="24" fillId="0" borderId="70" xfId="0" applyFont="1" applyBorder="1" applyAlignment="1">
      <alignment horizontal="center" vertical="center"/>
    </xf>
    <xf numFmtId="0" fontId="24" fillId="0" borderId="46" xfId="0" applyFont="1" applyBorder="1" applyAlignment="1">
      <alignment horizontal="left" vertical="center" wrapText="1"/>
    </xf>
    <xf numFmtId="0" fontId="24" fillId="0" borderId="46" xfId="0" applyFont="1" applyBorder="1" applyAlignment="1">
      <alignment horizontal="justify" vertical="center"/>
    </xf>
    <xf numFmtId="0" fontId="24" fillId="0" borderId="71" xfId="0" applyFont="1" applyBorder="1" applyAlignment="1">
      <alignment vertical="center" wrapText="1"/>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66" xfId="0" applyFont="1" applyBorder="1" applyAlignment="1">
      <alignment horizontal="center" vertical="center" wrapText="1"/>
    </xf>
    <xf numFmtId="14" fontId="24" fillId="0" borderId="66" xfId="0" applyNumberFormat="1" applyFont="1" applyBorder="1" applyAlignment="1">
      <alignment horizontal="center" vertical="center" wrapText="1"/>
    </xf>
    <xf numFmtId="17" fontId="13" fillId="0" borderId="66" xfId="0" applyNumberFormat="1" applyFont="1" applyBorder="1" applyAlignment="1">
      <alignment horizontal="center" vertical="center"/>
    </xf>
    <xf numFmtId="0" fontId="24" fillId="0" borderId="66" xfId="0" applyFont="1" applyBorder="1" applyAlignment="1">
      <alignment horizontal="left" vertical="center" wrapText="1"/>
    </xf>
    <xf numFmtId="0" fontId="24" fillId="0" borderId="66" xfId="0" applyFont="1" applyBorder="1" applyAlignment="1">
      <alignment horizontal="justify" vertical="center" wrapText="1"/>
    </xf>
    <xf numFmtId="0" fontId="24" fillId="0" borderId="66" xfId="0" applyFont="1" applyBorder="1" applyAlignment="1">
      <alignment vertical="center" wrapText="1"/>
    </xf>
    <xf numFmtId="0" fontId="3" fillId="0" borderId="74" xfId="0" applyFont="1" applyFill="1" applyBorder="1" applyAlignment="1">
      <alignment horizontal="center" vertical="center"/>
    </xf>
    <xf numFmtId="14" fontId="3" fillId="0" borderId="52" xfId="0" applyNumberFormat="1" applyFont="1" applyBorder="1" applyAlignment="1">
      <alignment horizontal="center" vertical="center" wrapText="1"/>
    </xf>
    <xf numFmtId="0" fontId="3" fillId="0" borderId="52" xfId="0" applyFont="1" applyBorder="1" applyAlignment="1">
      <alignment horizontal="left" vertical="center" wrapText="1"/>
    </xf>
    <xf numFmtId="0" fontId="3" fillId="0" borderId="52" xfId="0" applyFont="1" applyBorder="1" applyAlignment="1">
      <alignment horizontal="justify" vertical="center" wrapText="1"/>
    </xf>
    <xf numFmtId="0" fontId="3" fillId="0" borderId="75" xfId="0" applyFont="1" applyBorder="1" applyAlignment="1">
      <alignment horizontal="center" vertical="center"/>
    </xf>
    <xf numFmtId="0" fontId="13" fillId="0" borderId="82" xfId="0" applyFont="1" applyBorder="1" applyAlignment="1"/>
    <xf numFmtId="0" fontId="13" fillId="0" borderId="83" xfId="0" applyFont="1" applyBorder="1" applyAlignment="1"/>
    <xf numFmtId="0" fontId="3" fillId="0" borderId="46" xfId="0" applyFont="1" applyBorder="1" applyAlignment="1">
      <alignment horizontal="left" vertical="center"/>
    </xf>
    <xf numFmtId="0" fontId="3" fillId="0" borderId="72" xfId="0" applyFont="1" applyFill="1" applyBorder="1" applyAlignment="1">
      <alignment horizontal="center" vertical="center"/>
    </xf>
    <xf numFmtId="0" fontId="13" fillId="0" borderId="84" xfId="0" applyFont="1" applyBorder="1" applyAlignment="1"/>
    <xf numFmtId="0" fontId="13" fillId="0" borderId="85" xfId="0" applyFont="1" applyBorder="1" applyAlignment="1"/>
    <xf numFmtId="0" fontId="24" fillId="0" borderId="44" xfId="0" applyFont="1" applyBorder="1" applyAlignment="1">
      <alignment horizontal="center"/>
    </xf>
    <xf numFmtId="0" fontId="13" fillId="0" borderId="87" xfId="0" applyFont="1" applyBorder="1" applyAlignment="1">
      <alignment horizontal="center"/>
    </xf>
    <xf numFmtId="0" fontId="13" fillId="0" borderId="88" xfId="0" applyFont="1" applyBorder="1" applyAlignment="1">
      <alignment horizontal="center"/>
    </xf>
    <xf numFmtId="0" fontId="13" fillId="0" borderId="91" xfId="0" applyFont="1" applyBorder="1" applyAlignment="1"/>
    <xf numFmtId="0" fontId="13" fillId="0" borderId="92" xfId="0" applyFont="1" applyBorder="1" applyAlignment="1"/>
    <xf numFmtId="0" fontId="13" fillId="0" borderId="93" xfId="0" applyFont="1" applyBorder="1" applyAlignment="1"/>
    <xf numFmtId="0" fontId="13" fillId="0" borderId="46" xfId="0" applyFont="1" applyBorder="1" applyAlignment="1">
      <alignment horizontal="justify" vertical="center" wrapText="1"/>
    </xf>
    <xf numFmtId="0" fontId="13" fillId="0" borderId="71" xfId="0" applyFont="1" applyBorder="1" applyAlignment="1">
      <alignment horizontal="center" vertical="center" wrapText="1"/>
    </xf>
    <xf numFmtId="0" fontId="3" fillId="0" borderId="72" xfId="0" applyFont="1" applyBorder="1" applyAlignment="1">
      <alignment horizontal="center" vertical="center"/>
    </xf>
    <xf numFmtId="14" fontId="13" fillId="0" borderId="66" xfId="0" applyNumberFormat="1" applyFont="1" applyBorder="1" applyAlignment="1">
      <alignment horizontal="center" vertical="center" wrapText="1"/>
    </xf>
    <xf numFmtId="0" fontId="13" fillId="0" borderId="66" xfId="0" applyFont="1" applyBorder="1" applyAlignment="1">
      <alignment horizontal="center" vertical="center" wrapText="1"/>
    </xf>
    <xf numFmtId="0" fontId="13" fillId="0" borderId="66" xfId="0" applyFont="1" applyBorder="1" applyAlignment="1">
      <alignment horizontal="left" vertical="center" wrapText="1"/>
    </xf>
    <xf numFmtId="0" fontId="13" fillId="0" borderId="73" xfId="0" applyFont="1" applyBorder="1" applyAlignment="1">
      <alignment horizontal="center" vertical="center" wrapText="1"/>
    </xf>
    <xf numFmtId="164" fontId="3" fillId="0" borderId="70" xfId="0" applyNumberFormat="1" applyFont="1" applyBorder="1" applyAlignment="1">
      <alignment horizontal="center" vertical="center"/>
    </xf>
    <xf numFmtId="0" fontId="13" fillId="0" borderId="71" xfId="0" applyFont="1" applyBorder="1" applyAlignment="1">
      <alignment vertical="center"/>
    </xf>
    <xf numFmtId="164" fontId="3" fillId="0" borderId="72" xfId="0" applyNumberFormat="1" applyFont="1" applyBorder="1" applyAlignment="1">
      <alignment horizontal="center" vertical="center"/>
    </xf>
    <xf numFmtId="0" fontId="13" fillId="0" borderId="66" xfId="0" applyFont="1" applyBorder="1" applyAlignment="1">
      <alignment vertical="center"/>
    </xf>
    <xf numFmtId="0" fontId="13" fillId="0" borderId="73" xfId="0" applyFont="1" applyBorder="1" applyAlignment="1">
      <alignment vertical="center"/>
    </xf>
    <xf numFmtId="17" fontId="24" fillId="0" borderId="46" xfId="0" applyNumberFormat="1" applyFont="1" applyBorder="1" applyAlignment="1">
      <alignment horizontal="center" vertical="center" wrapText="1"/>
    </xf>
    <xf numFmtId="164" fontId="24" fillId="0" borderId="72" xfId="0" applyNumberFormat="1" applyFont="1" applyFill="1" applyBorder="1" applyAlignment="1">
      <alignment horizontal="center" vertical="center" wrapText="1"/>
    </xf>
    <xf numFmtId="0" fontId="24" fillId="0" borderId="66" xfId="0" applyFont="1" applyBorder="1" applyAlignment="1">
      <alignment vertical="center"/>
    </xf>
    <xf numFmtId="0" fontId="13" fillId="3" borderId="46" xfId="0" applyFont="1" applyFill="1" applyBorder="1" applyAlignment="1">
      <alignment horizontal="left" vertical="center" wrapText="1"/>
    </xf>
    <xf numFmtId="0" fontId="13" fillId="3" borderId="71" xfId="0" applyFont="1" applyFill="1" applyBorder="1" applyAlignment="1">
      <alignment horizontal="center" vertical="center" wrapText="1"/>
    </xf>
    <xf numFmtId="164" fontId="3" fillId="0" borderId="70" xfId="0" applyNumberFormat="1" applyFont="1" applyFill="1" applyBorder="1" applyAlignment="1">
      <alignment horizontal="center" vertical="center" wrapText="1"/>
    </xf>
    <xf numFmtId="164" fontId="3" fillId="0" borderId="70" xfId="0" applyNumberFormat="1" applyFont="1" applyFill="1" applyBorder="1" applyAlignment="1">
      <alignment horizontal="center" vertical="center"/>
    </xf>
    <xf numFmtId="0" fontId="3" fillId="0" borderId="71" xfId="0" applyFont="1" applyBorder="1" applyAlignment="1">
      <alignment vertical="center"/>
    </xf>
    <xf numFmtId="17" fontId="3" fillId="0" borderId="46" xfId="0" applyNumberFormat="1" applyFont="1" applyBorder="1" applyAlignment="1">
      <alignment horizontal="center" vertical="center" wrapText="1"/>
    </xf>
    <xf numFmtId="0" fontId="4" fillId="3" borderId="70"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24" fillId="0" borderId="73" xfId="0" applyFont="1" applyBorder="1" applyAlignment="1">
      <alignment horizontal="center" vertical="center" wrapText="1"/>
    </xf>
    <xf numFmtId="0" fontId="13" fillId="0" borderId="46" xfId="0" applyFont="1" applyFill="1" applyBorder="1" applyAlignment="1">
      <alignment horizontal="center" vertical="center" wrapText="1"/>
    </xf>
    <xf numFmtId="14" fontId="13" fillId="0" borderId="46" xfId="0" applyNumberFormat="1" applyFont="1" applyFill="1" applyBorder="1" applyAlignment="1">
      <alignment horizontal="center" vertical="center" wrapText="1"/>
    </xf>
    <xf numFmtId="0" fontId="13" fillId="0" borderId="46" xfId="0" applyFont="1" applyFill="1" applyBorder="1" applyAlignment="1">
      <alignment vertical="center" wrapText="1"/>
    </xf>
    <xf numFmtId="0" fontId="13" fillId="0" borderId="46" xfId="0" applyFont="1" applyFill="1" applyBorder="1" applyAlignment="1">
      <alignment horizontal="left" vertical="center" wrapText="1"/>
    </xf>
    <xf numFmtId="0" fontId="13" fillId="0" borderId="7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4" fillId="0" borderId="46" xfId="0" applyFont="1" applyFill="1" applyBorder="1" applyAlignment="1">
      <alignment horizontal="center" vertical="center"/>
    </xf>
    <xf numFmtId="17" fontId="13" fillId="0" borderId="46" xfId="0" applyNumberFormat="1" applyFont="1" applyFill="1" applyBorder="1" applyAlignment="1">
      <alignment horizontal="center" vertical="center"/>
    </xf>
    <xf numFmtId="0" fontId="3" fillId="0" borderId="46" xfId="0" applyFont="1" applyFill="1" applyBorder="1" applyAlignment="1">
      <alignment horizontal="left" vertical="center" wrapText="1"/>
    </xf>
    <xf numFmtId="164" fontId="4" fillId="5" borderId="70" xfId="0" applyNumberFormat="1" applyFont="1" applyFill="1" applyBorder="1" applyAlignment="1">
      <alignment horizontal="center" vertical="center" wrapText="1"/>
    </xf>
    <xf numFmtId="0" fontId="4" fillId="5" borderId="71" xfId="0" applyFont="1" applyFill="1" applyBorder="1" applyAlignment="1">
      <alignment horizontal="center" vertical="center" wrapText="1"/>
    </xf>
    <xf numFmtId="164" fontId="4" fillId="5" borderId="70" xfId="0" applyNumberFormat="1" applyFont="1" applyFill="1" applyBorder="1" applyAlignment="1">
      <alignment horizontal="center" vertical="center"/>
    </xf>
    <xf numFmtId="14" fontId="24" fillId="0" borderId="46" xfId="0" applyNumberFormat="1" applyFont="1" applyFill="1" applyBorder="1" applyAlignment="1">
      <alignment horizontal="center" vertical="center" wrapText="1"/>
    </xf>
    <xf numFmtId="0" fontId="24" fillId="0" borderId="46" xfId="0" applyFont="1" applyFill="1" applyBorder="1" applyAlignment="1">
      <alignment vertical="center" wrapText="1"/>
    </xf>
    <xf numFmtId="0" fontId="4" fillId="3" borderId="46" xfId="0" applyFont="1" applyFill="1" applyBorder="1" applyAlignment="1">
      <alignment horizontal="justify" vertical="center" wrapText="1"/>
    </xf>
    <xf numFmtId="0" fontId="3" fillId="0" borderId="71" xfId="0" applyFont="1" applyFill="1" applyBorder="1" applyAlignment="1">
      <alignment horizontal="center" vertical="center" wrapText="1"/>
    </xf>
    <xf numFmtId="0" fontId="3" fillId="0" borderId="70" xfId="0" applyFont="1" applyFill="1" applyBorder="1" applyAlignment="1">
      <alignment horizontal="center" vertical="center" wrapText="1"/>
    </xf>
    <xf numFmtId="164" fontId="3" fillId="11" borderId="70" xfId="0" applyNumberFormat="1" applyFont="1" applyFill="1" applyBorder="1" applyAlignment="1">
      <alignment horizontal="center" vertical="center" wrapText="1"/>
    </xf>
    <xf numFmtId="0" fontId="13" fillId="11" borderId="46" xfId="0" applyFont="1" applyFill="1" applyBorder="1" applyAlignment="1">
      <alignment horizontal="center" vertical="center" wrapText="1"/>
    </xf>
    <xf numFmtId="0" fontId="3" fillId="11" borderId="46" xfId="0" applyFont="1" applyFill="1" applyBorder="1" applyAlignment="1">
      <alignment horizontal="left" vertical="center" wrapText="1"/>
    </xf>
    <xf numFmtId="0" fontId="24" fillId="0" borderId="0" xfId="0" applyFont="1" applyBorder="1" applyAlignment="1">
      <alignment horizontal="center" vertical="center"/>
    </xf>
    <xf numFmtId="0" fontId="13" fillId="0" borderId="69" xfId="0" applyFont="1" applyBorder="1" applyAlignment="1">
      <alignment vertical="center"/>
    </xf>
    <xf numFmtId="0" fontId="13" fillId="0" borderId="68" xfId="0" applyFont="1" applyBorder="1" applyAlignment="1">
      <alignment vertical="center"/>
    </xf>
    <xf numFmtId="0" fontId="24" fillId="0" borderId="0" xfId="0" applyFont="1" applyBorder="1" applyAlignment="1">
      <alignment horizontal="left" vertical="center" wrapText="1"/>
    </xf>
    <xf numFmtId="0" fontId="13" fillId="0" borderId="0" xfId="0" applyFont="1" applyBorder="1" applyAlignment="1">
      <alignment horizontal="left" vertical="center"/>
    </xf>
    <xf numFmtId="0" fontId="3" fillId="11" borderId="46" xfId="0" applyFont="1" applyFill="1" applyBorder="1" applyAlignment="1">
      <alignment horizontal="center" vertical="center" wrapText="1"/>
    </xf>
    <xf numFmtId="0" fontId="3" fillId="11" borderId="71" xfId="0" applyFont="1" applyFill="1" applyBorder="1" applyAlignment="1">
      <alignment horizontal="center" vertical="center" wrapText="1"/>
    </xf>
    <xf numFmtId="0" fontId="4" fillId="7" borderId="46" xfId="0" applyFont="1" applyFill="1" applyBorder="1" applyAlignment="1">
      <alignment horizontal="left" vertical="center" wrapText="1"/>
    </xf>
    <xf numFmtId="0" fontId="4" fillId="7" borderId="71" xfId="0" applyFont="1" applyFill="1" applyBorder="1" applyAlignment="1">
      <alignment horizontal="center" vertical="center" wrapText="1"/>
    </xf>
    <xf numFmtId="0" fontId="3" fillId="0" borderId="46" xfId="0" applyFont="1" applyFill="1" applyBorder="1" applyAlignment="1">
      <alignment horizontal="center" vertical="center"/>
    </xf>
    <xf numFmtId="0" fontId="24" fillId="0" borderId="46" xfId="0" applyFont="1" applyFill="1" applyBorder="1" applyAlignment="1">
      <alignment horizontal="justify" vertical="center" wrapText="1"/>
    </xf>
    <xf numFmtId="0" fontId="24" fillId="0" borderId="0" xfId="0" applyFont="1" applyFill="1" applyAlignment="1"/>
    <xf numFmtId="17" fontId="3" fillId="0" borderId="46" xfId="0" applyNumberFormat="1"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66" xfId="0" applyFont="1" applyFill="1" applyBorder="1" applyAlignment="1">
      <alignment horizontal="center" vertical="center" wrapText="1"/>
    </xf>
    <xf numFmtId="14" fontId="24" fillId="0" borderId="66" xfId="0" applyNumberFormat="1" applyFont="1" applyFill="1" applyBorder="1" applyAlignment="1">
      <alignment horizontal="center" vertical="center" wrapText="1"/>
    </xf>
    <xf numFmtId="0" fontId="24" fillId="0" borderId="66" xfId="0" applyFont="1" applyFill="1" applyBorder="1" applyAlignment="1">
      <alignment vertical="center" wrapText="1"/>
    </xf>
    <xf numFmtId="0" fontId="24" fillId="0" borderId="66" xfId="0" applyFont="1" applyFill="1" applyBorder="1" applyAlignment="1">
      <alignment horizontal="justify" vertical="center" wrapText="1"/>
    </xf>
    <xf numFmtId="0" fontId="24" fillId="0" borderId="66" xfId="0" applyFont="1" applyFill="1" applyBorder="1" applyAlignment="1">
      <alignment horizontal="left" vertical="center" wrapText="1"/>
    </xf>
    <xf numFmtId="14" fontId="3" fillId="11" borderId="46" xfId="0" applyNumberFormat="1" applyFont="1" applyFill="1" applyBorder="1" applyAlignment="1">
      <alignment horizontal="center" vertical="center" wrapText="1"/>
    </xf>
    <xf numFmtId="0" fontId="3" fillId="11" borderId="46" xfId="0" applyFont="1" applyFill="1" applyBorder="1" applyAlignment="1">
      <alignment vertical="center" wrapText="1"/>
    </xf>
    <xf numFmtId="164" fontId="4" fillId="7" borderId="70" xfId="0" applyNumberFormat="1" applyFont="1" applyFill="1" applyBorder="1" applyAlignment="1">
      <alignment horizontal="center" vertical="center" wrapText="1"/>
    </xf>
    <xf numFmtId="17" fontId="4" fillId="7" borderId="46" xfId="0" applyNumberFormat="1" applyFont="1" applyFill="1" applyBorder="1" applyAlignment="1">
      <alignment horizontal="center" vertical="center" wrapText="1"/>
    </xf>
    <xf numFmtId="0" fontId="4" fillId="7" borderId="46" xfId="0" applyFont="1" applyFill="1" applyBorder="1" applyAlignment="1">
      <alignment vertical="center" wrapText="1"/>
    </xf>
    <xf numFmtId="0" fontId="4" fillId="7" borderId="46" xfId="0" applyFont="1" applyFill="1" applyBorder="1" applyAlignment="1">
      <alignment horizontal="justify" vertical="center" wrapText="1"/>
    </xf>
    <xf numFmtId="17" fontId="4" fillId="5" borderId="46" xfId="0" applyNumberFormat="1" applyFont="1" applyFill="1" applyBorder="1" applyAlignment="1">
      <alignment horizontal="center" vertical="center" wrapText="1"/>
    </xf>
    <xf numFmtId="0" fontId="5" fillId="0" borderId="46" xfId="0" applyFont="1" applyBorder="1" applyAlignment="1">
      <alignment vertical="center" wrapText="1"/>
    </xf>
    <xf numFmtId="17" fontId="3" fillId="11" borderId="46" xfId="0" applyNumberFormat="1" applyFont="1" applyFill="1" applyBorder="1" applyAlignment="1">
      <alignment horizontal="center" vertical="center" wrapText="1"/>
    </xf>
    <xf numFmtId="0" fontId="5" fillId="0" borderId="46" xfId="0" applyFont="1" applyFill="1" applyBorder="1" applyAlignment="1">
      <alignment vertical="center" wrapText="1"/>
    </xf>
    <xf numFmtId="0" fontId="36" fillId="0" borderId="46" xfId="0" applyFont="1" applyFill="1" applyBorder="1" applyAlignment="1">
      <alignment horizontal="justify" vertical="center" wrapText="1"/>
    </xf>
    <xf numFmtId="0" fontId="3" fillId="0" borderId="66" xfId="0" applyFont="1" applyFill="1" applyBorder="1" applyAlignment="1">
      <alignment horizontal="center"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justify" vertical="center" wrapText="1"/>
    </xf>
    <xf numFmtId="0" fontId="3" fillId="0" borderId="66" xfId="0" applyFont="1" applyFill="1" applyBorder="1" applyAlignment="1">
      <alignment horizontal="left" vertical="center" wrapText="1"/>
    </xf>
    <xf numFmtId="17" fontId="4" fillId="7" borderId="46" xfId="0" applyNumberFormat="1" applyFont="1" applyFill="1" applyBorder="1" applyAlignment="1">
      <alignment horizontal="left" vertical="center" wrapText="1"/>
    </xf>
    <xf numFmtId="0" fontId="13" fillId="0" borderId="8" xfId="0" applyFont="1" applyBorder="1"/>
    <xf numFmtId="0" fontId="13" fillId="0" borderId="68" xfId="0" applyFont="1" applyBorder="1"/>
    <xf numFmtId="0" fontId="13" fillId="0" borderId="69" xfId="0" applyFont="1" applyBorder="1"/>
    <xf numFmtId="17" fontId="24" fillId="0" borderId="66" xfId="0" applyNumberFormat="1" applyFont="1" applyBorder="1" applyAlignment="1">
      <alignment horizontal="center" vertical="center" wrapText="1"/>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8" xfId="0" applyFont="1" applyBorder="1" applyAlignment="1">
      <alignment vertical="center"/>
    </xf>
    <xf numFmtId="0" fontId="43" fillId="0" borderId="13" xfId="0" pivotButton="1" applyFont="1" applyBorder="1" applyAlignment="1">
      <alignment vertical="center"/>
    </xf>
    <xf numFmtId="0" fontId="43" fillId="0" borderId="17" xfId="0" applyFont="1" applyBorder="1" applyAlignment="1">
      <alignment vertical="center"/>
    </xf>
    <xf numFmtId="164" fontId="3" fillId="0" borderId="0" xfId="0" applyNumberFormat="1" applyFont="1" applyFill="1" applyBorder="1" applyAlignment="1">
      <alignment horizontal="center" vertical="center"/>
    </xf>
    <xf numFmtId="164" fontId="3" fillId="0" borderId="72" xfId="0" applyNumberFormat="1" applyFont="1" applyFill="1" applyBorder="1" applyAlignment="1">
      <alignment horizontal="center" vertical="center"/>
    </xf>
    <xf numFmtId="0" fontId="0" fillId="0" borderId="0" xfId="0" pivotButton="1" applyBorder="1"/>
    <xf numFmtId="14" fontId="13" fillId="0" borderId="0" xfId="0" applyNumberFormat="1" applyFont="1" applyBorder="1" applyAlignment="1">
      <alignment horizontal="center" vertical="center" wrapText="1"/>
    </xf>
    <xf numFmtId="17" fontId="13" fillId="0" borderId="0" xfId="0" applyNumberFormat="1" applyFont="1" applyBorder="1" applyAlignment="1">
      <alignment horizontal="center" vertical="center"/>
    </xf>
    <xf numFmtId="0" fontId="0" fillId="0" borderId="0" xfId="0" applyNumberFormat="1" applyBorder="1"/>
    <xf numFmtId="0" fontId="13" fillId="2" borderId="0" xfId="0" applyFont="1" applyFill="1" applyBorder="1" applyAlignment="1">
      <alignment horizontal="left" vertical="center" wrapText="1"/>
    </xf>
    <xf numFmtId="0" fontId="24" fillId="0" borderId="0" xfId="0" applyFont="1" applyBorder="1" applyAlignment="1">
      <alignment horizontal="center" vertical="center" wrapText="1"/>
    </xf>
    <xf numFmtId="14" fontId="24" fillId="0" borderId="0" xfId="0" applyNumberFormat="1" applyFont="1" applyBorder="1" applyAlignment="1">
      <alignment horizontal="center" vertical="center" wrapText="1"/>
    </xf>
    <xf numFmtId="0" fontId="0" fillId="0" borderId="0" xfId="0" applyBorder="1" applyAlignment="1">
      <alignment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xf>
    <xf numFmtId="0" fontId="20" fillId="0" borderId="0" xfId="0" applyFont="1" applyBorder="1" applyAlignment="1">
      <alignment horizontal="center"/>
    </xf>
    <xf numFmtId="0" fontId="0" fillId="0" borderId="0" xfId="0" pivotButton="1" applyBorder="1" applyAlignment="1">
      <alignment vertical="center"/>
    </xf>
    <xf numFmtId="164" fontId="3" fillId="0" borderId="0" xfId="0" applyNumberFormat="1" applyFont="1" applyBorder="1" applyAlignment="1">
      <alignment horizontal="center" vertical="center"/>
    </xf>
    <xf numFmtId="14" fontId="13" fillId="0" borderId="0" xfId="0" applyNumberFormat="1" applyFont="1" applyBorder="1" applyAlignment="1">
      <alignment horizontal="center" vertical="center"/>
    </xf>
    <xf numFmtId="0" fontId="3" fillId="3" borderId="70" xfId="0" applyFont="1" applyFill="1" applyBorder="1" applyAlignment="1">
      <alignment horizontal="center" vertical="center"/>
    </xf>
    <xf numFmtId="14" fontId="13" fillId="3" borderId="46" xfId="0" applyNumberFormat="1" applyFont="1" applyFill="1" applyBorder="1" applyAlignment="1">
      <alignment horizontal="center" vertical="center"/>
    </xf>
    <xf numFmtId="14" fontId="13" fillId="0" borderId="46" xfId="0" applyNumberFormat="1" applyFont="1" applyBorder="1" applyAlignment="1">
      <alignment horizontal="center" vertical="center"/>
    </xf>
    <xf numFmtId="14" fontId="13" fillId="0" borderId="66" xfId="0" applyNumberFormat="1" applyFont="1" applyBorder="1" applyAlignment="1">
      <alignment horizontal="center" vertical="center"/>
    </xf>
    <xf numFmtId="0" fontId="15" fillId="0" borderId="0" xfId="1" applyFont="1" applyBorder="1" applyAlignment="1" applyProtection="1">
      <alignment horizontal="left"/>
    </xf>
    <xf numFmtId="0" fontId="11" fillId="0" borderId="0" xfId="0" applyFont="1" applyBorder="1" applyAlignment="1">
      <alignment wrapText="1"/>
    </xf>
    <xf numFmtId="17" fontId="13" fillId="0" borderId="46" xfId="0" applyNumberFormat="1" applyFont="1" applyBorder="1" applyAlignment="1">
      <alignment horizontal="center" vertical="center" wrapText="1"/>
    </xf>
    <xf numFmtId="165" fontId="13" fillId="0" borderId="46" xfId="0" applyNumberFormat="1" applyFont="1" applyBorder="1" applyAlignment="1">
      <alignment horizontal="center" vertical="center" wrapText="1"/>
    </xf>
    <xf numFmtId="164" fontId="3" fillId="11" borderId="70" xfId="0" applyNumberFormat="1" applyFont="1" applyFill="1" applyBorder="1" applyAlignment="1">
      <alignment horizontal="center" vertical="center"/>
    </xf>
    <xf numFmtId="0" fontId="13" fillId="11" borderId="46" xfId="0" applyFont="1" applyFill="1" applyBorder="1" applyAlignment="1">
      <alignment vertical="center" wrapText="1"/>
    </xf>
    <xf numFmtId="0" fontId="24" fillId="0" borderId="0" xfId="0" applyNumberFormat="1" applyFont="1" applyBorder="1"/>
    <xf numFmtId="0" fontId="13" fillId="0" borderId="0" xfId="0" applyFont="1" applyBorder="1" applyAlignment="1">
      <alignment horizontal="justify" vertical="center" wrapText="1"/>
    </xf>
    <xf numFmtId="0" fontId="24" fillId="0" borderId="71" xfId="0" applyFont="1" applyBorder="1" applyAlignment="1">
      <alignment vertical="center"/>
    </xf>
    <xf numFmtId="0" fontId="13" fillId="0" borderId="46" xfId="1" applyFont="1" applyBorder="1" applyAlignment="1" applyProtection="1">
      <alignment horizontal="center" vertical="center" wrapText="1"/>
    </xf>
    <xf numFmtId="0" fontId="24" fillId="0" borderId="46" xfId="0" applyFont="1" applyBorder="1" applyAlignment="1" applyProtection="1">
      <alignment vertical="center" wrapText="1"/>
      <protection locked="0"/>
    </xf>
    <xf numFmtId="0" fontId="24" fillId="0" borderId="73" xfId="0" applyFont="1" applyBorder="1" applyAlignment="1">
      <alignment vertical="center"/>
    </xf>
    <xf numFmtId="0" fontId="3" fillId="0" borderId="46" xfId="1" applyFont="1" applyBorder="1" applyAlignment="1" applyProtection="1">
      <alignment horizontal="center" vertical="center" wrapText="1"/>
    </xf>
    <xf numFmtId="0" fontId="21" fillId="6" borderId="32" xfId="0" applyFont="1" applyFill="1" applyBorder="1" applyAlignment="1">
      <alignment horizontal="center" vertical="center" wrapText="1"/>
    </xf>
    <xf numFmtId="0" fontId="21" fillId="6" borderId="97" xfId="0" applyFont="1" applyFill="1" applyBorder="1" applyAlignment="1">
      <alignment horizontal="center" vertical="center" wrapText="1"/>
    </xf>
    <xf numFmtId="0" fontId="13" fillId="0" borderId="97" xfId="0" applyFont="1" applyBorder="1" applyAlignment="1">
      <alignment horizontal="center" wrapText="1"/>
    </xf>
    <xf numFmtId="49" fontId="3" fillId="0" borderId="46" xfId="0" applyNumberFormat="1" applyFont="1" applyBorder="1" applyAlignment="1">
      <alignment horizontal="center" vertical="center"/>
    </xf>
    <xf numFmtId="49" fontId="3" fillId="0" borderId="71" xfId="0" applyNumberFormat="1" applyFont="1" applyBorder="1" applyAlignment="1">
      <alignment horizontal="center" vertical="center" wrapText="1"/>
    </xf>
    <xf numFmtId="49" fontId="24" fillId="0" borderId="71" xfId="0" applyNumberFormat="1" applyFont="1" applyBorder="1" applyAlignment="1">
      <alignment horizontal="center" vertical="center" wrapText="1"/>
    </xf>
    <xf numFmtId="0" fontId="21" fillId="6" borderId="98" xfId="0" applyFont="1" applyFill="1" applyBorder="1" applyAlignment="1">
      <alignment horizontal="center" vertical="center" wrapText="1"/>
    </xf>
    <xf numFmtId="0" fontId="13" fillId="0" borderId="99" xfId="0" applyFont="1" applyBorder="1" applyAlignment="1">
      <alignment horizontal="center" wrapText="1"/>
    </xf>
    <xf numFmtId="0" fontId="0" fillId="4" borderId="0" xfId="0" applyFill="1" applyBorder="1" applyAlignment="1">
      <alignment vertical="center"/>
    </xf>
    <xf numFmtId="0" fontId="0" fillId="0" borderId="0" xfId="0" applyNumberFormat="1" applyBorder="1" applyAlignment="1">
      <alignment vertical="center"/>
    </xf>
    <xf numFmtId="0" fontId="0" fillId="0" borderId="0" xfId="0" applyBorder="1" applyAlignment="1">
      <alignment horizontal="center" vertical="center"/>
    </xf>
    <xf numFmtId="0" fontId="23" fillId="0" borderId="0" xfId="0" applyFont="1" applyBorder="1"/>
    <xf numFmtId="164" fontId="3" fillId="0" borderId="70" xfId="0" applyNumberFormat="1" applyFont="1" applyBorder="1" applyAlignment="1">
      <alignment horizontal="center" vertical="center" wrapText="1"/>
    </xf>
    <xf numFmtId="164" fontId="24" fillId="0" borderId="70" xfId="0" applyNumberFormat="1" applyFont="1" applyBorder="1" applyAlignment="1">
      <alignment horizontal="center" vertical="center" wrapText="1"/>
    </xf>
    <xf numFmtId="0" fontId="24" fillId="0" borderId="46" xfId="1" applyFont="1" applyBorder="1" applyAlignment="1" applyProtection="1">
      <alignment horizontal="center" vertical="center" wrapText="1"/>
    </xf>
    <xf numFmtId="0" fontId="3" fillId="0" borderId="72" xfId="0" applyFont="1" applyBorder="1" applyAlignment="1">
      <alignment horizontal="center" vertical="center" wrapText="1"/>
    </xf>
    <xf numFmtId="0" fontId="24" fillId="0" borderId="105" xfId="0" applyFont="1" applyBorder="1" applyAlignment="1">
      <alignment horizontal="justify" vertical="center" wrapText="1"/>
    </xf>
    <xf numFmtId="0" fontId="14" fillId="0" borderId="0" xfId="0" applyFont="1" applyBorder="1" applyAlignment="1">
      <alignment vertical="center"/>
    </xf>
    <xf numFmtId="0" fontId="13" fillId="0" borderId="81" xfId="0" applyFont="1" applyBorder="1" applyAlignment="1">
      <alignment vertical="center"/>
    </xf>
    <xf numFmtId="0" fontId="13" fillId="0" borderId="82" xfId="0" applyFont="1" applyBorder="1" applyAlignment="1">
      <alignment vertical="center"/>
    </xf>
    <xf numFmtId="0" fontId="3" fillId="0" borderId="100" xfId="0" applyFont="1" applyBorder="1" applyAlignment="1">
      <alignment horizontal="center" vertical="center"/>
    </xf>
    <xf numFmtId="0" fontId="13" fillId="0" borderId="101" xfId="0" applyFont="1" applyBorder="1" applyAlignment="1">
      <alignment horizontal="center" vertical="center"/>
    </xf>
    <xf numFmtId="164" fontId="3" fillId="0" borderId="102" xfId="0" applyNumberFormat="1" applyFont="1" applyFill="1" applyBorder="1" applyAlignment="1">
      <alignment horizontal="center" vertical="center" wrapText="1"/>
    </xf>
    <xf numFmtId="0" fontId="3" fillId="0" borderId="103" xfId="0" applyFont="1" applyBorder="1" applyAlignment="1">
      <alignment horizontal="center" vertical="center" wrapText="1"/>
    </xf>
    <xf numFmtId="0" fontId="0" fillId="0" borderId="0" xfId="0" pivotButton="1" applyBorder="1" applyAlignment="1">
      <alignment vertical="center" wrapText="1"/>
    </xf>
    <xf numFmtId="0" fontId="0" fillId="0" borderId="0" xfId="0" applyBorder="1" applyAlignment="1">
      <alignment vertical="center" wrapText="1"/>
    </xf>
    <xf numFmtId="0" fontId="0" fillId="0" borderId="0" xfId="0" applyNumberFormat="1" applyBorder="1" applyAlignment="1">
      <alignment vertical="center" wrapText="1"/>
    </xf>
    <xf numFmtId="14" fontId="24" fillId="0" borderId="46" xfId="0" applyNumberFormat="1" applyFont="1" applyBorder="1" applyAlignment="1" applyProtection="1">
      <alignment horizontal="center" vertical="center" wrapText="1"/>
      <protection locked="0"/>
    </xf>
    <xf numFmtId="164" fontId="24" fillId="0" borderId="102" xfId="0" applyNumberFormat="1" applyFont="1" applyFill="1" applyBorder="1" applyAlignment="1">
      <alignment horizontal="center" vertical="center" wrapText="1"/>
    </xf>
    <xf numFmtId="14" fontId="24" fillId="0" borderId="105" xfId="0" applyNumberFormat="1" applyFont="1" applyBorder="1" applyAlignment="1" applyProtection="1">
      <alignment horizontal="center" vertical="center" wrapText="1"/>
      <protection locked="0"/>
    </xf>
    <xf numFmtId="17" fontId="24" fillId="0" borderId="105" xfId="0" applyNumberFormat="1" applyFont="1" applyBorder="1" applyAlignment="1">
      <alignment horizontal="center" vertical="center" wrapText="1"/>
    </xf>
    <xf numFmtId="0" fontId="24" fillId="0" borderId="105" xfId="0" applyFont="1" applyBorder="1" applyAlignment="1">
      <alignment vertical="center" wrapText="1"/>
    </xf>
    <xf numFmtId="14" fontId="24" fillId="0" borderId="0" xfId="0" applyNumberFormat="1" applyFont="1" applyBorder="1" applyAlignment="1" applyProtection="1">
      <alignment horizontal="center" vertical="center" wrapText="1"/>
      <protection locked="0"/>
    </xf>
    <xf numFmtId="17" fontId="24" fillId="0" borderId="0" xfId="0" applyNumberFormat="1" applyFont="1" applyBorder="1" applyAlignment="1">
      <alignment horizontal="center" vertical="center"/>
    </xf>
    <xf numFmtId="0" fontId="23" fillId="0" borderId="0" xfId="0" applyFont="1" applyBorder="1" applyAlignment="1">
      <alignment vertical="center"/>
    </xf>
    <xf numFmtId="0" fontId="13" fillId="0" borderId="0" xfId="0" applyFont="1" applyFill="1" applyBorder="1" applyAlignment="1">
      <alignment horizontal="center" vertical="center"/>
    </xf>
    <xf numFmtId="0" fontId="13" fillId="2" borderId="0" xfId="0" applyFont="1" applyFill="1" applyBorder="1" applyAlignment="1">
      <alignment horizontal="center" vertical="center"/>
    </xf>
    <xf numFmtId="0" fontId="20" fillId="0" borderId="0" xfId="0" applyFont="1" applyBorder="1" applyAlignment="1">
      <alignment horizontal="center" vertical="center"/>
    </xf>
    <xf numFmtId="167" fontId="24" fillId="0" borderId="0" xfId="0" applyNumberFormat="1" applyFont="1" applyBorder="1" applyAlignment="1">
      <alignment horizontal="center" vertical="center" wrapText="1"/>
    </xf>
    <xf numFmtId="164" fontId="13" fillId="0" borderId="0" xfId="0" applyNumberFormat="1" applyFont="1" applyBorder="1" applyAlignment="1">
      <alignment horizontal="center" vertical="center"/>
    </xf>
    <xf numFmtId="0" fontId="14" fillId="2" borderId="0" xfId="0" applyFont="1" applyFill="1" applyBorder="1" applyAlignment="1">
      <alignment horizontal="center" vertical="center" wrapText="1"/>
    </xf>
    <xf numFmtId="14" fontId="14" fillId="0" borderId="0" xfId="0" applyNumberFormat="1" applyFont="1" applyBorder="1" applyAlignment="1">
      <alignment horizontal="center" vertical="center"/>
    </xf>
    <xf numFmtId="0" fontId="14" fillId="2" borderId="0"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4" fillId="0" borderId="0" xfId="0" applyFont="1" applyBorder="1" applyAlignment="1">
      <alignment horizontal="center" vertical="center" wrapText="1"/>
    </xf>
    <xf numFmtId="14" fontId="14" fillId="0" borderId="0" xfId="0" applyNumberFormat="1" applyFont="1" applyBorder="1" applyAlignment="1">
      <alignment horizontal="center" vertical="center" wrapText="1"/>
    </xf>
    <xf numFmtId="0" fontId="14" fillId="0" borderId="0" xfId="0" applyFont="1" applyBorder="1" applyAlignment="1">
      <alignment horizontal="justify" vertical="center" wrapText="1"/>
    </xf>
    <xf numFmtId="0" fontId="3" fillId="9" borderId="0" xfId="0" applyFont="1" applyFill="1" applyBorder="1" applyAlignment="1">
      <alignment vertical="center"/>
    </xf>
    <xf numFmtId="0" fontId="3" fillId="0" borderId="0" xfId="0" applyNumberFormat="1" applyFont="1" applyFill="1" applyBorder="1" applyAlignment="1" applyProtection="1">
      <alignment vertical="center"/>
      <protection hidden="1"/>
    </xf>
    <xf numFmtId="0" fontId="3"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17"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6"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7" borderId="0" xfId="0" applyFont="1" applyFill="1" applyBorder="1" applyAlignment="1">
      <alignment vertical="center"/>
    </xf>
    <xf numFmtId="14" fontId="13" fillId="0" borderId="0" xfId="0" applyNumberFormat="1" applyFont="1" applyBorder="1" applyAlignment="1">
      <alignment vertical="center"/>
    </xf>
    <xf numFmtId="0" fontId="13" fillId="2" borderId="0" xfId="0" applyFont="1" applyFill="1" applyBorder="1" applyAlignment="1">
      <alignment vertical="center"/>
    </xf>
    <xf numFmtId="14" fontId="3" fillId="2" borderId="0" xfId="0" applyNumberFormat="1" applyFont="1" applyFill="1" applyBorder="1" applyAlignment="1">
      <alignment horizontal="center" vertical="center"/>
    </xf>
    <xf numFmtId="17" fontId="3" fillId="4" borderId="0" xfId="0" applyNumberFormat="1" applyFont="1" applyFill="1" applyBorder="1" applyAlignment="1">
      <alignment horizontal="center" vertical="center"/>
    </xf>
    <xf numFmtId="0" fontId="35" fillId="0" borderId="0" xfId="0" applyFont="1" applyBorder="1" applyAlignment="1">
      <alignment horizontal="center" vertical="center" wrapText="1"/>
    </xf>
    <xf numFmtId="0" fontId="13" fillId="2" borderId="0" xfId="0" applyFont="1" applyFill="1" applyBorder="1" applyAlignment="1"/>
    <xf numFmtId="49" fontId="24" fillId="0" borderId="0" xfId="0" applyNumberFormat="1" applyFont="1" applyBorder="1" applyAlignment="1">
      <alignment horizontal="center"/>
    </xf>
    <xf numFmtId="0" fontId="11" fillId="0" borderId="0" xfId="0" applyFont="1" applyBorder="1" applyAlignment="1">
      <alignment vertical="center"/>
    </xf>
    <xf numFmtId="0" fontId="15" fillId="0" borderId="0" xfId="1" applyFont="1" applyBorder="1" applyAlignment="1" applyProtection="1">
      <alignment vertical="center"/>
    </xf>
    <xf numFmtId="0" fontId="21" fillId="6" borderId="107" xfId="0" applyFont="1" applyFill="1" applyBorder="1" applyAlignment="1">
      <alignment horizontal="center" vertical="center" wrapText="1"/>
    </xf>
    <xf numFmtId="0" fontId="13" fillId="0" borderId="107" xfId="0" applyFont="1" applyBorder="1" applyAlignment="1">
      <alignment horizontal="center" vertical="center" wrapText="1"/>
    </xf>
    <xf numFmtId="0" fontId="13" fillId="0" borderId="66" xfId="0" applyFont="1" applyFill="1" applyBorder="1" applyAlignment="1">
      <alignment horizontal="center" vertical="center" wrapText="1"/>
    </xf>
    <xf numFmtId="14" fontId="13" fillId="0" borderId="66" xfId="0" applyNumberFormat="1" applyFont="1" applyFill="1" applyBorder="1" applyAlignment="1">
      <alignment horizontal="center" vertical="center" wrapText="1"/>
    </xf>
    <xf numFmtId="17" fontId="3" fillId="0" borderId="66" xfId="0" applyNumberFormat="1" applyFont="1" applyFill="1" applyBorder="1" applyAlignment="1">
      <alignment horizontal="center" vertical="center"/>
    </xf>
    <xf numFmtId="0" fontId="13" fillId="0" borderId="66" xfId="0" applyFont="1" applyFill="1" applyBorder="1" applyAlignment="1">
      <alignment horizontal="center" vertical="center"/>
    </xf>
    <xf numFmtId="0" fontId="13" fillId="0" borderId="66" xfId="0" applyFont="1" applyFill="1" applyBorder="1" applyAlignment="1">
      <alignment horizontal="justify" vertical="center" wrapText="1"/>
    </xf>
    <xf numFmtId="0" fontId="13" fillId="0" borderId="66" xfId="0" applyFont="1" applyFill="1" applyBorder="1" applyAlignment="1">
      <alignment vertical="center" wrapText="1"/>
    </xf>
    <xf numFmtId="0" fontId="13" fillId="0" borderId="73" xfId="0" applyFont="1" applyFill="1" applyBorder="1" applyAlignment="1">
      <alignment horizontal="center" vertical="center" wrapText="1"/>
    </xf>
    <xf numFmtId="0" fontId="0" fillId="0" borderId="0" xfId="0"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0" fillId="0" borderId="0" xfId="0" applyNumberFormat="1" applyFill="1" applyBorder="1" applyAlignment="1">
      <alignment vertical="center"/>
    </xf>
    <xf numFmtId="0" fontId="13" fillId="0" borderId="0" xfId="0" applyFont="1" applyFill="1" applyBorder="1" applyAlignment="1">
      <alignment vertical="center" wrapText="1"/>
    </xf>
    <xf numFmtId="0" fontId="3" fillId="0" borderId="46" xfId="0" applyFont="1" applyFill="1" applyBorder="1" applyAlignment="1">
      <alignment vertical="center"/>
    </xf>
    <xf numFmtId="49" fontId="3" fillId="0" borderId="71" xfId="0" applyNumberFormat="1" applyFont="1" applyFill="1" applyBorder="1" applyAlignment="1">
      <alignment horizontal="center" vertical="center"/>
    </xf>
    <xf numFmtId="164" fontId="24" fillId="0" borderId="70" xfId="0" applyNumberFormat="1" applyFont="1" applyFill="1" applyBorder="1" applyAlignment="1">
      <alignment horizontal="center" vertical="center"/>
    </xf>
    <xf numFmtId="0" fontId="24" fillId="0" borderId="46" xfId="0" applyFont="1" applyFill="1" applyBorder="1" applyAlignment="1">
      <alignment vertical="center"/>
    </xf>
    <xf numFmtId="17" fontId="24" fillId="0" borderId="46" xfId="0" applyNumberFormat="1" applyFont="1" applyFill="1" applyBorder="1" applyAlignment="1">
      <alignment horizontal="center" vertical="center"/>
    </xf>
    <xf numFmtId="164" fontId="24" fillId="0" borderId="72" xfId="0" applyNumberFormat="1" applyFont="1" applyFill="1" applyBorder="1" applyAlignment="1">
      <alignment horizontal="center" vertical="center"/>
    </xf>
    <xf numFmtId="0" fontId="24" fillId="0" borderId="66" xfId="0" applyFont="1" applyFill="1" applyBorder="1" applyAlignment="1">
      <alignment horizontal="center" vertical="center"/>
    </xf>
    <xf numFmtId="17" fontId="24" fillId="0" borderId="66" xfId="0" applyNumberFormat="1" applyFont="1" applyFill="1" applyBorder="1" applyAlignment="1">
      <alignment horizontal="center" vertical="center"/>
    </xf>
    <xf numFmtId="0" fontId="24" fillId="0" borderId="66" xfId="0" applyFont="1" applyFill="1" applyBorder="1" applyAlignment="1">
      <alignment vertical="center"/>
    </xf>
    <xf numFmtId="17" fontId="3" fillId="11" borderId="46"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xf>
    <xf numFmtId="14" fontId="13" fillId="0" borderId="46" xfId="0" applyNumberFormat="1" applyFont="1" applyFill="1" applyBorder="1" applyAlignment="1">
      <alignment horizontal="center" vertical="center"/>
    </xf>
    <xf numFmtId="14" fontId="4" fillId="5" borderId="46" xfId="0" applyNumberFormat="1" applyFont="1" applyFill="1" applyBorder="1" applyAlignment="1">
      <alignment horizontal="center" vertical="center"/>
    </xf>
    <xf numFmtId="0" fontId="13" fillId="11" borderId="46" xfId="0" applyFont="1" applyFill="1" applyBorder="1" applyAlignment="1">
      <alignment horizontal="center" vertical="center"/>
    </xf>
    <xf numFmtId="14" fontId="13" fillId="11" borderId="46" xfId="0" applyNumberFormat="1" applyFont="1" applyFill="1" applyBorder="1" applyAlignment="1">
      <alignment horizontal="center" vertical="center"/>
    </xf>
    <xf numFmtId="17" fontId="13" fillId="11" borderId="46" xfId="0" applyNumberFormat="1" applyFont="1" applyFill="1" applyBorder="1" applyAlignment="1">
      <alignment horizontal="center" vertical="center"/>
    </xf>
    <xf numFmtId="0" fontId="9" fillId="11" borderId="46" xfId="0" applyFont="1" applyFill="1" applyBorder="1" applyAlignment="1">
      <alignment vertical="center"/>
    </xf>
    <xf numFmtId="164" fontId="4" fillId="7" borderId="70" xfId="0" applyNumberFormat="1" applyFont="1" applyFill="1" applyBorder="1" applyAlignment="1">
      <alignment horizontal="center" vertical="center"/>
    </xf>
    <xf numFmtId="0" fontId="4" fillId="7" borderId="46" xfId="0" applyFont="1" applyFill="1" applyBorder="1" applyAlignment="1">
      <alignment horizontal="center" vertical="center"/>
    </xf>
    <xf numFmtId="14" fontId="4" fillId="7" borderId="46" xfId="0" applyNumberFormat="1" applyFont="1" applyFill="1" applyBorder="1" applyAlignment="1">
      <alignment horizontal="center" vertical="center"/>
    </xf>
    <xf numFmtId="0" fontId="4" fillId="7" borderId="46" xfId="0" applyFont="1" applyFill="1" applyBorder="1" applyAlignment="1">
      <alignment vertical="center"/>
    </xf>
    <xf numFmtId="0" fontId="4" fillId="7" borderId="71" xfId="0" applyFont="1" applyFill="1" applyBorder="1" applyAlignment="1">
      <alignment horizontal="center" vertical="center"/>
    </xf>
    <xf numFmtId="0" fontId="3" fillId="0" borderId="71" xfId="0" applyFont="1" applyFill="1" applyBorder="1" applyAlignment="1">
      <alignment horizontal="center" vertical="center"/>
    </xf>
    <xf numFmtId="0" fontId="34" fillId="0" borderId="46" xfId="0" applyFont="1" applyFill="1" applyBorder="1" applyAlignment="1">
      <alignment vertical="center" wrapText="1"/>
    </xf>
    <xf numFmtId="14" fontId="3" fillId="0" borderId="66" xfId="0" applyNumberFormat="1" applyFont="1" applyFill="1" applyBorder="1" applyAlignment="1">
      <alignment horizontal="center" vertical="center"/>
    </xf>
    <xf numFmtId="0" fontId="3" fillId="0" borderId="66" xfId="0" applyFont="1" applyFill="1" applyBorder="1" applyAlignment="1">
      <alignment horizontal="center" vertical="center"/>
    </xf>
    <xf numFmtId="0" fontId="3" fillId="0" borderId="66" xfId="0" applyFont="1" applyFill="1" applyBorder="1" applyAlignment="1">
      <alignment vertical="center"/>
    </xf>
    <xf numFmtId="0" fontId="3" fillId="0" borderId="73" xfId="0" applyFont="1" applyFill="1" applyBorder="1" applyAlignment="1">
      <alignment horizontal="center" vertical="center"/>
    </xf>
    <xf numFmtId="0" fontId="13" fillId="0" borderId="107" xfId="0" applyFont="1" applyBorder="1" applyAlignment="1">
      <alignment horizontal="center" wrapText="1"/>
    </xf>
    <xf numFmtId="0" fontId="3" fillId="0" borderId="69" xfId="0" applyFont="1" applyBorder="1" applyAlignment="1">
      <alignment horizontal="center" vertical="center"/>
    </xf>
    <xf numFmtId="0" fontId="13" fillId="0" borderId="83" xfId="0" applyFont="1" applyBorder="1" applyAlignment="1">
      <alignment vertical="center"/>
    </xf>
    <xf numFmtId="0" fontId="13" fillId="0" borderId="67" xfId="0" applyFont="1" applyFill="1" applyBorder="1" applyAlignment="1">
      <alignment vertical="center"/>
    </xf>
    <xf numFmtId="0" fontId="13" fillId="0" borderId="68" xfId="0" applyFont="1" applyFill="1" applyBorder="1" applyAlignment="1">
      <alignment vertical="center"/>
    </xf>
    <xf numFmtId="17" fontId="13" fillId="0" borderId="46" xfId="0" applyNumberFormat="1" applyFont="1" applyFill="1" applyBorder="1" applyAlignment="1">
      <alignment horizontal="center" vertical="center" wrapText="1"/>
    </xf>
    <xf numFmtId="0" fontId="4" fillId="5" borderId="70" xfId="0" applyFont="1" applyFill="1" applyBorder="1" applyAlignment="1">
      <alignment horizontal="center" vertical="center" wrapText="1"/>
    </xf>
    <xf numFmtId="0" fontId="3" fillId="0" borderId="68" xfId="0" applyFont="1" applyBorder="1" applyAlignment="1">
      <alignment vertical="center"/>
    </xf>
    <xf numFmtId="0" fontId="3" fillId="0" borderId="68" xfId="0" applyFont="1" applyBorder="1" applyAlignment="1">
      <alignment horizontal="left" vertical="center"/>
    </xf>
    <xf numFmtId="49" fontId="3" fillId="0" borderId="71" xfId="0" applyNumberFormat="1" applyFont="1" applyFill="1" applyBorder="1" applyAlignment="1">
      <alignment horizontal="center" vertical="center" wrapText="1"/>
    </xf>
    <xf numFmtId="0" fontId="21" fillId="6" borderId="108" xfId="0" applyFont="1" applyFill="1" applyBorder="1" applyAlignment="1">
      <alignment horizontal="center" vertical="center" wrapText="1"/>
    </xf>
    <xf numFmtId="0" fontId="3" fillId="0" borderId="109" xfId="0" applyFont="1" applyBorder="1" applyAlignment="1">
      <alignment horizontal="center" vertical="center" wrapText="1"/>
    </xf>
    <xf numFmtId="0" fontId="42" fillId="0" borderId="0" xfId="3" applyFont="1" applyBorder="1" applyAlignment="1">
      <alignment vertical="center"/>
    </xf>
    <xf numFmtId="0" fontId="13" fillId="0" borderId="69" xfId="0" applyFont="1" applyFill="1" applyBorder="1" applyAlignment="1">
      <alignment horizontal="center" vertical="center"/>
    </xf>
    <xf numFmtId="0" fontId="3" fillId="0" borderId="70" xfId="2" applyFont="1" applyFill="1" applyBorder="1" applyAlignment="1">
      <alignment horizontal="center" vertical="center" wrapText="1"/>
    </xf>
    <xf numFmtId="0" fontId="3" fillId="0" borderId="46" xfId="2" applyFont="1" applyFill="1" applyBorder="1" applyAlignment="1">
      <alignment horizontal="center" vertical="center" wrapText="1"/>
    </xf>
    <xf numFmtId="14" fontId="3" fillId="0" borderId="46" xfId="2" applyNumberFormat="1" applyFont="1" applyFill="1" applyBorder="1" applyAlignment="1">
      <alignment horizontal="center" vertical="center" wrapText="1"/>
    </xf>
    <xf numFmtId="0" fontId="3" fillId="0" borderId="46" xfId="2" applyFont="1" applyFill="1" applyBorder="1" applyAlignment="1">
      <alignment vertical="center" wrapText="1"/>
    </xf>
    <xf numFmtId="167" fontId="24" fillId="0" borderId="66" xfId="0" applyNumberFormat="1" applyFont="1" applyFill="1" applyBorder="1" applyAlignment="1">
      <alignment horizontal="center" vertical="center" wrapText="1"/>
    </xf>
    <xf numFmtId="0" fontId="4" fillId="7" borderId="70" xfId="2" applyFont="1" applyFill="1" applyBorder="1" applyAlignment="1">
      <alignment horizontal="center" vertical="center" wrapText="1"/>
    </xf>
    <xf numFmtId="0" fontId="4" fillId="7" borderId="46" xfId="2" applyFont="1" applyFill="1" applyBorder="1" applyAlignment="1">
      <alignment horizontal="center" vertical="center" wrapText="1"/>
    </xf>
    <xf numFmtId="14" fontId="4" fillId="7" borderId="46" xfId="2" applyNumberFormat="1" applyFont="1" applyFill="1" applyBorder="1" applyAlignment="1">
      <alignment horizontal="center" vertical="center" wrapText="1"/>
    </xf>
    <xf numFmtId="0" fontId="4" fillId="7" borderId="46" xfId="2" applyFont="1" applyFill="1" applyBorder="1" applyAlignment="1">
      <alignment vertical="center" wrapText="1"/>
    </xf>
    <xf numFmtId="0" fontId="13" fillId="0" borderId="68" xfId="0" applyFont="1" applyFill="1" applyBorder="1" applyAlignment="1">
      <alignment horizontal="left" vertical="center"/>
    </xf>
    <xf numFmtId="0" fontId="4" fillId="7" borderId="46" xfId="2" applyFont="1" applyFill="1" applyBorder="1" applyAlignment="1">
      <alignment horizontal="left" vertical="center" wrapText="1"/>
    </xf>
    <xf numFmtId="0" fontId="3" fillId="0" borderId="46" xfId="2" applyFont="1" applyFill="1" applyBorder="1" applyAlignment="1">
      <alignment horizontal="left" vertical="center" wrapText="1"/>
    </xf>
    <xf numFmtId="0" fontId="24" fillId="0" borderId="0" xfId="0" applyFont="1" applyBorder="1" applyAlignment="1">
      <alignment horizontal="left" vertical="center"/>
    </xf>
    <xf numFmtId="0" fontId="0" fillId="0" borderId="0" xfId="0" applyBorder="1" applyAlignment="1">
      <alignment horizontal="left" vertical="center"/>
    </xf>
    <xf numFmtId="0" fontId="13" fillId="0" borderId="109" xfId="0" applyFont="1" applyBorder="1" applyAlignment="1">
      <alignment horizontal="center" vertical="center" wrapText="1"/>
    </xf>
    <xf numFmtId="0" fontId="14" fillId="0" borderId="0" xfId="0" applyFont="1" applyFill="1" applyBorder="1" applyAlignment="1">
      <alignment vertical="center"/>
    </xf>
    <xf numFmtId="0" fontId="12" fillId="0" borderId="0" xfId="0" applyFont="1" applyFill="1" applyBorder="1" applyAlignment="1">
      <alignment vertical="center" wrapText="1"/>
    </xf>
    <xf numFmtId="0" fontId="14" fillId="0" borderId="0" xfId="0" applyFont="1" applyFill="1" applyBorder="1" applyAlignment="1">
      <alignment horizontal="center" vertical="center" wrapText="1"/>
    </xf>
    <xf numFmtId="14" fontId="14" fillId="0" borderId="0" xfId="0" applyNumberFormat="1" applyFont="1" applyFill="1" applyBorder="1" applyAlignment="1">
      <alignment horizontal="center" vertical="center"/>
    </xf>
    <xf numFmtId="0" fontId="14" fillId="0" borderId="0" xfId="0" applyFont="1" applyFill="1" applyBorder="1" applyAlignment="1">
      <alignment horizontal="justify" vertical="center" wrapText="1"/>
    </xf>
    <xf numFmtId="14" fontId="14"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33" fillId="0" borderId="4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26" fillId="12" borderId="107" xfId="0" applyFont="1" applyFill="1" applyBorder="1" applyAlignment="1">
      <alignment horizontal="center" vertical="center" wrapText="1"/>
    </xf>
    <xf numFmtId="0" fontId="3" fillId="0" borderId="70" xfId="0" applyFont="1" applyBorder="1" applyAlignment="1">
      <alignment horizontal="center" vertical="center" wrapText="1"/>
    </xf>
    <xf numFmtId="0" fontId="13" fillId="0" borderId="71" xfId="0" applyFont="1" applyBorder="1" applyAlignment="1">
      <alignment horizontal="left" vertical="center" wrapText="1"/>
    </xf>
    <xf numFmtId="0" fontId="13" fillId="0" borderId="73" xfId="0" applyFont="1" applyBorder="1" applyAlignment="1">
      <alignment horizontal="left" vertical="center" wrapText="1"/>
    </xf>
    <xf numFmtId="0" fontId="13" fillId="0" borderId="97" xfId="0" applyFont="1" applyBorder="1" applyAlignment="1">
      <alignment horizontal="center" vertical="center" wrapText="1"/>
    </xf>
    <xf numFmtId="0" fontId="2" fillId="4" borderId="19" xfId="1" applyFill="1" applyBorder="1" applyAlignment="1" applyProtection="1"/>
    <xf numFmtId="0" fontId="16" fillId="10" borderId="19" xfId="0" applyFont="1" applyFill="1" applyBorder="1"/>
    <xf numFmtId="0" fontId="17" fillId="10" borderId="0" xfId="0" applyFont="1" applyFill="1" applyBorder="1" applyAlignment="1"/>
    <xf numFmtId="0" fontId="17" fillId="10" borderId="0" xfId="0" applyFont="1" applyFill="1" applyBorder="1" applyAlignment="1">
      <alignment horizontal="center"/>
    </xf>
    <xf numFmtId="0" fontId="17" fillId="10" borderId="21" xfId="0" applyFont="1" applyFill="1" applyBorder="1" applyAlignment="1">
      <alignment horizontal="center"/>
    </xf>
    <xf numFmtId="0" fontId="2" fillId="10" borderId="19" xfId="1" applyFill="1" applyBorder="1" applyAlignment="1" applyProtection="1"/>
    <xf numFmtId="0" fontId="2" fillId="10" borderId="0" xfId="1" applyFill="1" applyBorder="1" applyAlignment="1" applyProtection="1"/>
    <xf numFmtId="0" fontId="2" fillId="10" borderId="21" xfId="1" applyFill="1" applyBorder="1" applyAlignment="1" applyProtection="1"/>
    <xf numFmtId="0" fontId="16" fillId="13" borderId="67" xfId="0" applyFont="1" applyFill="1" applyBorder="1" applyAlignment="1">
      <alignment horizontal="center" vertical="center"/>
    </xf>
    <xf numFmtId="0" fontId="27" fillId="13" borderId="68" xfId="0" applyFont="1" applyFill="1" applyBorder="1" applyAlignment="1">
      <alignment horizontal="center" vertical="center"/>
    </xf>
    <xf numFmtId="0" fontId="27" fillId="13" borderId="69" xfId="0" applyFont="1" applyFill="1" applyBorder="1" applyAlignment="1">
      <alignment horizontal="center" vertical="center"/>
    </xf>
    <xf numFmtId="0" fontId="27" fillId="13" borderId="70" xfId="0" applyFont="1" applyFill="1" applyBorder="1" applyAlignment="1">
      <alignment horizontal="center" vertical="center"/>
    </xf>
    <xf numFmtId="0" fontId="27" fillId="13" borderId="72" xfId="0" applyFont="1" applyFill="1" applyBorder="1" applyAlignment="1">
      <alignment horizontal="center" vertical="center"/>
    </xf>
    <xf numFmtId="0" fontId="16" fillId="0" borderId="106" xfId="0" applyFont="1" applyBorder="1" applyAlignment="1">
      <alignment horizontal="center" vertical="center"/>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16" fillId="0" borderId="0" xfId="0" applyFont="1" applyBorder="1" applyAlignment="1">
      <alignment horizontal="center" vertical="center"/>
    </xf>
    <xf numFmtId="0" fontId="16" fillId="0" borderId="112" xfId="0" applyFont="1" applyBorder="1" applyAlignment="1">
      <alignment horizontal="center" vertical="center"/>
    </xf>
    <xf numFmtId="0" fontId="16" fillId="0" borderId="113" xfId="0" applyFont="1" applyBorder="1" applyAlignment="1">
      <alignment horizontal="center" vertical="center"/>
    </xf>
    <xf numFmtId="0" fontId="16" fillId="0" borderId="114" xfId="0" applyFont="1" applyBorder="1" applyAlignment="1">
      <alignment horizontal="center" vertical="center"/>
    </xf>
    <xf numFmtId="0" fontId="16" fillId="0" borderId="115" xfId="0" applyFont="1" applyBorder="1" applyAlignment="1">
      <alignment horizontal="center" vertical="center"/>
    </xf>
    <xf numFmtId="0" fontId="13" fillId="0" borderId="0" xfId="0" applyFont="1" applyFill="1" applyBorder="1" applyAlignment="1"/>
    <xf numFmtId="0" fontId="13" fillId="0" borderId="3" xfId="0" applyFont="1" applyFill="1" applyBorder="1" applyAlignment="1"/>
    <xf numFmtId="0" fontId="24" fillId="0" borderId="46" xfId="0" applyFont="1" applyFill="1" applyBorder="1" applyAlignment="1">
      <alignment horizontal="center" vertical="center" wrapText="1"/>
    </xf>
    <xf numFmtId="17" fontId="24" fillId="0" borderId="46" xfId="0" applyNumberFormat="1"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Border="1"/>
    <xf numFmtId="17" fontId="24" fillId="0" borderId="66" xfId="0" applyNumberFormat="1" applyFont="1" applyFill="1" applyBorder="1" applyAlignment="1">
      <alignment horizontal="center" vertical="center" wrapText="1"/>
    </xf>
    <xf numFmtId="0" fontId="24" fillId="0" borderId="73" xfId="0" applyFont="1" applyFill="1" applyBorder="1" applyAlignment="1">
      <alignment horizontal="center" vertical="center"/>
    </xf>
    <xf numFmtId="0" fontId="13" fillId="0" borderId="121" xfId="0" applyFont="1" applyBorder="1" applyAlignment="1"/>
    <xf numFmtId="0" fontId="13" fillId="0" borderId="122" xfId="0" applyFont="1" applyBorder="1" applyAlignment="1"/>
    <xf numFmtId="17" fontId="24" fillId="0" borderId="0" xfId="0" applyNumberFormat="1" applyFont="1" applyBorder="1" applyAlignment="1">
      <alignment horizontal="center" vertical="center" wrapText="1"/>
    </xf>
    <xf numFmtId="0" fontId="42" fillId="0" borderId="40" xfId="3" applyFont="1" applyAlignment="1">
      <alignment vertical="center"/>
    </xf>
    <xf numFmtId="0" fontId="13" fillId="0" borderId="99" xfId="0" applyFont="1" applyBorder="1" applyAlignment="1">
      <alignment horizontal="center" vertical="center" wrapText="1"/>
    </xf>
    <xf numFmtId="14" fontId="3" fillId="0" borderId="105" xfId="0" applyNumberFormat="1" applyFont="1" applyBorder="1" applyAlignment="1">
      <alignment horizontal="center" vertical="center" wrapText="1"/>
    </xf>
    <xf numFmtId="17" fontId="3" fillId="0" borderId="105" xfId="0" applyNumberFormat="1" applyFont="1" applyBorder="1" applyAlignment="1">
      <alignment horizontal="center" vertical="center"/>
    </xf>
    <xf numFmtId="0" fontId="3" fillId="0" borderId="105" xfId="0" applyFont="1" applyBorder="1" applyAlignment="1">
      <alignment horizontal="center" vertical="center" wrapText="1"/>
    </xf>
    <xf numFmtId="0" fontId="3" fillId="0" borderId="105" xfId="0" applyFont="1" applyBorder="1" applyAlignment="1">
      <alignment horizontal="left" vertical="center" wrapText="1"/>
    </xf>
    <xf numFmtId="0" fontId="3" fillId="0" borderId="105" xfId="0" applyFont="1" applyBorder="1" applyAlignment="1">
      <alignment horizontal="justify" vertical="center" wrapText="1"/>
    </xf>
    <xf numFmtId="0" fontId="3" fillId="0" borderId="104" xfId="0" applyFont="1" applyBorder="1" applyAlignment="1">
      <alignment horizontal="left" vertical="center"/>
    </xf>
    <xf numFmtId="0" fontId="3" fillId="0" borderId="105" xfId="0" applyFont="1" applyBorder="1" applyAlignment="1">
      <alignment vertical="center"/>
    </xf>
    <xf numFmtId="0" fontId="3" fillId="0" borderId="106" xfId="0" applyFont="1" applyBorder="1" applyAlignment="1">
      <alignment vertical="center"/>
    </xf>
    <xf numFmtId="0" fontId="3" fillId="0" borderId="105" xfId="0" applyFont="1" applyBorder="1" applyAlignment="1">
      <alignment vertical="center" wrapText="1"/>
    </xf>
    <xf numFmtId="0" fontId="3" fillId="0" borderId="0" xfId="0" applyFont="1" applyBorder="1"/>
    <xf numFmtId="164" fontId="3" fillId="0" borderId="0" xfId="0" applyNumberFormat="1" applyFont="1" applyFill="1" applyBorder="1" applyAlignment="1">
      <alignment horizontal="left"/>
    </xf>
    <xf numFmtId="0" fontId="24" fillId="0" borderId="0" xfId="0" applyFont="1" applyBorder="1" applyAlignment="1">
      <alignment horizontal="left"/>
    </xf>
    <xf numFmtId="0" fontId="42" fillId="0" borderId="40" xfId="3" applyFont="1" applyFill="1" applyAlignment="1">
      <alignment vertical="center"/>
    </xf>
    <xf numFmtId="0" fontId="42" fillId="0" borderId="0" xfId="3" applyFont="1" applyBorder="1" applyAlignment="1">
      <alignment horizontal="left" vertical="center"/>
    </xf>
    <xf numFmtId="0" fontId="40" fillId="0" borderId="68" xfId="4" applyBorder="1" applyAlignment="1"/>
    <xf numFmtId="0" fontId="40" fillId="0" borderId="82" xfId="4" applyBorder="1" applyAlignment="1">
      <alignment horizontal="center" vertical="center"/>
    </xf>
    <xf numFmtId="0" fontId="3" fillId="14" borderId="127" xfId="0" applyFont="1" applyFill="1" applyBorder="1" applyAlignment="1">
      <alignment horizontal="right" vertical="center"/>
    </xf>
    <xf numFmtId="14" fontId="13" fillId="14" borderId="128" xfId="0" applyNumberFormat="1" applyFont="1" applyFill="1" applyBorder="1" applyAlignment="1">
      <alignment horizontal="center" vertical="center"/>
    </xf>
    <xf numFmtId="17" fontId="4" fillId="0" borderId="42" xfId="0" applyNumberFormat="1" applyFont="1" applyFill="1" applyBorder="1" applyAlignment="1">
      <alignment horizontal="center" vertical="center"/>
    </xf>
    <xf numFmtId="0" fontId="13" fillId="0" borderId="0" xfId="0" applyFont="1" applyFill="1"/>
    <xf numFmtId="0" fontId="13" fillId="0" borderId="0" xfId="0" applyFont="1" applyFill="1" applyBorder="1"/>
    <xf numFmtId="0" fontId="21" fillId="6" borderId="0" xfId="0" applyFont="1" applyFill="1" applyBorder="1" applyAlignment="1">
      <alignment horizontal="center" vertical="center" wrapText="1"/>
    </xf>
    <xf numFmtId="0" fontId="9" fillId="4" borderId="0" xfId="0" applyFont="1" applyFill="1" applyBorder="1" applyAlignment="1">
      <alignment horizontal="center"/>
    </xf>
    <xf numFmtId="0" fontId="21" fillId="0" borderId="0" xfId="0" applyFont="1" applyFill="1" applyBorder="1" applyAlignment="1">
      <alignment horizontal="center" vertical="center" wrapText="1"/>
    </xf>
    <xf numFmtId="17" fontId="3" fillId="0" borderId="0" xfId="0" applyNumberFormat="1" applyFont="1" applyFill="1" applyBorder="1" applyAlignment="1">
      <alignment horizontal="center"/>
    </xf>
    <xf numFmtId="0" fontId="21" fillId="6" borderId="129" xfId="0" applyFont="1" applyFill="1" applyBorder="1" applyAlignment="1">
      <alignment horizontal="center" vertical="center" wrapText="1"/>
    </xf>
    <xf numFmtId="0" fontId="4" fillId="16" borderId="0" xfId="0" applyFont="1" applyFill="1" applyBorder="1" applyAlignment="1">
      <alignment horizontal="center" vertical="center"/>
    </xf>
    <xf numFmtId="0" fontId="26" fillId="16" borderId="43"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4" fillId="16" borderId="2" xfId="0" applyFont="1" applyFill="1" applyBorder="1" applyAlignment="1">
      <alignment vertical="center"/>
    </xf>
    <xf numFmtId="0" fontId="41" fillId="16" borderId="79" xfId="0" applyFont="1" applyFill="1" applyBorder="1" applyAlignment="1">
      <alignment vertical="center"/>
    </xf>
    <xf numFmtId="0" fontId="41" fillId="16" borderId="80" xfId="0" applyFont="1" applyFill="1" applyBorder="1" applyAlignment="1">
      <alignment vertical="center"/>
    </xf>
    <xf numFmtId="0" fontId="3" fillId="16" borderId="64" xfId="0" applyFont="1" applyFill="1" applyBorder="1" applyAlignment="1">
      <alignment horizontal="center" vertical="center"/>
    </xf>
    <xf numFmtId="0" fontId="3" fillId="16" borderId="46" xfId="0" applyFont="1" applyFill="1" applyBorder="1" applyAlignment="1">
      <alignment horizontal="center" vertical="center"/>
    </xf>
    <xf numFmtId="0" fontId="3" fillId="16" borderId="46" xfId="0" applyFont="1" applyFill="1" applyBorder="1" applyAlignment="1">
      <alignment horizontal="center" vertical="center" wrapText="1"/>
    </xf>
    <xf numFmtId="0" fontId="3" fillId="16" borderId="65" xfId="0" applyFont="1" applyFill="1" applyBorder="1" applyAlignment="1">
      <alignment horizontal="center" vertical="center"/>
    </xf>
    <xf numFmtId="0" fontId="3" fillId="16" borderId="2" xfId="0" applyFont="1" applyFill="1" applyBorder="1" applyAlignment="1"/>
    <xf numFmtId="0" fontId="0" fillId="16" borderId="38" xfId="0" applyFill="1" applyBorder="1"/>
    <xf numFmtId="0" fontId="0" fillId="16" borderId="33" xfId="0" applyFill="1" applyBorder="1"/>
    <xf numFmtId="0" fontId="0" fillId="16" borderId="34" xfId="0" applyFill="1" applyBorder="1"/>
    <xf numFmtId="0" fontId="13" fillId="16" borderId="0" xfId="0" applyFont="1" applyFill="1" applyBorder="1" applyAlignment="1"/>
    <xf numFmtId="0" fontId="13" fillId="16" borderId="2" xfId="0" applyFont="1" applyFill="1" applyBorder="1" applyAlignment="1">
      <alignment horizontal="center"/>
    </xf>
    <xf numFmtId="0" fontId="3" fillId="16" borderId="51" xfId="0" applyFont="1" applyFill="1" applyBorder="1" applyAlignment="1">
      <alignment horizontal="center" vertical="center"/>
    </xf>
    <xf numFmtId="0" fontId="13" fillId="16" borderId="52" xfId="0" applyFont="1" applyFill="1" applyBorder="1" applyAlignment="1">
      <alignment horizontal="center" vertical="center"/>
    </xf>
    <xf numFmtId="0" fontId="4" fillId="16" borderId="43"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16" borderId="52" xfId="0" applyFont="1" applyFill="1" applyBorder="1" applyAlignment="1">
      <alignment horizontal="center" vertical="center"/>
    </xf>
    <xf numFmtId="0" fontId="13" fillId="16" borderId="53" xfId="0" applyFont="1" applyFill="1" applyBorder="1" applyAlignment="1">
      <alignment horizontal="center" vertical="center"/>
    </xf>
    <xf numFmtId="0" fontId="3" fillId="16" borderId="70" xfId="0" applyFont="1" applyFill="1" applyBorder="1" applyAlignment="1">
      <alignment horizontal="center" vertical="center"/>
    </xf>
    <xf numFmtId="0" fontId="13" fillId="16" borderId="46" xfId="0" applyFont="1" applyFill="1" applyBorder="1" applyAlignment="1">
      <alignment horizontal="center" vertical="center"/>
    </xf>
    <xf numFmtId="0" fontId="13" fillId="16" borderId="46" xfId="0" applyFont="1" applyFill="1" applyBorder="1" applyAlignment="1">
      <alignment horizontal="center" vertical="center" wrapText="1"/>
    </xf>
    <xf numFmtId="0" fontId="13" fillId="16" borderId="71" xfId="0" applyFont="1" applyFill="1" applyBorder="1" applyAlignment="1">
      <alignment horizontal="center" vertical="center"/>
    </xf>
    <xf numFmtId="0" fontId="3" fillId="16" borderId="2" xfId="0" applyFont="1" applyFill="1" applyBorder="1" applyAlignment="1">
      <alignment horizontal="center" vertical="center"/>
    </xf>
    <xf numFmtId="0" fontId="13" fillId="16" borderId="2" xfId="0" applyFont="1" applyFill="1" applyBorder="1" applyAlignment="1">
      <alignment vertical="center"/>
    </xf>
    <xf numFmtId="0" fontId="0" fillId="16" borderId="0" xfId="0" applyFill="1" applyAlignment="1">
      <alignment vertical="center"/>
    </xf>
    <xf numFmtId="0" fontId="13" fillId="16" borderId="0" xfId="0" applyFont="1" applyFill="1" applyBorder="1" applyAlignment="1">
      <alignment vertical="center"/>
    </xf>
    <xf numFmtId="0" fontId="0" fillId="16" borderId="13" xfId="0" applyFill="1" applyBorder="1" applyAlignment="1">
      <alignment vertical="center"/>
    </xf>
    <xf numFmtId="0" fontId="0" fillId="16" borderId="14" xfId="0" applyFill="1" applyBorder="1" applyAlignment="1">
      <alignment vertical="center"/>
    </xf>
    <xf numFmtId="0" fontId="0" fillId="16" borderId="17" xfId="0" applyFill="1" applyBorder="1" applyAlignment="1">
      <alignment vertical="center"/>
    </xf>
    <xf numFmtId="0" fontId="3" fillId="16" borderId="2" xfId="0" applyFont="1" applyFill="1" applyBorder="1" applyAlignment="1">
      <alignment horizontal="center"/>
    </xf>
    <xf numFmtId="0" fontId="0" fillId="16" borderId="13" xfId="0" applyFill="1" applyBorder="1"/>
    <xf numFmtId="0" fontId="0" fillId="16" borderId="14" xfId="0" applyFill="1" applyBorder="1"/>
    <xf numFmtId="0" fontId="0" fillId="16" borderId="17" xfId="0" applyFill="1" applyBorder="1"/>
    <xf numFmtId="0" fontId="0" fillId="16" borderId="0" xfId="0" applyFill="1"/>
    <xf numFmtId="0" fontId="13" fillId="16" borderId="2" xfId="0" applyFont="1" applyFill="1" applyBorder="1" applyAlignment="1"/>
    <xf numFmtId="0" fontId="4" fillId="16" borderId="89" xfId="0" applyFont="1" applyFill="1" applyBorder="1" applyAlignment="1">
      <alignment horizontal="center" vertical="center"/>
    </xf>
    <xf numFmtId="0" fontId="4" fillId="16" borderId="41" xfId="0" applyFont="1" applyFill="1" applyBorder="1" applyAlignment="1">
      <alignment horizontal="center" vertical="center"/>
    </xf>
    <xf numFmtId="0" fontId="4" fillId="16" borderId="41" xfId="0" applyFont="1" applyFill="1" applyBorder="1" applyAlignment="1">
      <alignment horizontal="center" vertical="center" wrapText="1"/>
    </xf>
    <xf numFmtId="0" fontId="4" fillId="16" borderId="90" xfId="0" applyFont="1" applyFill="1" applyBorder="1" applyAlignment="1">
      <alignment horizontal="center" vertical="center"/>
    </xf>
    <xf numFmtId="0" fontId="4" fillId="16" borderId="2" xfId="0" applyFont="1" applyFill="1" applyBorder="1" applyAlignment="1">
      <alignment horizontal="center" vertical="center"/>
    </xf>
    <xf numFmtId="0" fontId="41" fillId="16" borderId="38" xfId="0" applyFont="1" applyFill="1" applyBorder="1" applyAlignment="1">
      <alignment vertical="center"/>
    </xf>
    <xf numFmtId="0" fontId="41" fillId="16" borderId="33" xfId="0" applyFont="1" applyFill="1" applyBorder="1" applyAlignment="1">
      <alignment vertical="center"/>
    </xf>
    <xf numFmtId="0" fontId="41" fillId="16" borderId="34" xfId="0" applyFont="1" applyFill="1" applyBorder="1" applyAlignment="1">
      <alignment vertical="center"/>
    </xf>
    <xf numFmtId="0" fontId="41" fillId="16" borderId="29" xfId="0" applyFont="1" applyFill="1" applyBorder="1" applyAlignment="1">
      <alignment vertical="center"/>
    </xf>
    <xf numFmtId="0" fontId="41" fillId="16" borderId="14" xfId="0" applyFont="1" applyFill="1" applyBorder="1" applyAlignment="1">
      <alignment vertical="center"/>
    </xf>
    <xf numFmtId="0" fontId="41" fillId="16" borderId="17" xfId="0" applyFont="1" applyFill="1" applyBorder="1" applyAlignment="1">
      <alignment vertical="center"/>
    </xf>
    <xf numFmtId="0" fontId="3" fillId="16" borderId="71" xfId="0" applyFont="1" applyFill="1" applyBorder="1" applyAlignment="1">
      <alignment horizontal="center" vertical="center"/>
    </xf>
    <xf numFmtId="0" fontId="13" fillId="16" borderId="10" xfId="0" applyFont="1" applyFill="1" applyBorder="1" applyAlignment="1">
      <alignment horizontal="center"/>
    </xf>
    <xf numFmtId="0" fontId="3" fillId="16" borderId="20" xfId="0" applyFont="1" applyFill="1" applyBorder="1" applyAlignment="1">
      <alignment horizontal="center"/>
    </xf>
    <xf numFmtId="0" fontId="13" fillId="16" borderId="0" xfId="0" applyFont="1" applyFill="1" applyBorder="1"/>
    <xf numFmtId="0" fontId="13" fillId="16" borderId="2" xfId="0" applyFont="1" applyFill="1" applyBorder="1"/>
    <xf numFmtId="17" fontId="24" fillId="0" borderId="130" xfId="0" applyNumberFormat="1" applyFont="1" applyBorder="1" applyAlignment="1">
      <alignment horizontal="center" vertical="center" wrapText="1"/>
    </xf>
    <xf numFmtId="0" fontId="13" fillId="16" borderId="10" xfId="0" applyFont="1" applyFill="1" applyBorder="1" applyAlignment="1">
      <alignment horizontal="center" vertical="center"/>
    </xf>
    <xf numFmtId="0" fontId="3" fillId="16" borderId="20" xfId="0" applyFont="1" applyFill="1" applyBorder="1" applyAlignment="1">
      <alignment horizontal="center" vertical="center"/>
    </xf>
    <xf numFmtId="0" fontId="0" fillId="16" borderId="13" xfId="0" applyFill="1" applyBorder="1" applyAlignment="1">
      <alignment horizontal="center" vertical="center"/>
    </xf>
    <xf numFmtId="0" fontId="0" fillId="16" borderId="14" xfId="0" applyFill="1" applyBorder="1" applyAlignment="1">
      <alignment horizontal="center" vertical="center"/>
    </xf>
    <xf numFmtId="0" fontId="0" fillId="16" borderId="17" xfId="0" applyFill="1" applyBorder="1" applyAlignment="1">
      <alignment horizontal="center" vertical="center"/>
    </xf>
    <xf numFmtId="0" fontId="13" fillId="16" borderId="0" xfId="0" applyFont="1" applyFill="1" applyBorder="1" applyAlignment="1">
      <alignment horizontal="center" vertical="center"/>
    </xf>
    <xf numFmtId="0" fontId="13" fillId="16" borderId="2" xfId="0" applyFont="1" applyFill="1" applyBorder="1" applyAlignment="1">
      <alignment horizontal="center" vertical="center"/>
    </xf>
    <xf numFmtId="0" fontId="3" fillId="16" borderId="0" xfId="0" applyFont="1" applyFill="1" applyBorder="1" applyAlignment="1">
      <alignment horizontal="center" vertical="center"/>
    </xf>
    <xf numFmtId="0" fontId="0" fillId="16" borderId="0" xfId="0" applyFill="1" applyBorder="1" applyAlignment="1">
      <alignment vertical="center"/>
    </xf>
    <xf numFmtId="0" fontId="13" fillId="16" borderId="103" xfId="0" applyFont="1" applyFill="1" applyBorder="1" applyAlignment="1">
      <alignment horizontal="center" vertical="center"/>
    </xf>
    <xf numFmtId="0" fontId="13" fillId="16" borderId="102"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13" fillId="16" borderId="71" xfId="0" applyFont="1" applyFill="1" applyBorder="1" applyAlignment="1">
      <alignment horizontal="center" vertical="center" wrapText="1"/>
    </xf>
    <xf numFmtId="0" fontId="21" fillId="6" borderId="133" xfId="0" applyFont="1" applyFill="1" applyBorder="1" applyAlignment="1">
      <alignment horizontal="center" vertical="center" wrapText="1"/>
    </xf>
    <xf numFmtId="0" fontId="3" fillId="16" borderId="0" xfId="0" applyFont="1" applyFill="1" applyBorder="1" applyAlignment="1">
      <alignment horizontal="center"/>
    </xf>
    <xf numFmtId="0" fontId="0" fillId="16" borderId="0" xfId="0" applyFill="1" applyBorder="1"/>
    <xf numFmtId="0" fontId="13" fillId="0" borderId="134" xfId="0" applyFont="1" applyBorder="1" applyAlignment="1"/>
    <xf numFmtId="0" fontId="13" fillId="0" borderId="137" xfId="0" applyFont="1" applyBorder="1" applyAlignment="1">
      <alignment horizontal="center" vertical="center"/>
    </xf>
    <xf numFmtId="0" fontId="4" fillId="3" borderId="74" xfId="0" applyFont="1" applyFill="1" applyBorder="1" applyAlignment="1">
      <alignment horizontal="center" vertical="center"/>
    </xf>
    <xf numFmtId="0" fontId="4" fillId="3" borderId="52" xfId="0" applyFont="1" applyFill="1" applyBorder="1" applyAlignment="1">
      <alignment horizontal="center" vertical="center"/>
    </xf>
    <xf numFmtId="49" fontId="4" fillId="3" borderId="52" xfId="0" applyNumberFormat="1" applyFont="1" applyFill="1" applyBorder="1" applyAlignment="1">
      <alignment horizontal="center" vertical="center"/>
    </xf>
    <xf numFmtId="17" fontId="4" fillId="7" borderId="52" xfId="0" applyNumberFormat="1" applyFont="1" applyFill="1" applyBorder="1" applyAlignment="1">
      <alignment horizontal="center" vertical="center"/>
    </xf>
    <xf numFmtId="0" fontId="4" fillId="3" borderId="52" xfId="0" applyFont="1" applyFill="1" applyBorder="1" applyAlignment="1">
      <alignment horizontal="center" vertical="center" wrapText="1"/>
    </xf>
    <xf numFmtId="0" fontId="4" fillId="3" borderId="52" xfId="0" applyFont="1" applyFill="1" applyBorder="1" applyAlignment="1">
      <alignment horizontal="justify" vertical="center" wrapText="1"/>
    </xf>
    <xf numFmtId="0" fontId="4" fillId="3" borderId="52" xfId="0" applyFont="1" applyFill="1" applyBorder="1" applyAlignment="1">
      <alignment vertical="center" wrapText="1"/>
    </xf>
    <xf numFmtId="0" fontId="4" fillId="3" borderId="52" xfId="0" applyFont="1" applyFill="1" applyBorder="1" applyAlignment="1">
      <alignment vertical="center"/>
    </xf>
    <xf numFmtId="0" fontId="4" fillId="3" borderId="75" xfId="0" applyFont="1" applyFill="1" applyBorder="1" applyAlignment="1">
      <alignment horizontal="center" vertical="center" wrapText="1"/>
    </xf>
    <xf numFmtId="0" fontId="13" fillId="16" borderId="0" xfId="0" applyFont="1" applyFill="1" applyBorder="1" applyAlignment="1">
      <alignment horizontal="center" vertical="center" wrapText="1"/>
    </xf>
    <xf numFmtId="17" fontId="3" fillId="0" borderId="130" xfId="0" applyNumberFormat="1" applyFont="1" applyBorder="1" applyAlignment="1">
      <alignment horizontal="center" vertical="center"/>
    </xf>
    <xf numFmtId="0" fontId="41"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3" fillId="0" borderId="2" xfId="0" applyFont="1" applyFill="1" applyBorder="1" applyAlignment="1">
      <alignment horizontal="center"/>
    </xf>
    <xf numFmtId="0" fontId="0" fillId="0" borderId="30" xfId="0" applyFill="1" applyBorder="1"/>
    <xf numFmtId="0" fontId="0" fillId="0" borderId="28" xfId="0" applyFill="1" applyBorder="1"/>
    <xf numFmtId="0" fontId="0" fillId="0" borderId="22" xfId="0" applyFill="1" applyBorder="1"/>
    <xf numFmtId="0" fontId="0" fillId="0" borderId="24" xfId="0" applyFill="1" applyBorder="1"/>
    <xf numFmtId="0" fontId="0" fillId="0" borderId="23" xfId="0" applyFill="1" applyBorder="1"/>
    <xf numFmtId="0" fontId="0" fillId="0" borderId="24" xfId="0" applyNumberFormat="1" applyFill="1" applyBorder="1"/>
    <xf numFmtId="0" fontId="3" fillId="16" borderId="0" xfId="0" applyFont="1" applyFill="1" applyBorder="1" applyAlignment="1" applyProtection="1">
      <alignment horizontal="center" vertical="center"/>
      <protection hidden="1"/>
    </xf>
    <xf numFmtId="0" fontId="3" fillId="16" borderId="0" xfId="0" applyFont="1" applyFill="1" applyBorder="1" applyAlignment="1" applyProtection="1">
      <alignment vertical="center"/>
      <protection hidden="1"/>
    </xf>
    <xf numFmtId="0" fontId="3" fillId="16" borderId="0" xfId="0" applyFont="1" applyFill="1" applyBorder="1" applyAlignment="1">
      <alignment vertical="center"/>
    </xf>
    <xf numFmtId="0" fontId="4" fillId="5" borderId="141" xfId="0" applyFont="1" applyFill="1" applyBorder="1" applyAlignment="1">
      <alignment horizontal="center" vertical="center"/>
    </xf>
    <xf numFmtId="14" fontId="4" fillId="5" borderId="141" xfId="0" applyNumberFormat="1" applyFont="1" applyFill="1" applyBorder="1" applyAlignment="1">
      <alignment horizontal="center" vertical="center" wrapText="1"/>
    </xf>
    <xf numFmtId="17" fontId="4" fillId="5" borderId="141" xfId="0" applyNumberFormat="1" applyFont="1" applyFill="1" applyBorder="1" applyAlignment="1">
      <alignment horizontal="center" vertical="center"/>
    </xf>
    <xf numFmtId="0" fontId="4" fillId="5" borderId="141" xfId="0" applyFont="1" applyFill="1" applyBorder="1" applyAlignment="1">
      <alignment horizontal="center" vertical="center" wrapText="1"/>
    </xf>
    <xf numFmtId="0" fontId="28" fillId="5" borderId="141" xfId="0" applyFont="1" applyFill="1" applyBorder="1" applyAlignment="1">
      <alignment vertical="center" wrapText="1"/>
    </xf>
    <xf numFmtId="0" fontId="4" fillId="5" borderId="141" xfId="0" applyFont="1" applyFill="1" applyBorder="1" applyAlignment="1">
      <alignment vertical="center"/>
    </xf>
    <xf numFmtId="0" fontId="13" fillId="5" borderId="142" xfId="0" applyFont="1" applyFill="1" applyBorder="1" applyAlignment="1">
      <alignment horizontal="center" vertical="center"/>
    </xf>
    <xf numFmtId="17" fontId="3" fillId="0" borderId="42" xfId="0" applyNumberFormat="1" applyFont="1" applyFill="1" applyBorder="1" applyAlignment="1">
      <alignment horizontal="center" vertical="center"/>
    </xf>
    <xf numFmtId="17" fontId="3" fillId="0" borderId="138" xfId="0" applyNumberFormat="1" applyFont="1" applyFill="1" applyBorder="1" applyAlignment="1">
      <alignment horizontal="center" vertical="center"/>
    </xf>
    <xf numFmtId="17" fontId="3" fillId="0" borderId="143" xfId="0" applyNumberFormat="1" applyFont="1" applyFill="1" applyBorder="1" applyAlignment="1">
      <alignment horizontal="center" vertical="center"/>
    </xf>
    <xf numFmtId="17" fontId="24" fillId="0" borderId="144" xfId="0" applyNumberFormat="1" applyFont="1" applyBorder="1" applyAlignment="1">
      <alignment horizontal="center" vertical="center" wrapText="1"/>
    </xf>
    <xf numFmtId="17" fontId="3" fillId="0" borderId="131" xfId="0" applyNumberFormat="1" applyFont="1" applyFill="1" applyBorder="1" applyAlignment="1">
      <alignment horizontal="center" vertical="center" wrapText="1"/>
    </xf>
    <xf numFmtId="17" fontId="3" fillId="0" borderId="131" xfId="0" applyNumberFormat="1" applyFont="1" applyFill="1" applyBorder="1" applyAlignment="1">
      <alignment horizontal="center" vertical="center"/>
    </xf>
    <xf numFmtId="0" fontId="0" fillId="0" borderId="0" xfId="0" applyFill="1" applyAlignment="1">
      <alignment horizontal="center" vertical="center"/>
    </xf>
    <xf numFmtId="0" fontId="43" fillId="0" borderId="0" xfId="0" applyFont="1" applyFill="1" applyAlignment="1">
      <alignment vertical="center"/>
    </xf>
    <xf numFmtId="17" fontId="3" fillId="5" borderId="42" xfId="0" applyNumberFormat="1" applyFont="1" applyFill="1" applyBorder="1" applyAlignment="1">
      <alignment horizontal="center" vertical="center"/>
    </xf>
    <xf numFmtId="17" fontId="3" fillId="5" borderId="145" xfId="0" applyNumberFormat="1" applyFont="1" applyFill="1" applyBorder="1" applyAlignment="1">
      <alignment horizontal="center" vertical="center"/>
    </xf>
    <xf numFmtId="17" fontId="3" fillId="0" borderId="145" xfId="0" applyNumberFormat="1" applyFont="1" applyFill="1" applyBorder="1" applyAlignment="1">
      <alignment horizontal="center" vertical="center"/>
    </xf>
    <xf numFmtId="0" fontId="26" fillId="16" borderId="46" xfId="0" applyFont="1" applyFill="1" applyBorder="1" applyAlignment="1">
      <alignment horizontal="center" vertical="center"/>
    </xf>
    <xf numFmtId="0" fontId="26" fillId="16" borderId="103" xfId="0" applyFont="1" applyFill="1" applyBorder="1" applyAlignment="1">
      <alignment horizontal="center" vertical="center"/>
    </xf>
    <xf numFmtId="17" fontId="24" fillId="7" borderId="46" xfId="0" applyNumberFormat="1" applyFont="1" applyFill="1" applyBorder="1" applyAlignment="1">
      <alignment horizontal="center" vertical="center" wrapText="1"/>
    </xf>
    <xf numFmtId="17" fontId="24" fillId="0" borderId="146" xfId="0" applyNumberFormat="1" applyFont="1" applyBorder="1" applyAlignment="1">
      <alignment horizontal="center" vertical="center" wrapText="1"/>
    </xf>
    <xf numFmtId="0" fontId="3" fillId="15" borderId="0" xfId="0" applyFont="1" applyFill="1" applyBorder="1" applyAlignment="1">
      <alignment horizontal="center" vertical="center"/>
    </xf>
    <xf numFmtId="0" fontId="0" fillId="15" borderId="0" xfId="0" applyFill="1" applyBorder="1" applyAlignment="1">
      <alignment horizontal="center" vertical="center"/>
    </xf>
    <xf numFmtId="0" fontId="13" fillId="15" borderId="0" xfId="0" applyFont="1" applyFill="1" applyBorder="1" applyAlignment="1">
      <alignment horizontal="center" vertical="center"/>
    </xf>
    <xf numFmtId="17" fontId="24" fillId="0" borderId="147" xfId="0" applyNumberFormat="1" applyFont="1" applyBorder="1" applyAlignment="1">
      <alignment horizontal="center" vertical="center" wrapText="1"/>
    </xf>
    <xf numFmtId="0" fontId="3" fillId="15" borderId="0" xfId="0" applyFont="1" applyFill="1" applyBorder="1" applyAlignment="1">
      <alignment horizontal="center"/>
    </xf>
    <xf numFmtId="0" fontId="0" fillId="15" borderId="0" xfId="0" applyFill="1" applyBorder="1"/>
    <xf numFmtId="0" fontId="13" fillId="15" borderId="0" xfId="0" applyFont="1" applyFill="1" applyBorder="1"/>
    <xf numFmtId="17" fontId="4" fillId="5" borderId="42" xfId="0" applyNumberFormat="1" applyFont="1" applyFill="1" applyBorder="1" applyAlignment="1">
      <alignment horizontal="center" vertical="center"/>
    </xf>
    <xf numFmtId="17" fontId="28" fillId="5" borderId="46" xfId="0" applyNumberFormat="1" applyFont="1" applyFill="1" applyBorder="1" applyAlignment="1">
      <alignment horizontal="center" vertical="center" wrapText="1"/>
    </xf>
    <xf numFmtId="0" fontId="26" fillId="16" borderId="46" xfId="0" applyFont="1" applyFill="1" applyBorder="1" applyAlignment="1">
      <alignment horizontal="center" vertical="center" wrapText="1"/>
    </xf>
    <xf numFmtId="0" fontId="3" fillId="16" borderId="71" xfId="0" applyFont="1" applyFill="1" applyBorder="1" applyAlignment="1">
      <alignment horizontal="center" vertical="center" wrapText="1"/>
    </xf>
    <xf numFmtId="0" fontId="3" fillId="16" borderId="70" xfId="0" applyFont="1" applyFill="1" applyBorder="1" applyAlignment="1">
      <alignment horizontal="center" vertical="center" wrapText="1"/>
    </xf>
    <xf numFmtId="0" fontId="13" fillId="16" borderId="103" xfId="0" applyFont="1" applyFill="1" applyBorder="1" applyAlignment="1">
      <alignment horizontal="center" vertical="center" wrapText="1"/>
    </xf>
    <xf numFmtId="0" fontId="40" fillId="0" borderId="148" xfId="4" applyFill="1" applyBorder="1" applyAlignment="1">
      <alignment horizontal="center" vertical="center" wrapText="1"/>
    </xf>
    <xf numFmtId="0" fontId="26" fillId="0" borderId="0" xfId="0" applyFont="1" applyFill="1" applyBorder="1" applyAlignment="1">
      <alignment horizontal="center" vertical="center" wrapText="1"/>
    </xf>
    <xf numFmtId="0" fontId="13" fillId="16" borderId="46" xfId="0" applyFont="1" applyFill="1" applyBorder="1" applyAlignment="1">
      <alignment horizontal="left" vertical="center" wrapText="1"/>
    </xf>
    <xf numFmtId="0" fontId="26" fillId="16" borderId="102" xfId="0" applyFont="1" applyFill="1" applyBorder="1" applyAlignment="1">
      <alignment horizontal="center" vertical="center"/>
    </xf>
    <xf numFmtId="0" fontId="13" fillId="0" borderId="104" xfId="0" applyFont="1" applyFill="1" applyBorder="1" applyAlignment="1">
      <alignment horizontal="center" vertical="center" wrapText="1"/>
    </xf>
    <xf numFmtId="0" fontId="13" fillId="0" borderId="105" xfId="0" applyFont="1" applyFill="1" applyBorder="1" applyAlignment="1">
      <alignment horizontal="center" vertical="center"/>
    </xf>
    <xf numFmtId="14" fontId="13" fillId="0" borderId="105" xfId="0" applyNumberFormat="1" applyFont="1" applyFill="1" applyBorder="1" applyAlignment="1">
      <alignment horizontal="center" vertical="center"/>
    </xf>
    <xf numFmtId="17" fontId="13" fillId="0" borderId="105" xfId="0" applyNumberFormat="1" applyFont="1" applyFill="1" applyBorder="1" applyAlignment="1">
      <alignment horizontal="center" vertical="center"/>
    </xf>
    <xf numFmtId="0" fontId="13" fillId="0" borderId="105" xfId="0" applyFont="1" applyFill="1" applyBorder="1" applyAlignment="1">
      <alignment horizontal="center" vertical="center" wrapText="1"/>
    </xf>
    <xf numFmtId="0" fontId="4" fillId="0" borderId="105" xfId="0" applyFont="1" applyFill="1" applyBorder="1" applyAlignment="1">
      <alignment horizontal="justify" vertical="center" wrapText="1"/>
    </xf>
    <xf numFmtId="0" fontId="13" fillId="0" borderId="105" xfId="0" applyFont="1" applyFill="1" applyBorder="1" applyAlignment="1">
      <alignment vertical="center"/>
    </xf>
    <xf numFmtId="0" fontId="13" fillId="0" borderId="106" xfId="0" applyFont="1" applyFill="1" applyBorder="1" applyAlignment="1">
      <alignment horizontal="center" vertical="center"/>
    </xf>
    <xf numFmtId="17" fontId="13" fillId="0" borderId="146" xfId="0" applyNumberFormat="1" applyFont="1" applyFill="1" applyBorder="1" applyAlignment="1">
      <alignment horizontal="center" vertical="center" wrapText="1"/>
    </xf>
    <xf numFmtId="14" fontId="0" fillId="0" borderId="0" xfId="0" applyNumberFormat="1" applyFill="1"/>
    <xf numFmtId="14" fontId="13" fillId="0" borderId="0" xfId="0" applyNumberFormat="1" applyFont="1" applyFill="1" applyBorder="1"/>
    <xf numFmtId="0" fontId="41" fillId="0" borderId="19"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44" fillId="17" borderId="151" xfId="0" applyFont="1" applyFill="1" applyBorder="1" applyAlignment="1">
      <alignment horizontal="center" vertical="center"/>
    </xf>
    <xf numFmtId="0" fontId="0" fillId="17" borderId="150" xfId="0" applyFill="1" applyBorder="1"/>
    <xf numFmtId="0" fontId="0" fillId="17" borderId="152" xfId="0" applyFill="1" applyBorder="1"/>
    <xf numFmtId="0" fontId="44" fillId="17" borderId="152" xfId="0" applyFont="1" applyFill="1" applyBorder="1"/>
    <xf numFmtId="0" fontId="26" fillId="17" borderId="153" xfId="0" applyFont="1" applyFill="1" applyBorder="1"/>
    <xf numFmtId="0" fontId="44" fillId="17" borderId="15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49" xfId="0" applyFont="1" applyFill="1" applyBorder="1" applyAlignment="1">
      <alignment horizontal="center" vertical="center"/>
    </xf>
    <xf numFmtId="14" fontId="3" fillId="0" borderId="41" xfId="0" applyNumberFormat="1" applyFont="1" applyFill="1" applyBorder="1" applyAlignment="1">
      <alignment horizontal="center" vertical="center"/>
    </xf>
    <xf numFmtId="0" fontId="36" fillId="0" borderId="41" xfId="0" applyFont="1" applyFill="1" applyBorder="1" applyAlignment="1">
      <alignment horizontal="left" vertical="center" wrapText="1"/>
    </xf>
    <xf numFmtId="0" fontId="3" fillId="11" borderId="41" xfId="0" applyFont="1" applyFill="1" applyBorder="1" applyAlignment="1">
      <alignment horizontal="center" vertical="center" wrapText="1"/>
    </xf>
    <xf numFmtId="14" fontId="3" fillId="11" borderId="41" xfId="0" applyNumberFormat="1" applyFont="1" applyFill="1" applyBorder="1" applyAlignment="1">
      <alignment horizontal="center" vertical="center"/>
    </xf>
    <xf numFmtId="17" fontId="3" fillId="11" borderId="41" xfId="0" applyNumberFormat="1" applyFont="1" applyFill="1" applyBorder="1" applyAlignment="1">
      <alignment horizontal="center" vertical="center"/>
    </xf>
    <xf numFmtId="0" fontId="36" fillId="11" borderId="41" xfId="0" applyFont="1" applyFill="1" applyBorder="1" applyAlignment="1">
      <alignment horizontal="left" vertical="center" wrapText="1"/>
    </xf>
    <xf numFmtId="0" fontId="3" fillId="11" borderId="41" xfId="0" applyFont="1" applyFill="1" applyBorder="1" applyAlignment="1">
      <alignment horizontal="center" vertical="center"/>
    </xf>
    <xf numFmtId="14" fontId="4" fillId="5" borderId="41" xfId="0" applyNumberFormat="1" applyFont="1" applyFill="1" applyBorder="1" applyAlignment="1">
      <alignment horizontal="center" vertical="center"/>
    </xf>
    <xf numFmtId="0" fontId="37" fillId="5" borderId="41" xfId="0" applyFont="1" applyFill="1" applyBorder="1" applyAlignment="1">
      <alignment horizontal="left" vertical="center" wrapText="1"/>
    </xf>
    <xf numFmtId="0" fontId="3" fillId="0" borderId="163" xfId="0" applyFont="1" applyFill="1" applyBorder="1" applyAlignment="1">
      <alignment horizontal="center" vertical="center" wrapText="1"/>
    </xf>
    <xf numFmtId="0" fontId="3" fillId="0" borderId="155" xfId="0" applyFont="1" applyBorder="1" applyAlignment="1">
      <alignment horizontal="center" vertical="center" wrapText="1"/>
    </xf>
    <xf numFmtId="0" fontId="13" fillId="0" borderId="156" xfId="0" applyFont="1" applyBorder="1" applyAlignment="1">
      <alignment horizontal="left" vertical="center" wrapText="1"/>
    </xf>
    <xf numFmtId="0" fontId="13" fillId="0" borderId="157"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141" xfId="0" applyFont="1" applyBorder="1" applyAlignment="1">
      <alignment horizontal="center" vertical="center" wrapText="1"/>
    </xf>
    <xf numFmtId="14" fontId="13" fillId="0" borderId="141" xfId="0" applyNumberFormat="1" applyFont="1" applyBorder="1" applyAlignment="1">
      <alignment horizontal="center" vertical="center" wrapText="1"/>
    </xf>
    <xf numFmtId="17" fontId="13" fillId="0" borderId="141" xfId="0" applyNumberFormat="1" applyFont="1" applyBorder="1" applyAlignment="1">
      <alignment horizontal="center" vertical="center" wrapText="1"/>
    </xf>
    <xf numFmtId="17" fontId="24" fillId="0" borderId="141" xfId="0" applyNumberFormat="1" applyFont="1" applyBorder="1" applyAlignment="1">
      <alignment horizontal="center" vertical="center" wrapText="1"/>
    </xf>
    <xf numFmtId="0" fontId="13" fillId="0" borderId="141" xfId="0" applyFont="1" applyBorder="1" applyAlignment="1">
      <alignment horizontal="left" vertical="center" wrapText="1"/>
    </xf>
    <xf numFmtId="0" fontId="13" fillId="0" borderId="161" xfId="0" applyFont="1" applyBorder="1" applyAlignment="1">
      <alignment horizontal="center" vertical="center" wrapText="1"/>
    </xf>
    <xf numFmtId="0" fontId="44" fillId="17" borderId="166" xfId="0" applyFont="1" applyFill="1" applyBorder="1" applyAlignment="1">
      <alignment horizontal="center" vertical="center"/>
    </xf>
    <xf numFmtId="0" fontId="45" fillId="0" borderId="167" xfId="0" applyFont="1" applyFill="1" applyBorder="1" applyAlignment="1">
      <alignment horizontal="center" vertical="center"/>
    </xf>
    <xf numFmtId="0" fontId="45" fillId="0" borderId="16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0" fillId="0" borderId="0" xfId="0" applyFill="1" applyAlignment="1">
      <alignment vertical="center"/>
    </xf>
    <xf numFmtId="0" fontId="3" fillId="17" borderId="70" xfId="0" applyFont="1" applyFill="1" applyBorder="1" applyAlignment="1">
      <alignment horizontal="center" vertical="center"/>
    </xf>
    <xf numFmtId="0" fontId="26" fillId="17" borderId="43" xfId="0" applyFont="1" applyFill="1" applyBorder="1" applyAlignment="1">
      <alignment horizontal="center" vertical="center" wrapText="1"/>
    </xf>
    <xf numFmtId="0" fontId="3" fillId="17" borderId="46" xfId="0" applyFont="1" applyFill="1" applyBorder="1" applyAlignment="1">
      <alignment horizontal="center" vertical="center"/>
    </xf>
    <xf numFmtId="0" fontId="45" fillId="0" borderId="168" xfId="0" applyFont="1" applyFill="1" applyBorder="1" applyAlignment="1">
      <alignment horizontal="center" vertical="center"/>
    </xf>
    <xf numFmtId="49" fontId="4" fillId="5" borderId="140"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4" fillId="5" borderId="45" xfId="0" applyNumberFormat="1" applyFont="1" applyFill="1" applyBorder="1" applyAlignment="1">
      <alignment horizontal="center" vertical="center"/>
    </xf>
    <xf numFmtId="49" fontId="24" fillId="0" borderId="45" xfId="0" applyNumberFormat="1" applyFont="1" applyFill="1" applyBorder="1" applyAlignment="1">
      <alignment horizontal="center" vertical="center"/>
    </xf>
    <xf numFmtId="49" fontId="4" fillId="7" borderId="45"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0" fontId="44" fillId="17" borderId="152" xfId="0" applyFont="1" applyFill="1" applyBorder="1" applyAlignment="1">
      <alignment vertical="center"/>
    </xf>
    <xf numFmtId="0" fontId="26" fillId="17" borderId="153" xfId="0" applyFont="1" applyFill="1" applyBorder="1" applyAlignment="1">
      <alignment vertical="center"/>
    </xf>
    <xf numFmtId="0" fontId="4" fillId="0" borderId="0" xfId="0" applyFont="1" applyAlignment="1">
      <alignment horizontal="center" vertical="center"/>
    </xf>
    <xf numFmtId="0" fontId="3" fillId="17" borderId="0" xfId="0" applyFont="1" applyFill="1" applyBorder="1" applyAlignment="1">
      <alignment horizontal="center" vertical="center"/>
    </xf>
    <xf numFmtId="0" fontId="26" fillId="17" borderId="0" xfId="0" applyFont="1" applyFill="1" applyBorder="1" applyAlignment="1">
      <alignment horizontal="center" vertical="center"/>
    </xf>
    <xf numFmtId="0" fontId="47" fillId="0" borderId="0" xfId="0" applyFont="1" applyFill="1" applyAlignment="1">
      <alignment horizontal="center"/>
    </xf>
    <xf numFmtId="0" fontId="46" fillId="0" borderId="0" xfId="0" applyFont="1" applyAlignment="1">
      <alignment vertical="center"/>
    </xf>
    <xf numFmtId="164" fontId="46" fillId="0" borderId="104" xfId="0" applyNumberFormat="1" applyFont="1" applyBorder="1" applyAlignment="1">
      <alignment horizontal="left" vertical="center"/>
    </xf>
    <xf numFmtId="164" fontId="46" fillId="0" borderId="0" xfId="0" applyNumberFormat="1" applyFont="1" applyBorder="1" applyAlignment="1">
      <alignment horizontal="left"/>
    </xf>
    <xf numFmtId="0" fontId="47" fillId="0" borderId="0" xfId="0" applyFont="1" applyFill="1" applyAlignment="1"/>
    <xf numFmtId="0" fontId="3" fillId="0" borderId="156" xfId="0" applyFont="1" applyBorder="1" applyAlignment="1">
      <alignment horizontal="left" vertical="center" wrapText="1"/>
    </xf>
    <xf numFmtId="0" fontId="3" fillId="0" borderId="162" xfId="0" applyFont="1" applyBorder="1" applyAlignment="1">
      <alignment horizontal="center" vertical="center" wrapText="1"/>
    </xf>
    <xf numFmtId="0" fontId="3" fillId="0" borderId="163" xfId="0" applyFont="1" applyBorder="1" applyAlignment="1">
      <alignment horizontal="center" vertical="center" wrapText="1"/>
    </xf>
    <xf numFmtId="14" fontId="13" fillId="0" borderId="163" xfId="0" applyNumberFormat="1" applyFont="1" applyBorder="1" applyAlignment="1">
      <alignment horizontal="center" vertical="center" wrapText="1"/>
    </xf>
    <xf numFmtId="17" fontId="13" fillId="0" borderId="163" xfId="0" applyNumberFormat="1" applyFont="1" applyBorder="1" applyAlignment="1">
      <alignment horizontal="center" vertical="center" wrapText="1"/>
    </xf>
    <xf numFmtId="17" fontId="24" fillId="0" borderId="163" xfId="0" applyNumberFormat="1" applyFont="1" applyBorder="1" applyAlignment="1">
      <alignment horizontal="center" vertical="center" wrapText="1"/>
    </xf>
    <xf numFmtId="0" fontId="13" fillId="0" borderId="163" xfId="0" applyFont="1" applyBorder="1" applyAlignment="1">
      <alignment horizontal="left" vertical="center" wrapText="1"/>
    </xf>
    <xf numFmtId="0" fontId="13" fillId="0" borderId="164" xfId="0" applyFont="1" applyBorder="1" applyAlignment="1">
      <alignment horizontal="center" vertical="center" wrapText="1"/>
    </xf>
    <xf numFmtId="0" fontId="3" fillId="0" borderId="0" xfId="0" applyFont="1" applyFill="1" applyBorder="1"/>
    <xf numFmtId="0" fontId="1" fillId="0" borderId="0" xfId="0" applyFont="1" applyBorder="1"/>
    <xf numFmtId="14" fontId="1" fillId="0" borderId="0" xfId="0" applyNumberFormat="1" applyFont="1" applyFill="1"/>
    <xf numFmtId="0" fontId="3" fillId="0" borderId="156" xfId="0" applyFont="1" applyFill="1" applyBorder="1" applyAlignment="1">
      <alignment horizontal="center" vertical="center" wrapText="1"/>
    </xf>
    <xf numFmtId="0" fontId="1" fillId="0" borderId="0" xfId="0" applyFont="1" applyFill="1" applyBorder="1" applyAlignment="1">
      <alignment vertical="center"/>
    </xf>
    <xf numFmtId="0" fontId="1" fillId="0" borderId="35" xfId="0" applyFont="1" applyBorder="1"/>
    <xf numFmtId="0" fontId="1" fillId="0" borderId="36" xfId="0" applyFont="1" applyBorder="1"/>
    <xf numFmtId="0" fontId="1" fillId="0" borderId="37" xfId="0" applyNumberFormat="1" applyFont="1" applyBorder="1"/>
    <xf numFmtId="0" fontId="1" fillId="0" borderId="0" xfId="0" applyFont="1"/>
    <xf numFmtId="0" fontId="3" fillId="0" borderId="89" xfId="0" applyFont="1" applyBorder="1" applyAlignment="1">
      <alignment horizontal="center" vertical="center"/>
    </xf>
    <xf numFmtId="0" fontId="3" fillId="0" borderId="41" xfId="0" applyFont="1" applyBorder="1" applyAlignment="1">
      <alignment horizontal="center" vertical="center" wrapText="1"/>
    </xf>
    <xf numFmtId="14" fontId="3" fillId="0" borderId="41" xfId="0" applyNumberFormat="1" applyFont="1" applyBorder="1" applyAlignment="1">
      <alignment horizontal="center" vertical="center" wrapText="1"/>
    </xf>
    <xf numFmtId="17" fontId="3" fillId="0" borderId="41" xfId="0" applyNumberFormat="1" applyFont="1" applyBorder="1" applyAlignment="1">
      <alignment horizontal="center" vertical="center"/>
    </xf>
    <xf numFmtId="0" fontId="3" fillId="0" borderId="41" xfId="0" applyFont="1" applyBorder="1" applyAlignment="1">
      <alignment vertical="center"/>
    </xf>
    <xf numFmtId="0" fontId="3" fillId="0" borderId="90" xfId="0" applyFont="1" applyBorder="1" applyAlignment="1">
      <alignment horizontal="center" vertical="center"/>
    </xf>
    <xf numFmtId="0" fontId="1" fillId="17" borderId="152" xfId="0" applyFont="1" applyFill="1" applyBorder="1"/>
    <xf numFmtId="0" fontId="1" fillId="0" borderId="0" xfId="0" applyFont="1" applyFill="1" applyBorder="1" applyAlignment="1">
      <alignment horizontal="center" vertical="center"/>
    </xf>
    <xf numFmtId="0" fontId="1" fillId="0" borderId="167" xfId="0" applyFont="1" applyFill="1" applyBorder="1" applyAlignment="1">
      <alignment horizontal="center" vertical="center"/>
    </xf>
    <xf numFmtId="0" fontId="3" fillId="11" borderId="105" xfId="0" applyFont="1" applyFill="1" applyBorder="1" applyAlignment="1">
      <alignment horizontal="center" vertical="center" wrapText="1"/>
    </xf>
    <xf numFmtId="164" fontId="3" fillId="0" borderId="173" xfId="0" applyNumberFormat="1" applyFont="1" applyFill="1" applyBorder="1" applyAlignment="1">
      <alignment horizontal="center" vertical="center" wrapText="1"/>
    </xf>
    <xf numFmtId="0" fontId="3" fillId="0" borderId="105" xfId="0" applyFont="1" applyFill="1" applyBorder="1" applyAlignment="1">
      <alignment horizontal="center" vertical="center" wrapText="1"/>
    </xf>
    <xf numFmtId="14" fontId="3" fillId="0" borderId="105" xfId="0" applyNumberFormat="1" applyFont="1" applyFill="1" applyBorder="1" applyAlignment="1">
      <alignment horizontal="center" vertical="center" wrapText="1"/>
    </xf>
    <xf numFmtId="17" fontId="3" fillId="0" borderId="105" xfId="0" applyNumberFormat="1" applyFont="1" applyFill="1" applyBorder="1" applyAlignment="1">
      <alignment horizontal="center" vertical="center" wrapText="1"/>
    </xf>
    <xf numFmtId="0" fontId="3" fillId="0" borderId="105" xfId="0" applyFont="1" applyFill="1" applyBorder="1" applyAlignment="1">
      <alignment vertical="center" wrapText="1"/>
    </xf>
    <xf numFmtId="0" fontId="3" fillId="0" borderId="105" xfId="0" applyFont="1" applyFill="1" applyBorder="1" applyAlignment="1">
      <alignment horizontal="justify" vertical="center" wrapText="1"/>
    </xf>
    <xf numFmtId="0" fontId="3" fillId="0" borderId="105" xfId="0" applyFont="1" applyFill="1" applyBorder="1" applyAlignment="1">
      <alignment horizontal="left" vertical="center" wrapText="1"/>
    </xf>
    <xf numFmtId="0" fontId="3" fillId="0" borderId="174" xfId="0" applyFont="1" applyFill="1" applyBorder="1" applyAlignment="1">
      <alignment horizontal="center" vertical="center" wrapText="1"/>
    </xf>
    <xf numFmtId="0" fontId="3" fillId="0" borderId="156" xfId="0" applyFont="1" applyFill="1" applyBorder="1" applyAlignment="1">
      <alignment vertical="center" wrapText="1"/>
    </xf>
    <xf numFmtId="164" fontId="3" fillId="0" borderId="158" xfId="0" applyNumberFormat="1" applyFont="1" applyFill="1" applyBorder="1" applyAlignment="1">
      <alignment horizontal="center" vertical="center" wrapText="1"/>
    </xf>
    <xf numFmtId="165" fontId="3" fillId="0" borderId="41" xfId="0" applyNumberFormat="1" applyFont="1" applyFill="1" applyBorder="1" applyAlignment="1">
      <alignment horizontal="center" vertical="center" wrapText="1"/>
    </xf>
    <xf numFmtId="0" fontId="3" fillId="0" borderId="41" xfId="0" applyFont="1" applyFill="1" applyBorder="1" applyAlignment="1">
      <alignment horizontal="justify" vertical="center" wrapText="1"/>
    </xf>
    <xf numFmtId="0" fontId="3" fillId="0" borderId="159" xfId="0" applyFont="1" applyFill="1" applyBorder="1" applyAlignment="1">
      <alignment horizontal="center" vertical="center" wrapText="1"/>
    </xf>
    <xf numFmtId="0" fontId="1" fillId="0" borderId="13" xfId="0" pivotButton="1" applyFont="1" applyBorder="1"/>
    <xf numFmtId="0" fontId="1" fillId="0" borderId="17" xfId="0" applyFont="1" applyBorder="1"/>
    <xf numFmtId="0" fontId="3" fillId="0" borderId="41" xfId="0" applyFont="1" applyBorder="1" applyAlignment="1">
      <alignment horizontal="justify" vertical="center" wrapText="1"/>
    </xf>
    <xf numFmtId="0" fontId="3" fillId="0" borderId="41" xfId="0" applyFont="1" applyBorder="1" applyAlignment="1">
      <alignment vertical="center" wrapText="1"/>
    </xf>
    <xf numFmtId="0" fontId="3" fillId="0" borderId="90" xfId="0" applyFont="1" applyBorder="1" applyAlignment="1">
      <alignment horizontal="center" vertical="center" wrapText="1"/>
    </xf>
    <xf numFmtId="0" fontId="1" fillId="0" borderId="29" xfId="0" pivotButton="1" applyFont="1" applyBorder="1" applyAlignment="1">
      <alignment vertical="center"/>
    </xf>
    <xf numFmtId="0" fontId="1" fillId="0" borderId="17" xfId="0" applyFont="1" applyBorder="1" applyAlignment="1">
      <alignment vertical="center"/>
    </xf>
    <xf numFmtId="0" fontId="1" fillId="0" borderId="0" xfId="0" applyFont="1" applyAlignment="1">
      <alignment vertical="center"/>
    </xf>
    <xf numFmtId="0" fontId="1" fillId="17" borderId="150" xfId="0" applyFont="1" applyFill="1" applyBorder="1"/>
    <xf numFmtId="0" fontId="1" fillId="17" borderId="154" xfId="0" applyFont="1" applyFill="1" applyBorder="1" applyAlignment="1">
      <alignment horizontal="center" vertical="center"/>
    </xf>
    <xf numFmtId="0" fontId="1" fillId="17" borderId="151" xfId="0" applyFont="1" applyFill="1" applyBorder="1" applyAlignment="1">
      <alignment horizontal="center" vertical="center"/>
    </xf>
    <xf numFmtId="0" fontId="1" fillId="17" borderId="166" xfId="0" applyFont="1" applyFill="1" applyBorder="1" applyAlignment="1">
      <alignment horizontal="center" vertical="center"/>
    </xf>
    <xf numFmtId="0" fontId="1" fillId="0" borderId="0" xfId="0" applyNumberFormat="1" applyFont="1" applyBorder="1"/>
    <xf numFmtId="0" fontId="3" fillId="0" borderId="71" xfId="0" applyFont="1" applyBorder="1" applyAlignment="1">
      <alignment horizontal="left" vertical="center" wrapText="1"/>
    </xf>
    <xf numFmtId="14" fontId="3" fillId="0" borderId="0" xfId="0" applyNumberFormat="1" applyFont="1" applyFill="1" applyBorder="1"/>
    <xf numFmtId="0" fontId="3" fillId="0" borderId="41" xfId="0" applyFont="1" applyBorder="1" applyAlignment="1">
      <alignment horizontal="center" vertical="center"/>
    </xf>
    <xf numFmtId="0" fontId="1" fillId="0" borderId="38" xfId="0" applyFont="1" applyBorder="1"/>
    <xf numFmtId="0" fontId="1" fillId="0" borderId="33" xfId="0" applyFont="1" applyBorder="1"/>
    <xf numFmtId="0" fontId="1" fillId="0" borderId="34" xfId="0" applyNumberFormat="1" applyFont="1" applyBorder="1"/>
    <xf numFmtId="0" fontId="3" fillId="0" borderId="103" xfId="0" applyFont="1" applyFill="1" applyBorder="1" applyAlignment="1">
      <alignment horizontal="center" vertical="center" wrapText="1"/>
    </xf>
    <xf numFmtId="17" fontId="56" fillId="0" borderId="46" xfId="0" applyNumberFormat="1" applyFont="1" applyFill="1" applyBorder="1" applyAlignment="1">
      <alignment horizontal="center" vertical="center"/>
    </xf>
    <xf numFmtId="0" fontId="56" fillId="0" borderId="175" xfId="0" applyFont="1" applyFill="1" applyBorder="1" applyAlignment="1">
      <alignment horizontal="center" vertical="center"/>
    </xf>
    <xf numFmtId="0" fontId="56" fillId="0" borderId="175" xfId="0" applyFont="1" applyFill="1" applyBorder="1" applyAlignment="1">
      <alignment horizontal="center" vertical="center" wrapText="1"/>
    </xf>
    <xf numFmtId="14" fontId="56" fillId="0" borderId="175" xfId="0" applyNumberFormat="1" applyFont="1" applyFill="1" applyBorder="1" applyAlignment="1">
      <alignment horizontal="center" vertical="center" wrapText="1"/>
    </xf>
    <xf numFmtId="17" fontId="56" fillId="0" borderId="175" xfId="0" applyNumberFormat="1" applyFont="1" applyFill="1" applyBorder="1" applyAlignment="1">
      <alignment horizontal="center" vertical="center"/>
    </xf>
    <xf numFmtId="0" fontId="3" fillId="0" borderId="175" xfId="0" applyFont="1" applyFill="1" applyBorder="1" applyAlignment="1">
      <alignment horizontal="justify" vertical="center" wrapText="1"/>
    </xf>
    <xf numFmtId="0" fontId="3" fillId="0" borderId="175" xfId="0" applyFont="1" applyFill="1" applyBorder="1" applyAlignment="1">
      <alignment horizontal="center" vertical="center" wrapText="1"/>
    </xf>
    <xf numFmtId="0" fontId="3" fillId="0" borderId="175" xfId="0" applyFont="1" applyBorder="1" applyAlignment="1">
      <alignment horizontal="center" vertical="center"/>
    </xf>
    <xf numFmtId="0" fontId="3" fillId="3" borderId="46" xfId="0" applyFont="1" applyFill="1" applyBorder="1" applyAlignment="1">
      <alignment horizontal="left" vertical="center" wrapText="1"/>
    </xf>
    <xf numFmtId="0" fontId="16" fillId="6" borderId="21" xfId="0" applyFont="1" applyFill="1" applyBorder="1"/>
    <xf numFmtId="0" fontId="28" fillId="0" borderId="0" xfId="0" applyFont="1" applyBorder="1" applyAlignment="1">
      <alignment vertical="center"/>
    </xf>
    <xf numFmtId="0" fontId="24" fillId="14" borderId="127" xfId="0" applyFont="1" applyFill="1" applyBorder="1" applyAlignment="1">
      <alignment horizontal="right" vertical="center"/>
    </xf>
    <xf numFmtId="14" fontId="24" fillId="14" borderId="128" xfId="0" applyNumberFormat="1" applyFont="1" applyFill="1" applyBorder="1" applyAlignment="1">
      <alignment horizontal="center" vertical="center"/>
    </xf>
    <xf numFmtId="0" fontId="24" fillId="0" borderId="68" xfId="0" applyFont="1" applyFill="1" applyBorder="1" applyAlignment="1">
      <alignment vertical="center"/>
    </xf>
    <xf numFmtId="0" fontId="24" fillId="0" borderId="69" xfId="0" applyFont="1" applyFill="1" applyBorder="1" applyAlignment="1">
      <alignment vertical="center"/>
    </xf>
    <xf numFmtId="0" fontId="24" fillId="16" borderId="70" xfId="0" applyFont="1" applyFill="1" applyBorder="1" applyAlignment="1">
      <alignment horizontal="center" vertical="center" wrapText="1"/>
    </xf>
    <xf numFmtId="0" fontId="24" fillId="16" borderId="46" xfId="0" applyFont="1" applyFill="1" applyBorder="1" applyAlignment="1">
      <alignment horizontal="center" vertical="center" wrapText="1"/>
    </xf>
    <xf numFmtId="0" fontId="24" fillId="16" borderId="103" xfId="0" applyFont="1" applyFill="1" applyBorder="1" applyAlignment="1">
      <alignment horizontal="center" vertical="center" wrapText="1"/>
    </xf>
    <xf numFmtId="0" fontId="59" fillId="16" borderId="0" xfId="0" applyFont="1" applyFill="1" applyBorder="1" applyAlignment="1">
      <alignment horizontal="center" vertical="center" wrapText="1"/>
    </xf>
    <xf numFmtId="0" fontId="24" fillId="16" borderId="102" xfId="0" applyFont="1" applyFill="1" applyBorder="1" applyAlignment="1">
      <alignment horizontal="center" vertical="center" wrapText="1"/>
    </xf>
    <xf numFmtId="0" fontId="24" fillId="16" borderId="71" xfId="0" applyFont="1" applyFill="1" applyBorder="1" applyAlignment="1">
      <alignment horizontal="center" vertical="center" wrapText="1"/>
    </xf>
    <xf numFmtId="0" fontId="24" fillId="0" borderId="0" xfId="0" applyFont="1" applyFill="1" applyBorder="1" applyAlignment="1">
      <alignment horizontal="center" vertical="center"/>
    </xf>
    <xf numFmtId="164" fontId="24" fillId="0" borderId="70" xfId="0" applyNumberFormat="1" applyFont="1" applyFill="1" applyBorder="1" applyAlignment="1">
      <alignment horizontal="center" vertical="center" wrapText="1"/>
    </xf>
    <xf numFmtId="0" fontId="24" fillId="0" borderId="46" xfId="0" applyFont="1" applyFill="1" applyBorder="1" applyAlignment="1">
      <alignment horizontal="left" vertical="center" wrapText="1"/>
    </xf>
    <xf numFmtId="0" fontId="24" fillId="0" borderId="71" xfId="0" applyFont="1" applyFill="1" applyBorder="1" applyAlignment="1">
      <alignment horizontal="center" vertical="center" wrapText="1"/>
    </xf>
    <xf numFmtId="0" fontId="59" fillId="17" borderId="153" xfId="0" applyFont="1" applyFill="1" applyBorder="1"/>
    <xf numFmtId="0" fontId="24" fillId="0" borderId="0" xfId="0" applyFont="1" applyFill="1" applyBorder="1"/>
    <xf numFmtId="14" fontId="24" fillId="0" borderId="0" xfId="0" applyNumberFormat="1" applyFont="1" applyFill="1" applyBorder="1"/>
    <xf numFmtId="49" fontId="24" fillId="0" borderId="0" xfId="0" applyNumberFormat="1" applyFont="1" applyBorder="1" applyAlignment="1">
      <alignment horizontal="center" vertical="center" wrapText="1"/>
    </xf>
    <xf numFmtId="0" fontId="60" fillId="6" borderId="98" xfId="0" applyFont="1" applyFill="1" applyBorder="1" applyAlignment="1">
      <alignment horizontal="center" vertical="center" wrapText="1"/>
    </xf>
    <xf numFmtId="14" fontId="24" fillId="0" borderId="0" xfId="0" applyNumberFormat="1" applyFont="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0" borderId="0" xfId="0" pivotButton="1" applyFont="1" applyBorder="1" applyAlignment="1">
      <alignment vertical="center"/>
    </xf>
    <xf numFmtId="0" fontId="24" fillId="17" borderId="150" xfId="0" applyFont="1" applyFill="1" applyBorder="1"/>
    <xf numFmtId="0" fontId="59" fillId="17" borderId="154" xfId="0" applyFont="1" applyFill="1" applyBorder="1" applyAlignment="1">
      <alignment horizontal="center" vertical="center"/>
    </xf>
    <xf numFmtId="0" fontId="59" fillId="17" borderId="151" xfId="0" applyFont="1" applyFill="1" applyBorder="1" applyAlignment="1">
      <alignment horizontal="center" vertical="center"/>
    </xf>
    <xf numFmtId="0" fontId="59" fillId="17" borderId="166" xfId="0" applyFont="1" applyFill="1" applyBorder="1" applyAlignment="1">
      <alignment horizontal="center" vertical="center"/>
    </xf>
    <xf numFmtId="0" fontId="24" fillId="0" borderId="152" xfId="0" applyFont="1" applyFill="1" applyBorder="1"/>
    <xf numFmtId="0" fontId="40" fillId="0" borderId="0" xfId="0" applyFont="1" applyFill="1" applyBorder="1" applyAlignment="1">
      <alignment horizontal="center" vertical="center"/>
    </xf>
    <xf numFmtId="0" fontId="40" fillId="0" borderId="167" xfId="0" applyFont="1" applyFill="1" applyBorder="1" applyAlignment="1">
      <alignment horizontal="center" vertical="center"/>
    </xf>
    <xf numFmtId="0" fontId="24" fillId="0" borderId="0" xfId="0" applyNumberFormat="1" applyFont="1" applyBorder="1" applyAlignment="1">
      <alignment vertical="center"/>
    </xf>
    <xf numFmtId="0" fontId="59" fillId="17" borderId="152" xfId="0" applyFont="1" applyFill="1" applyBorder="1"/>
    <xf numFmtId="0" fontId="40" fillId="0" borderId="149" xfId="0" applyFont="1" applyFill="1" applyBorder="1" applyAlignment="1">
      <alignment horizontal="center" vertical="center"/>
    </xf>
    <xf numFmtId="0" fontId="40" fillId="0" borderId="165" xfId="0" applyFont="1" applyFill="1" applyBorder="1" applyAlignment="1">
      <alignment horizontal="center" vertical="center"/>
    </xf>
    <xf numFmtId="14" fontId="24" fillId="0" borderId="0" xfId="0" applyNumberFormat="1" applyFont="1" applyFill="1"/>
    <xf numFmtId="0" fontId="62" fillId="0" borderId="0" xfId="0" applyFont="1" applyFill="1" applyBorder="1" applyAlignment="1">
      <alignment horizontal="center" vertical="center"/>
    </xf>
    <xf numFmtId="0" fontId="62" fillId="0" borderId="167" xfId="0" applyFont="1" applyFill="1" applyBorder="1" applyAlignment="1">
      <alignment horizontal="center" vertical="center"/>
    </xf>
    <xf numFmtId="164" fontId="24" fillId="0" borderId="100" xfId="0" applyNumberFormat="1"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52" xfId="0" applyFont="1" applyFill="1" applyBorder="1" applyAlignment="1">
      <alignment vertical="center" wrapText="1"/>
    </xf>
    <xf numFmtId="0" fontId="24" fillId="0" borderId="103" xfId="0" applyFont="1" applyFill="1" applyBorder="1" applyAlignment="1">
      <alignment horizontal="center" vertical="center" wrapText="1"/>
    </xf>
    <xf numFmtId="0" fontId="24" fillId="0" borderId="105" xfId="0" applyFont="1" applyFill="1" applyBorder="1" applyAlignment="1">
      <alignment horizontal="left" vertical="center" wrapText="1"/>
    </xf>
    <xf numFmtId="0" fontId="24" fillId="0" borderId="170" xfId="0" applyFont="1" applyFill="1" applyBorder="1" applyAlignment="1">
      <alignment horizontal="left" vertical="center" wrapText="1"/>
    </xf>
    <xf numFmtId="0" fontId="24" fillId="0" borderId="170" xfId="0" applyFont="1" applyFill="1" applyBorder="1" applyAlignment="1">
      <alignment horizontal="justify" vertical="center" wrapText="1"/>
    </xf>
    <xf numFmtId="0" fontId="24" fillId="0" borderId="163" xfId="0" applyFont="1" applyFill="1" applyBorder="1" applyAlignment="1">
      <alignment horizontal="left" vertical="center" wrapText="1"/>
    </xf>
    <xf numFmtId="0" fontId="24" fillId="0" borderId="163" xfId="0" applyFont="1" applyFill="1" applyBorder="1" applyAlignment="1">
      <alignment horizontal="justify" vertical="center" wrapText="1"/>
    </xf>
    <xf numFmtId="0" fontId="11" fillId="0" borderId="0" xfId="0" applyFont="1" applyAlignment="1">
      <alignment horizontal="center" vertical="center"/>
    </xf>
    <xf numFmtId="164" fontId="24" fillId="0" borderId="46" xfId="0" applyNumberFormat="1" applyFont="1" applyFill="1" applyBorder="1" applyAlignment="1">
      <alignment horizontal="left" vertical="center" wrapText="1"/>
    </xf>
    <xf numFmtId="164" fontId="24" fillId="0" borderId="46" xfId="0" applyNumberFormat="1" applyFont="1" applyFill="1" applyBorder="1" applyAlignment="1">
      <alignment vertical="center" wrapText="1"/>
    </xf>
    <xf numFmtId="164" fontId="24" fillId="0" borderId="103" xfId="0" applyNumberFormat="1" applyFont="1" applyFill="1" applyBorder="1" applyAlignment="1">
      <alignment horizontal="center" vertical="center" wrapText="1"/>
    </xf>
    <xf numFmtId="0" fontId="24" fillId="0" borderId="0" xfId="0" applyFont="1" applyAlignment="1">
      <alignment horizontal="center" vertical="center"/>
    </xf>
    <xf numFmtId="49" fontId="24" fillId="0" borderId="103" xfId="0" applyNumberFormat="1" applyFont="1" applyFill="1" applyBorder="1" applyAlignment="1">
      <alignment horizontal="center" vertical="center" wrapText="1"/>
    </xf>
    <xf numFmtId="0" fontId="24" fillId="0" borderId="0" xfId="0" applyFont="1" applyAlignment="1">
      <alignment horizontal="left" vertical="center"/>
    </xf>
    <xf numFmtId="164" fontId="24" fillId="0" borderId="46" xfId="0" applyNumberFormat="1" applyFont="1" applyFill="1" applyBorder="1" applyAlignment="1">
      <alignment horizontal="center" vertical="center" wrapText="1"/>
    </xf>
    <xf numFmtId="0" fontId="24" fillId="0" borderId="105" xfId="0" applyFont="1" applyFill="1" applyBorder="1" applyAlignment="1">
      <alignment horizontal="center" vertical="center" wrapText="1"/>
    </xf>
    <xf numFmtId="0" fontId="24" fillId="0" borderId="174" xfId="0" applyFont="1" applyFill="1" applyBorder="1" applyAlignment="1">
      <alignment horizontal="center" vertical="center" wrapText="1"/>
    </xf>
    <xf numFmtId="17" fontId="24" fillId="0" borderId="42" xfId="0" applyNumberFormat="1" applyFont="1" applyFill="1" applyBorder="1" applyAlignment="1">
      <alignment horizontal="center" vertical="center"/>
    </xf>
    <xf numFmtId="0" fontId="24" fillId="0" borderId="176" xfId="0" applyFont="1" applyFill="1" applyBorder="1" applyAlignment="1">
      <alignment horizontal="center" vertical="center" wrapText="1"/>
    </xf>
    <xf numFmtId="0" fontId="24" fillId="0" borderId="170" xfId="0" applyFont="1" applyFill="1" applyBorder="1" applyAlignment="1">
      <alignment horizontal="center" vertical="center" wrapText="1"/>
    </xf>
    <xf numFmtId="164" fontId="28" fillId="5" borderId="70" xfId="0" applyNumberFormat="1" applyFont="1" applyFill="1" applyBorder="1" applyAlignment="1">
      <alignment horizontal="center" vertical="center" wrapText="1"/>
    </xf>
    <xf numFmtId="0" fontId="28" fillId="5" borderId="52" xfId="0" applyFont="1" applyFill="1" applyBorder="1" applyAlignment="1">
      <alignment horizontal="center" vertical="center" wrapText="1"/>
    </xf>
    <xf numFmtId="14" fontId="28" fillId="5" borderId="46" xfId="0" applyNumberFormat="1" applyFont="1" applyFill="1" applyBorder="1" applyAlignment="1">
      <alignment horizontal="center" vertical="center" wrapText="1"/>
    </xf>
    <xf numFmtId="17" fontId="28" fillId="5" borderId="42" xfId="0" applyNumberFormat="1" applyFont="1" applyFill="1" applyBorder="1" applyAlignment="1">
      <alignment horizontal="center" vertical="center"/>
    </xf>
    <xf numFmtId="0" fontId="28" fillId="5" borderId="46" xfId="0" applyFont="1" applyFill="1" applyBorder="1" applyAlignment="1">
      <alignment horizontal="center" vertical="center" wrapText="1"/>
    </xf>
    <xf numFmtId="0" fontId="28" fillId="5" borderId="170" xfId="0" applyFont="1" applyFill="1" applyBorder="1" applyAlignment="1">
      <alignment horizontal="left" vertical="center" wrapText="1"/>
    </xf>
    <xf numFmtId="0" fontId="28" fillId="5" borderId="170" xfId="0" applyFont="1" applyFill="1" applyBorder="1" applyAlignment="1">
      <alignment horizontal="justify" vertical="center" wrapText="1"/>
    </xf>
    <xf numFmtId="0" fontId="28" fillId="5" borderId="170" xfId="0" applyFont="1" applyFill="1" applyBorder="1" applyAlignment="1">
      <alignment horizontal="center" vertical="center" wrapText="1"/>
    </xf>
    <xf numFmtId="0" fontId="28" fillId="5" borderId="176"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17" fontId="63" fillId="0" borderId="46" xfId="0" applyNumberFormat="1" applyFont="1" applyFill="1" applyBorder="1" applyAlignment="1">
      <alignment horizontal="center" vertical="center" wrapText="1"/>
    </xf>
    <xf numFmtId="0" fontId="63" fillId="0" borderId="46" xfId="0" applyFont="1" applyFill="1" applyBorder="1" applyAlignment="1">
      <alignment horizontal="left" vertical="center" wrapText="1"/>
    </xf>
    <xf numFmtId="0" fontId="63" fillId="0" borderId="46" xfId="0" applyFont="1" applyFill="1" applyBorder="1" applyAlignment="1">
      <alignment vertical="center" wrapText="1"/>
    </xf>
    <xf numFmtId="0" fontId="63" fillId="0" borderId="103"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3" fillId="0" borderId="3" xfId="0" applyFont="1" applyBorder="1" applyAlignment="1">
      <alignment vertical="center"/>
    </xf>
    <xf numFmtId="0" fontId="3" fillId="17" borderId="153" xfId="0" applyFont="1" applyFill="1" applyBorder="1"/>
    <xf numFmtId="0" fontId="1" fillId="0" borderId="149" xfId="0" applyFont="1" applyFill="1" applyBorder="1" applyAlignment="1">
      <alignment horizontal="center" vertical="center"/>
    </xf>
    <xf numFmtId="0" fontId="1" fillId="0" borderId="165" xfId="0" applyFont="1" applyFill="1" applyBorder="1" applyAlignment="1">
      <alignment horizontal="center" vertical="center"/>
    </xf>
    <xf numFmtId="0" fontId="55" fillId="17" borderId="152" xfId="0" applyFont="1" applyFill="1" applyBorder="1"/>
    <xf numFmtId="0" fontId="55" fillId="0" borderId="0" xfId="0" applyFont="1" applyFill="1" applyBorder="1" applyAlignment="1">
      <alignment horizontal="center" vertical="center"/>
    </xf>
    <xf numFmtId="0" fontId="55" fillId="0" borderId="167" xfId="0" applyFont="1" applyFill="1" applyBorder="1" applyAlignment="1">
      <alignment horizontal="center" vertical="center"/>
    </xf>
    <xf numFmtId="0" fontId="46" fillId="17" borderId="153" xfId="0" applyFont="1" applyFill="1" applyBorder="1"/>
    <xf numFmtId="0" fontId="55" fillId="0" borderId="149" xfId="0" applyFont="1" applyFill="1" applyBorder="1" applyAlignment="1">
      <alignment horizontal="center" vertical="center"/>
    </xf>
    <xf numFmtId="0" fontId="55" fillId="0" borderId="165" xfId="0" applyFont="1" applyFill="1" applyBorder="1" applyAlignment="1">
      <alignment horizontal="center" vertical="center"/>
    </xf>
    <xf numFmtId="164" fontId="4" fillId="3" borderId="70" xfId="0" applyNumberFormat="1" applyFont="1" applyFill="1" applyBorder="1" applyAlignment="1">
      <alignment horizontal="center" vertical="center"/>
    </xf>
    <xf numFmtId="17" fontId="3" fillId="7" borderId="46" xfId="0" applyNumberFormat="1" applyFont="1" applyFill="1" applyBorder="1" applyAlignment="1">
      <alignment horizontal="center" vertical="center"/>
    </xf>
    <xf numFmtId="0" fontId="4" fillId="0" borderId="0" xfId="0" applyFont="1" applyAlignment="1">
      <alignment horizontal="center"/>
    </xf>
    <xf numFmtId="0" fontId="41" fillId="17" borderId="152" xfId="0" applyFont="1" applyFill="1" applyBorder="1"/>
    <xf numFmtId="0" fontId="4" fillId="0" borderId="0" xfId="0" applyFont="1" applyAlignment="1"/>
    <xf numFmtId="0" fontId="46" fillId="0" borderId="0" xfId="0" applyFont="1" applyFill="1" applyAlignment="1">
      <alignment horizontal="center"/>
    </xf>
    <xf numFmtId="0" fontId="46" fillId="0" borderId="0" xfId="0" applyFont="1" applyFill="1" applyAlignment="1"/>
    <xf numFmtId="0" fontId="3" fillId="0" borderId="0" xfId="0" applyFont="1" applyFill="1" applyAlignment="1">
      <alignment horizontal="center"/>
    </xf>
    <xf numFmtId="0" fontId="36" fillId="0" borderId="41" xfId="0" applyFont="1" applyFill="1" applyBorder="1" applyAlignment="1">
      <alignment horizontal="left" vertical="top" wrapText="1"/>
    </xf>
    <xf numFmtId="0" fontId="3" fillId="11" borderId="0" xfId="0" applyFont="1" applyFill="1" applyBorder="1" applyAlignment="1">
      <alignment horizontal="center" vertical="center"/>
    </xf>
    <xf numFmtId="0" fontId="13" fillId="0" borderId="0" xfId="0" applyFont="1" applyFill="1" applyAlignment="1">
      <alignment vertical="center"/>
    </xf>
    <xf numFmtId="0" fontId="1" fillId="0" borderId="0" xfId="0" applyFont="1" applyFill="1" applyBorder="1"/>
    <xf numFmtId="0" fontId="3" fillId="0" borderId="0" xfId="0" applyFont="1" applyFill="1" applyBorder="1" applyAlignment="1"/>
    <xf numFmtId="0" fontId="0" fillId="0" borderId="0" xfId="0" applyFont="1" applyBorder="1"/>
    <xf numFmtId="0" fontId="3" fillId="0" borderId="0" xfId="0" applyFont="1" applyFill="1" applyAlignment="1">
      <alignment wrapText="1"/>
    </xf>
    <xf numFmtId="0" fontId="4" fillId="0" borderId="0" xfId="0" applyFont="1" applyAlignment="1">
      <alignment wrapText="1"/>
    </xf>
    <xf numFmtId="49" fontId="4" fillId="3" borderId="46" xfId="0" applyNumberFormat="1" applyFont="1" applyFill="1" applyBorder="1" applyAlignment="1">
      <alignment horizontal="center" vertical="center"/>
    </xf>
    <xf numFmtId="0" fontId="4" fillId="17" borderId="153" xfId="0" applyFont="1" applyFill="1" applyBorder="1"/>
    <xf numFmtId="0" fontId="41" fillId="0" borderId="149" xfId="0" applyFont="1" applyFill="1" applyBorder="1" applyAlignment="1">
      <alignment horizontal="center" vertical="center"/>
    </xf>
    <xf numFmtId="0" fontId="41" fillId="0" borderId="165" xfId="0" applyFont="1" applyFill="1" applyBorder="1" applyAlignment="1">
      <alignment horizontal="center" vertical="center"/>
    </xf>
    <xf numFmtId="17" fontId="28" fillId="7" borderId="46" xfId="0" applyNumberFormat="1" applyFont="1" applyFill="1" applyBorder="1" applyAlignment="1">
      <alignment horizontal="center" vertical="center" wrapText="1"/>
    </xf>
    <xf numFmtId="0" fontId="4" fillId="0" borderId="0" xfId="0" applyFont="1" applyBorder="1" applyAlignment="1">
      <alignment horizontal="center"/>
    </xf>
    <xf numFmtId="0" fontId="41" fillId="0" borderId="0" xfId="0" applyFont="1" applyBorder="1"/>
    <xf numFmtId="0" fontId="4" fillId="0" borderId="0" xfId="0" applyFont="1" applyBorder="1" applyAlignment="1"/>
    <xf numFmtId="0" fontId="1" fillId="0" borderId="13" xfId="0" applyFont="1" applyBorder="1"/>
    <xf numFmtId="0" fontId="1" fillId="0" borderId="14" xfId="0" applyFont="1" applyBorder="1"/>
    <xf numFmtId="0" fontId="1" fillId="0" borderId="17" xfId="0" applyNumberFormat="1" applyFont="1" applyBorder="1"/>
    <xf numFmtId="0" fontId="41" fillId="0" borderId="0" xfId="0" applyFont="1" applyFill="1" applyBorder="1" applyAlignment="1">
      <alignment horizontal="center" vertical="center"/>
    </xf>
    <xf numFmtId="0" fontId="41" fillId="0" borderId="167" xfId="0" applyFont="1" applyFill="1" applyBorder="1" applyAlignment="1">
      <alignment horizontal="center" vertical="center"/>
    </xf>
    <xf numFmtId="0" fontId="3" fillId="0" borderId="47" xfId="0" applyFont="1" applyBorder="1" applyAlignment="1">
      <alignment horizontal="center" vertical="center"/>
    </xf>
    <xf numFmtId="0" fontId="4" fillId="2" borderId="0" xfId="0" applyFont="1" applyFill="1" applyAlignment="1">
      <alignment wrapText="1"/>
    </xf>
    <xf numFmtId="17" fontId="3" fillId="7" borderId="42" xfId="0" applyNumberFormat="1" applyFont="1" applyFill="1" applyBorder="1" applyAlignment="1">
      <alignment horizontal="center" vertical="center"/>
    </xf>
    <xf numFmtId="0" fontId="24" fillId="0" borderId="3" xfId="0" applyFont="1" applyBorder="1" applyAlignment="1">
      <alignment vertical="center"/>
    </xf>
    <xf numFmtId="0" fontId="0" fillId="0" borderId="3" xfId="0" applyBorder="1" applyAlignment="1">
      <alignment vertical="center"/>
    </xf>
    <xf numFmtId="14" fontId="24" fillId="0" borderId="141" xfId="0" applyNumberFormat="1" applyFont="1" applyFill="1" applyBorder="1" applyAlignment="1">
      <alignment horizontal="center" vertical="center" wrapText="1"/>
    </xf>
    <xf numFmtId="0" fontId="24" fillId="0" borderId="141" xfId="0" applyFont="1" applyFill="1" applyBorder="1" applyAlignment="1">
      <alignment horizontal="justify" vertical="center" wrapText="1"/>
    </xf>
    <xf numFmtId="0" fontId="24" fillId="0" borderId="141" xfId="0" applyFont="1" applyFill="1" applyBorder="1" applyAlignment="1">
      <alignment vertical="center" wrapText="1"/>
    </xf>
    <xf numFmtId="0" fontId="27" fillId="16" borderId="0" xfId="0" applyFont="1" applyFill="1" applyBorder="1" applyAlignment="1">
      <alignment horizontal="center" vertical="center" wrapText="1"/>
    </xf>
    <xf numFmtId="0" fontId="46" fillId="0" borderId="0" xfId="0" applyFont="1" applyFill="1" applyBorder="1" applyAlignment="1" applyProtection="1">
      <alignment vertical="center"/>
      <protection hidden="1"/>
    </xf>
    <xf numFmtId="0" fontId="46" fillId="0" borderId="0" xfId="0" applyFont="1" applyFill="1" applyBorder="1" applyAlignment="1">
      <alignment vertical="center"/>
    </xf>
    <xf numFmtId="2" fontId="3" fillId="0" borderId="0" xfId="0" applyNumberFormat="1" applyFont="1" applyFill="1" applyBorder="1" applyAlignment="1">
      <alignment horizontal="center" vertical="center"/>
    </xf>
    <xf numFmtId="0" fontId="28" fillId="0" borderId="0" xfId="0" applyFont="1" applyBorder="1"/>
    <xf numFmtId="0" fontId="28" fillId="2" borderId="0" xfId="0" applyFont="1" applyFill="1" applyBorder="1" applyAlignment="1">
      <alignment wrapText="1"/>
    </xf>
    <xf numFmtId="0" fontId="28" fillId="2" borderId="39" xfId="0" applyFont="1" applyFill="1" applyBorder="1" applyAlignment="1">
      <alignment wrapText="1"/>
    </xf>
    <xf numFmtId="0" fontId="28" fillId="2" borderId="1" xfId="0" applyFont="1" applyFill="1" applyBorder="1" applyAlignment="1">
      <alignment wrapText="1"/>
    </xf>
    <xf numFmtId="0" fontId="3" fillId="0" borderId="0" xfId="0" applyFont="1" applyAlignment="1">
      <alignment wrapText="1"/>
    </xf>
    <xf numFmtId="0" fontId="3" fillId="2" borderId="0" xfId="0" applyFont="1" applyFill="1" applyAlignment="1">
      <alignment wrapText="1"/>
    </xf>
    <xf numFmtId="0" fontId="3" fillId="0" borderId="173" xfId="0" applyFont="1" applyBorder="1" applyAlignment="1">
      <alignment horizontal="center" vertical="center"/>
    </xf>
    <xf numFmtId="0" fontId="13" fillId="0" borderId="105" xfId="0" applyFont="1" applyBorder="1" applyAlignment="1">
      <alignment horizontal="center" vertical="center"/>
    </xf>
    <xf numFmtId="14" fontId="13" fillId="0" borderId="105" xfId="0" applyNumberFormat="1" applyFont="1" applyBorder="1" applyAlignment="1">
      <alignment horizontal="center" vertical="center" wrapText="1"/>
    </xf>
    <xf numFmtId="17" fontId="13" fillId="0" borderId="105" xfId="0" applyNumberFormat="1" applyFont="1" applyBorder="1" applyAlignment="1">
      <alignment horizontal="center" vertical="center"/>
    </xf>
    <xf numFmtId="0" fontId="13" fillId="0" borderId="105" xfId="0" applyFont="1" applyBorder="1" applyAlignment="1">
      <alignment horizontal="center" vertical="center" wrapText="1"/>
    </xf>
    <xf numFmtId="0" fontId="3" fillId="0" borderId="105" xfId="0" applyFont="1" applyBorder="1" applyAlignment="1">
      <alignment horizontal="justify" vertical="center"/>
    </xf>
    <xf numFmtId="17" fontId="3" fillId="0" borderId="179" xfId="0" applyNumberFormat="1" applyFont="1" applyFill="1" applyBorder="1" applyAlignment="1">
      <alignment horizontal="center" vertical="center"/>
    </xf>
    <xf numFmtId="17" fontId="3" fillId="0" borderId="180" xfId="0" applyNumberFormat="1" applyFont="1" applyFill="1" applyBorder="1" applyAlignment="1">
      <alignment horizontal="center" vertical="center"/>
    </xf>
    <xf numFmtId="0" fontId="3" fillId="0" borderId="181" xfId="0" applyFont="1" applyBorder="1" applyAlignment="1">
      <alignment horizontal="left" vertical="center"/>
    </xf>
    <xf numFmtId="0" fontId="3" fillId="0" borderId="130" xfId="0" applyFont="1" applyBorder="1" applyAlignment="1">
      <alignment horizontal="center" vertical="center"/>
    </xf>
    <xf numFmtId="14" fontId="3" fillId="0" borderId="130" xfId="0" applyNumberFormat="1" applyFont="1" applyBorder="1" applyAlignment="1">
      <alignment horizontal="center" vertical="center" wrapText="1"/>
    </xf>
    <xf numFmtId="0" fontId="3" fillId="0" borderId="130" xfId="0" applyFont="1" applyBorder="1" applyAlignment="1">
      <alignment horizontal="center" vertical="center" wrapText="1"/>
    </xf>
    <xf numFmtId="0" fontId="3" fillId="0" borderId="130" xfId="0" applyFont="1" applyBorder="1" applyAlignment="1">
      <alignment horizontal="left" vertical="center" wrapText="1"/>
    </xf>
    <xf numFmtId="0" fontId="3" fillId="0" borderId="130" xfId="0" applyFont="1" applyBorder="1" applyAlignment="1">
      <alignment horizontal="justify" vertical="center" wrapText="1"/>
    </xf>
    <xf numFmtId="0" fontId="3" fillId="0" borderId="111" xfId="0" applyFont="1" applyBorder="1" applyAlignment="1">
      <alignment horizontal="center" vertical="center" wrapText="1"/>
    </xf>
    <xf numFmtId="17" fontId="3" fillId="0" borderId="92" xfId="0" applyNumberFormat="1" applyFont="1" applyFill="1" applyBorder="1" applyAlignment="1">
      <alignment horizontal="center" vertical="center"/>
    </xf>
    <xf numFmtId="0" fontId="4" fillId="11" borderId="46" xfId="0" applyFont="1" applyFill="1" applyBorder="1" applyAlignment="1">
      <alignment horizontal="center" vertical="center" wrapText="1"/>
    </xf>
    <xf numFmtId="14" fontId="4" fillId="11" borderId="46" xfId="0" applyNumberFormat="1" applyFont="1" applyFill="1" applyBorder="1" applyAlignment="1">
      <alignment horizontal="center" vertical="center" wrapText="1"/>
    </xf>
    <xf numFmtId="17" fontId="4" fillId="11" borderId="46" xfId="0" applyNumberFormat="1" applyFont="1" applyFill="1" applyBorder="1" applyAlignment="1">
      <alignment horizontal="center" vertical="center"/>
    </xf>
    <xf numFmtId="17" fontId="3" fillId="11" borderId="42" xfId="0" applyNumberFormat="1" applyFont="1" applyFill="1" applyBorder="1" applyAlignment="1">
      <alignment horizontal="center" vertical="center"/>
    </xf>
    <xf numFmtId="0" fontId="4" fillId="11" borderId="46" xfId="0" applyFont="1" applyFill="1" applyBorder="1" applyAlignment="1">
      <alignment horizontal="left" vertical="center" wrapText="1"/>
    </xf>
    <xf numFmtId="0" fontId="4" fillId="11" borderId="71" xfId="0" applyFont="1" applyFill="1" applyBorder="1" applyAlignment="1">
      <alignment horizontal="center" vertical="center" wrapText="1"/>
    </xf>
    <xf numFmtId="0" fontId="3" fillId="7" borderId="0" xfId="0" applyFont="1" applyFill="1" applyAlignment="1"/>
    <xf numFmtId="0" fontId="24" fillId="11" borderId="0" xfId="0" applyFont="1" applyFill="1" applyAlignment="1"/>
    <xf numFmtId="0" fontId="4" fillId="11" borderId="70" xfId="0" applyFont="1" applyFill="1" applyBorder="1" applyAlignment="1">
      <alignment horizontal="center" vertical="center" wrapText="1"/>
    </xf>
    <xf numFmtId="0" fontId="4" fillId="7" borderId="0" xfId="0" applyFont="1" applyFill="1" applyAlignment="1">
      <alignment horizontal="center"/>
    </xf>
    <xf numFmtId="0" fontId="4" fillId="7" borderId="0" xfId="0" applyFont="1" applyFill="1" applyAlignment="1"/>
    <xf numFmtId="164" fontId="4" fillId="7" borderId="46" xfId="0" applyNumberFormat="1" applyFont="1" applyFill="1" applyBorder="1" applyAlignment="1">
      <alignment horizontal="left" vertical="center" wrapText="1"/>
    </xf>
    <xf numFmtId="17" fontId="4" fillId="0" borderId="46" xfId="0" applyNumberFormat="1" applyFont="1" applyFill="1" applyBorder="1" applyAlignment="1">
      <alignment horizontal="center" vertical="center"/>
    </xf>
    <xf numFmtId="164" fontId="3" fillId="0" borderId="74"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14" fontId="3" fillId="0" borderId="52" xfId="0" applyNumberFormat="1" applyFont="1" applyFill="1" applyBorder="1" applyAlignment="1">
      <alignment horizontal="center" vertical="center" wrapText="1"/>
    </xf>
    <xf numFmtId="17" fontId="13" fillId="0" borderId="52" xfId="0" applyNumberFormat="1" applyFont="1" applyFill="1" applyBorder="1" applyAlignment="1">
      <alignment horizontal="center" vertical="center" wrapText="1"/>
    </xf>
    <xf numFmtId="0" fontId="3" fillId="0" borderId="52" xfId="0" applyFont="1" applyFill="1" applyBorder="1" applyAlignment="1">
      <alignment horizontal="left" vertical="center" wrapText="1"/>
    </xf>
    <xf numFmtId="0" fontId="3" fillId="0" borderId="52" xfId="0" applyFont="1" applyFill="1" applyBorder="1" applyAlignment="1">
      <alignment vertical="center" wrapText="1"/>
    </xf>
    <xf numFmtId="0" fontId="3" fillId="0" borderId="75" xfId="0" applyFont="1" applyFill="1" applyBorder="1" applyAlignment="1">
      <alignment horizontal="center" vertical="center" wrapText="1"/>
    </xf>
    <xf numFmtId="0" fontId="45" fillId="0" borderId="41" xfId="0" applyFont="1" applyFill="1" applyBorder="1" applyAlignment="1">
      <alignment horizontal="center" vertical="center"/>
    </xf>
    <xf numFmtId="164" fontId="3" fillId="0" borderId="158" xfId="0" applyNumberFormat="1" applyFont="1" applyFill="1" applyBorder="1" applyAlignment="1">
      <alignment horizontal="center" vertical="center"/>
    </xf>
    <xf numFmtId="1" fontId="3" fillId="0" borderId="41" xfId="0" applyNumberFormat="1" applyFont="1" applyFill="1" applyBorder="1" applyAlignment="1">
      <alignment horizontal="center" vertical="center" wrapText="1"/>
    </xf>
    <xf numFmtId="0" fontId="13" fillId="0" borderId="41" xfId="0" applyFont="1" applyFill="1" applyBorder="1" applyAlignment="1">
      <alignment horizontal="center"/>
    </xf>
    <xf numFmtId="0" fontId="0" fillId="0" borderId="41" xfId="0" applyFill="1" applyBorder="1"/>
    <xf numFmtId="0" fontId="0" fillId="0" borderId="41" xfId="0" applyNumberFormat="1" applyFill="1" applyBorder="1"/>
    <xf numFmtId="0" fontId="44" fillId="17" borderId="41" xfId="0" applyFont="1" applyFill="1" applyBorder="1"/>
    <xf numFmtId="0" fontId="13" fillId="0" borderId="41" xfId="0" applyFont="1" applyFill="1" applyBorder="1" applyAlignment="1"/>
    <xf numFmtId="0" fontId="26" fillId="17" borderId="41" xfId="0" applyFont="1" applyFill="1" applyBorder="1"/>
    <xf numFmtId="0" fontId="13" fillId="0" borderId="41" xfId="0" applyFont="1" applyFill="1" applyBorder="1"/>
    <xf numFmtId="14" fontId="0" fillId="0" borderId="41" xfId="0" applyNumberFormat="1" applyFill="1" applyBorder="1"/>
    <xf numFmtId="164" fontId="4" fillId="5" borderId="158" xfId="0" applyNumberFormat="1" applyFont="1" applyFill="1" applyBorder="1" applyAlignment="1">
      <alignment horizontal="center" vertical="center" wrapText="1"/>
    </xf>
    <xf numFmtId="164" fontId="4" fillId="5" borderId="41" xfId="0" applyNumberFormat="1" applyFont="1" applyFill="1" applyBorder="1" applyAlignment="1">
      <alignment horizontal="center" vertical="center" wrapText="1"/>
    </xf>
    <xf numFmtId="14" fontId="4" fillId="5" borderId="41" xfId="0" applyNumberFormat="1" applyFont="1" applyFill="1" applyBorder="1" applyAlignment="1">
      <alignment horizontal="center" vertical="center" wrapText="1"/>
    </xf>
    <xf numFmtId="17" fontId="4" fillId="5" borderId="41" xfId="0" applyNumberFormat="1" applyFont="1" applyFill="1" applyBorder="1" applyAlignment="1">
      <alignment horizontal="center" vertical="center" wrapText="1"/>
    </xf>
    <xf numFmtId="164" fontId="4" fillId="5" borderId="41" xfId="0" applyNumberFormat="1" applyFont="1" applyFill="1" applyBorder="1" applyAlignment="1">
      <alignment horizontal="left" vertical="center" wrapText="1"/>
    </xf>
    <xf numFmtId="0" fontId="13" fillId="0" borderId="41" xfId="0" applyFont="1" applyBorder="1" applyAlignment="1">
      <alignment horizontal="center" vertical="center"/>
    </xf>
    <xf numFmtId="0" fontId="0" fillId="0" borderId="41" xfId="0" applyBorder="1" applyAlignment="1">
      <alignment vertical="center"/>
    </xf>
    <xf numFmtId="0" fontId="13" fillId="0" borderId="41" xfId="0" applyFont="1" applyBorder="1"/>
    <xf numFmtId="14" fontId="13" fillId="0" borderId="41" xfId="0" applyNumberFormat="1" applyFont="1" applyFill="1" applyBorder="1"/>
    <xf numFmtId="0" fontId="13" fillId="0" borderId="41" xfId="0" applyFont="1" applyBorder="1" applyAlignment="1">
      <alignment vertical="center"/>
    </xf>
    <xf numFmtId="164" fontId="4" fillId="3" borderId="158" xfId="0" applyNumberFormat="1" applyFont="1" applyFill="1" applyBorder="1" applyAlignment="1">
      <alignment horizontal="center" vertical="center"/>
    </xf>
    <xf numFmtId="0" fontId="4" fillId="3" borderId="41" xfId="0" applyFont="1" applyFill="1" applyBorder="1" applyAlignment="1">
      <alignment horizontal="center" vertical="center" wrapText="1"/>
    </xf>
    <xf numFmtId="14" fontId="4" fillId="3" borderId="41" xfId="0" applyNumberFormat="1" applyFont="1" applyFill="1" applyBorder="1" applyAlignment="1">
      <alignment horizontal="center" vertical="center" wrapText="1"/>
    </xf>
    <xf numFmtId="17" fontId="4" fillId="3" borderId="41" xfId="0" applyNumberFormat="1" applyFont="1" applyFill="1" applyBorder="1" applyAlignment="1">
      <alignment horizontal="center" vertical="center"/>
    </xf>
    <xf numFmtId="0" fontId="4" fillId="3" borderId="41" xfId="0" applyFont="1" applyFill="1" applyBorder="1" applyAlignment="1">
      <alignment vertical="center" wrapText="1"/>
    </xf>
    <xf numFmtId="0" fontId="4" fillId="3" borderId="41" xfId="0" applyFont="1" applyFill="1" applyBorder="1" applyAlignment="1">
      <alignment horizontal="justify" vertical="center" wrapText="1"/>
    </xf>
    <xf numFmtId="0" fontId="4" fillId="3" borderId="41" xfId="0" applyFont="1" applyFill="1" applyBorder="1" applyAlignment="1">
      <alignment horizontal="center" vertical="center"/>
    </xf>
    <xf numFmtId="0" fontId="4" fillId="0" borderId="41" xfId="0" applyFont="1" applyBorder="1" applyAlignment="1">
      <alignment horizontal="center"/>
    </xf>
    <xf numFmtId="0" fontId="41" fillId="0" borderId="41" xfId="0" applyFont="1" applyBorder="1"/>
    <xf numFmtId="0" fontId="41" fillId="17" borderId="41" xfId="0" applyFont="1" applyFill="1" applyBorder="1"/>
    <xf numFmtId="0" fontId="4" fillId="0" borderId="41" xfId="0" applyFont="1" applyBorder="1" applyAlignment="1"/>
    <xf numFmtId="1" fontId="3" fillId="0" borderId="103" xfId="0" applyNumberFormat="1" applyFont="1" applyFill="1" applyBorder="1" applyAlignment="1">
      <alignment horizontal="center" vertical="center" wrapText="1"/>
    </xf>
    <xf numFmtId="0" fontId="13" fillId="0" borderId="46" xfId="0" applyFont="1" applyFill="1" applyBorder="1" applyAlignment="1">
      <alignment vertical="justify" wrapText="1"/>
    </xf>
    <xf numFmtId="0" fontId="3" fillId="0" borderId="46" xfId="0" applyFont="1" applyFill="1" applyBorder="1" applyAlignment="1">
      <alignment vertical="justify" wrapText="1"/>
    </xf>
    <xf numFmtId="164" fontId="3" fillId="0" borderId="173" xfId="0" applyNumberFormat="1" applyFont="1" applyFill="1" applyBorder="1" applyAlignment="1">
      <alignment horizontal="center" vertical="center"/>
    </xf>
    <xf numFmtId="14" fontId="13" fillId="0" borderId="105" xfId="0" applyNumberFormat="1" applyFont="1" applyFill="1" applyBorder="1" applyAlignment="1">
      <alignment horizontal="center" vertical="center" wrapText="1"/>
    </xf>
    <xf numFmtId="0" fontId="13" fillId="0" borderId="105" xfId="0" applyFont="1" applyFill="1" applyBorder="1" applyAlignment="1">
      <alignment vertical="center" wrapText="1"/>
    </xf>
    <xf numFmtId="164" fontId="3" fillId="0" borderId="155" xfId="0" applyNumberFormat="1" applyFont="1" applyFill="1" applyBorder="1" applyAlignment="1">
      <alignment horizontal="center" vertical="center"/>
    </xf>
    <xf numFmtId="14" fontId="13" fillId="0" borderId="156" xfId="0" applyNumberFormat="1" applyFont="1" applyFill="1" applyBorder="1" applyAlignment="1">
      <alignment horizontal="center" vertical="center" wrapText="1"/>
    </xf>
    <xf numFmtId="17" fontId="13" fillId="0" borderId="156" xfId="0" applyNumberFormat="1" applyFont="1" applyFill="1" applyBorder="1" applyAlignment="1">
      <alignment horizontal="center" vertical="center"/>
    </xf>
    <xf numFmtId="0" fontId="13" fillId="0" borderId="156" xfId="0" applyFont="1" applyFill="1" applyBorder="1" applyAlignment="1">
      <alignment vertical="center" wrapText="1"/>
    </xf>
    <xf numFmtId="14" fontId="13" fillId="0" borderId="41" xfId="0" applyNumberFormat="1" applyFont="1" applyFill="1" applyBorder="1" applyAlignment="1">
      <alignment horizontal="center" vertical="center" wrapText="1"/>
    </xf>
    <xf numFmtId="17" fontId="13" fillId="0" borderId="41" xfId="0" applyNumberFormat="1" applyFont="1" applyFill="1" applyBorder="1" applyAlignment="1">
      <alignment horizontal="center" vertical="center"/>
    </xf>
    <xf numFmtId="0" fontId="13" fillId="0" borderId="41" xfId="0" applyFont="1" applyFill="1" applyBorder="1" applyAlignment="1">
      <alignment vertical="center" wrapText="1"/>
    </xf>
    <xf numFmtId="0" fontId="13" fillId="0" borderId="41" xfId="0" applyFont="1" applyFill="1" applyBorder="1" applyAlignment="1">
      <alignment horizontal="center" vertical="center"/>
    </xf>
    <xf numFmtId="0" fontId="0" fillId="0" borderId="41" xfId="0" applyFill="1" applyBorder="1" applyAlignment="1">
      <alignment vertical="center"/>
    </xf>
    <xf numFmtId="0" fontId="13" fillId="0" borderId="41" xfId="0" applyFont="1" applyFill="1" applyBorder="1" applyAlignment="1">
      <alignment vertical="center"/>
    </xf>
    <xf numFmtId="0" fontId="13" fillId="0" borderId="182" xfId="0" applyFont="1" applyFill="1" applyBorder="1" applyAlignment="1">
      <alignment vertical="center"/>
    </xf>
    <xf numFmtId="0" fontId="4" fillId="5" borderId="103" xfId="0" applyFont="1" applyFill="1" applyBorder="1" applyAlignment="1">
      <alignment horizontal="left" vertical="center" wrapText="1"/>
    </xf>
    <xf numFmtId="0" fontId="13" fillId="0" borderId="103" xfId="0" applyFont="1" applyFill="1" applyBorder="1" applyAlignment="1">
      <alignment horizontal="center" vertical="center" wrapText="1"/>
    </xf>
    <xf numFmtId="0" fontId="4" fillId="5" borderId="103"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83"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13" fillId="0" borderId="184" xfId="0" applyFont="1" applyFill="1" applyBorder="1" applyAlignment="1">
      <alignment horizontal="center" vertical="center"/>
    </xf>
    <xf numFmtId="0" fontId="13" fillId="0" borderId="88" xfId="0" applyFont="1" applyFill="1" applyBorder="1" applyAlignment="1">
      <alignment vertical="center"/>
    </xf>
    <xf numFmtId="0" fontId="13" fillId="16" borderId="90" xfId="0" applyFont="1" applyFill="1" applyBorder="1" applyAlignment="1">
      <alignment horizontal="center" vertical="center" wrapText="1"/>
    </xf>
    <xf numFmtId="0" fontId="4" fillId="5" borderId="90" xfId="0" applyFont="1" applyFill="1" applyBorder="1" applyAlignment="1">
      <alignment horizontal="left" vertical="center" wrapText="1"/>
    </xf>
    <xf numFmtId="49" fontId="33" fillId="0" borderId="90" xfId="0" applyNumberFormat="1" applyFont="1" applyFill="1" applyBorder="1" applyAlignment="1">
      <alignment horizontal="center" vertical="center" wrapText="1"/>
    </xf>
    <xf numFmtId="49" fontId="3" fillId="0" borderId="90" xfId="0" applyNumberFormat="1" applyFont="1" applyFill="1" applyBorder="1" applyAlignment="1">
      <alignment horizontal="center" vertical="center" wrapText="1"/>
    </xf>
    <xf numFmtId="3" fontId="4" fillId="5" borderId="90" xfId="0" applyNumberFormat="1" applyFont="1" applyFill="1" applyBorder="1" applyAlignment="1">
      <alignment horizontal="left" vertical="center" wrapText="1"/>
    </xf>
    <xf numFmtId="49" fontId="4" fillId="5" borderId="90" xfId="0" applyNumberFormat="1" applyFont="1" applyFill="1" applyBorder="1" applyAlignment="1">
      <alignment horizontal="center" vertical="center" wrapText="1"/>
    </xf>
    <xf numFmtId="0" fontId="3" fillId="0" borderId="90" xfId="0" applyFont="1" applyFill="1" applyBorder="1" applyAlignment="1">
      <alignment horizontal="center" vertical="center" wrapText="1"/>
    </xf>
    <xf numFmtId="0" fontId="4" fillId="5" borderId="90" xfId="0" applyFont="1" applyFill="1" applyBorder="1" applyAlignment="1">
      <alignment horizontal="center" vertical="center" wrapText="1"/>
    </xf>
    <xf numFmtId="0" fontId="3" fillId="0" borderId="185" xfId="0" applyFont="1" applyFill="1" applyBorder="1" applyAlignment="1">
      <alignment horizontal="center" vertical="center" wrapText="1"/>
    </xf>
    <xf numFmtId="0" fontId="3" fillId="0" borderId="0" xfId="0" applyFont="1" applyAlignment="1">
      <alignment horizontal="left" vertical="center"/>
    </xf>
    <xf numFmtId="0" fontId="40" fillId="0" borderId="0" xfId="3" applyFont="1" applyBorder="1" applyAlignment="1">
      <alignment vertical="center"/>
    </xf>
    <xf numFmtId="14" fontId="3" fillId="14" borderId="128" xfId="0" applyNumberFormat="1" applyFont="1" applyFill="1" applyBorder="1" applyAlignment="1">
      <alignment horizontal="center" vertical="center"/>
    </xf>
    <xf numFmtId="0" fontId="3" fillId="0" borderId="68" xfId="0" applyFont="1" applyBorder="1" applyAlignment="1"/>
    <xf numFmtId="0" fontId="3" fillId="17" borderId="46" xfId="0" applyFont="1" applyFill="1" applyBorder="1" applyAlignment="1">
      <alignment horizontal="center" vertical="center" wrapText="1"/>
    </xf>
    <xf numFmtId="0" fontId="3" fillId="17" borderId="71" xfId="0" applyFont="1" applyFill="1" applyBorder="1" applyAlignment="1">
      <alignment horizontal="center" vertical="center"/>
    </xf>
    <xf numFmtId="0" fontId="43" fillId="17" borderId="150" xfId="0" applyFont="1" applyFill="1" applyBorder="1"/>
    <xf numFmtId="0" fontId="68" fillId="17" borderId="154" xfId="0" applyFont="1" applyFill="1" applyBorder="1" applyAlignment="1">
      <alignment horizontal="center" vertical="center"/>
    </xf>
    <xf numFmtId="0" fontId="68" fillId="17" borderId="151" xfId="0" applyFont="1" applyFill="1" applyBorder="1" applyAlignment="1">
      <alignment horizontal="center" vertical="center"/>
    </xf>
    <xf numFmtId="0" fontId="68" fillId="17" borderId="166" xfId="0" applyFont="1" applyFill="1" applyBorder="1" applyAlignment="1">
      <alignment horizontal="center" vertical="center"/>
    </xf>
    <xf numFmtId="0" fontId="69" fillId="0" borderId="38" xfId="0" pivotButton="1" applyFont="1" applyBorder="1"/>
    <xf numFmtId="0" fontId="69" fillId="0" borderId="33" xfId="0" applyFont="1" applyBorder="1"/>
    <xf numFmtId="0" fontId="69" fillId="0" borderId="34" xfId="0" applyFont="1" applyBorder="1"/>
    <xf numFmtId="0" fontId="69" fillId="0" borderId="0" xfId="0" applyFont="1"/>
    <xf numFmtId="0" fontId="69" fillId="17" borderId="152" xfId="0" applyFont="1" applyFill="1" applyBorder="1"/>
    <xf numFmtId="0" fontId="70" fillId="0" borderId="0" xfId="0" applyFont="1" applyFill="1" applyBorder="1" applyAlignment="1">
      <alignment horizontal="center" vertical="center"/>
    </xf>
    <xf numFmtId="0" fontId="70" fillId="0" borderId="167" xfId="0" applyFont="1" applyFill="1" applyBorder="1" applyAlignment="1">
      <alignment horizontal="center" vertical="center"/>
    </xf>
    <xf numFmtId="0" fontId="43" fillId="0" borderId="38" xfId="0" applyFont="1" applyFill="1" applyBorder="1"/>
    <xf numFmtId="0" fontId="43" fillId="0" borderId="34" xfId="0" applyFont="1" applyFill="1" applyBorder="1"/>
    <xf numFmtId="0" fontId="43" fillId="0" borderId="0" xfId="0" applyFont="1" applyFill="1"/>
    <xf numFmtId="0" fontId="68" fillId="17" borderId="152" xfId="0" applyFont="1" applyFill="1" applyBorder="1"/>
    <xf numFmtId="0" fontId="43" fillId="0" borderId="33" xfId="0" applyFont="1" applyFill="1" applyBorder="1"/>
    <xf numFmtId="0" fontId="43" fillId="0" borderId="34" xfId="0" applyNumberFormat="1" applyFont="1" applyFill="1" applyBorder="1"/>
    <xf numFmtId="0" fontId="70" fillId="0" borderId="149" xfId="0" applyFont="1" applyFill="1" applyBorder="1" applyAlignment="1">
      <alignment horizontal="center" vertical="center"/>
    </xf>
    <xf numFmtId="0" fontId="70" fillId="0" borderId="165" xfId="0" applyFont="1" applyFill="1" applyBorder="1" applyAlignment="1">
      <alignment horizontal="center" vertical="center"/>
    </xf>
    <xf numFmtId="14" fontId="43" fillId="0" borderId="0" xfId="0" applyNumberFormat="1" applyFont="1" applyFill="1"/>
    <xf numFmtId="0" fontId="43" fillId="0" borderId="35" xfId="0" applyFont="1" applyFill="1" applyBorder="1"/>
    <xf numFmtId="0" fontId="43" fillId="0" borderId="36" xfId="0" applyFont="1" applyFill="1" applyBorder="1"/>
    <xf numFmtId="0" fontId="43" fillId="0" borderId="37" xfId="0" applyNumberFormat="1" applyFont="1" applyFill="1" applyBorder="1"/>
    <xf numFmtId="0" fontId="69" fillId="7" borderId="0" xfId="0" applyFont="1" applyFill="1"/>
    <xf numFmtId="0" fontId="43" fillId="0" borderId="0" xfId="0" applyFont="1"/>
    <xf numFmtId="0" fontId="43" fillId="4" borderId="0" xfId="0" applyFont="1" applyFill="1"/>
    <xf numFmtId="0" fontId="3" fillId="4" borderId="0" xfId="0" applyFont="1" applyFill="1" applyAlignment="1"/>
    <xf numFmtId="0" fontId="71" fillId="0" borderId="0" xfId="0" applyFont="1" applyFill="1"/>
    <xf numFmtId="0" fontId="72" fillId="0" borderId="0" xfId="0" applyFont="1" applyFill="1"/>
    <xf numFmtId="0" fontId="43" fillId="0" borderId="0" xfId="0" applyFont="1" applyBorder="1"/>
    <xf numFmtId="0" fontId="3" fillId="11" borderId="0" xfId="0" applyFont="1" applyFill="1" applyAlignment="1">
      <alignment horizontal="center"/>
    </xf>
    <xf numFmtId="0" fontId="43" fillId="11" borderId="0" xfId="0" applyFont="1" applyFill="1"/>
    <xf numFmtId="0" fontId="3" fillId="11" borderId="0" xfId="0" applyFont="1" applyFill="1" applyAlignment="1"/>
    <xf numFmtId="0" fontId="43" fillId="0" borderId="0" xfId="0" applyFont="1" applyFill="1" applyAlignment="1"/>
    <xf numFmtId="0" fontId="3" fillId="7" borderId="0" xfId="0" applyFont="1" applyFill="1" applyAlignment="1">
      <alignment horizontal="center"/>
    </xf>
    <xf numFmtId="0" fontId="43" fillId="7" borderId="0" xfId="0" applyFont="1" applyFill="1"/>
    <xf numFmtId="0" fontId="3" fillId="0" borderId="0" xfId="0" applyFont="1" applyFill="1" applyAlignment="1">
      <alignment horizontal="center" vertical="center"/>
    </xf>
    <xf numFmtId="0" fontId="73" fillId="0" borderId="0" xfId="0" applyFont="1" applyAlignment="1">
      <alignment horizontal="left" vertical="center" wrapText="1"/>
    </xf>
    <xf numFmtId="0" fontId="35" fillId="0" borderId="0" xfId="0" applyFont="1" applyBorder="1" applyAlignment="1">
      <alignment horizontal="justify" vertical="center" wrapText="1"/>
    </xf>
    <xf numFmtId="0" fontId="35" fillId="0" borderId="0" xfId="0" applyFont="1" applyBorder="1" applyAlignment="1">
      <alignment horizontal="left" vertical="center" wrapText="1"/>
    </xf>
    <xf numFmtId="0" fontId="3" fillId="4" borderId="1" xfId="0" applyFont="1" applyFill="1" applyBorder="1" applyAlignment="1">
      <alignment horizontal="center"/>
    </xf>
    <xf numFmtId="0" fontId="46" fillId="7" borderId="0" xfId="0" applyFont="1" applyFill="1" applyAlignment="1">
      <alignment horizontal="center" vertical="center"/>
    </xf>
    <xf numFmtId="0" fontId="71" fillId="7" borderId="0" xfId="0" applyFont="1" applyFill="1" applyAlignment="1">
      <alignment vertical="center"/>
    </xf>
    <xf numFmtId="0" fontId="46" fillId="7" borderId="0" xfId="0" applyFont="1" applyFill="1" applyAlignment="1">
      <alignment vertical="center"/>
    </xf>
    <xf numFmtId="0" fontId="47" fillId="0" borderId="0" xfId="0" applyFont="1" applyFill="1" applyBorder="1" applyAlignment="1" applyProtection="1">
      <alignment vertical="center"/>
      <protection hidden="1"/>
    </xf>
    <xf numFmtId="0" fontId="47" fillId="0" borderId="0" xfId="0" applyFont="1" applyFill="1" applyBorder="1" applyAlignment="1">
      <alignment vertical="center"/>
    </xf>
    <xf numFmtId="0" fontId="3" fillId="16" borderId="177" xfId="0" applyFont="1" applyFill="1" applyBorder="1" applyAlignment="1">
      <alignment horizontal="center" vertical="center"/>
    </xf>
    <xf numFmtId="0" fontId="13" fillId="16" borderId="130" xfId="0" applyFont="1" applyFill="1" applyBorder="1" applyAlignment="1">
      <alignment horizontal="center" vertical="center"/>
    </xf>
    <xf numFmtId="0" fontId="26" fillId="16" borderId="186" xfId="0" applyFont="1" applyFill="1" applyBorder="1" applyAlignment="1">
      <alignment horizontal="center" vertical="center" wrapText="1"/>
    </xf>
    <xf numFmtId="0" fontId="13" fillId="16" borderId="130" xfId="0" applyFont="1" applyFill="1" applyBorder="1" applyAlignment="1">
      <alignment horizontal="center" vertical="center" wrapText="1"/>
    </xf>
    <xf numFmtId="0" fontId="3" fillId="16" borderId="105" xfId="0" applyFont="1" applyFill="1" applyBorder="1" applyAlignment="1">
      <alignment horizontal="center" vertical="center"/>
    </xf>
    <xf numFmtId="0" fontId="13" fillId="16" borderId="105" xfId="0" applyFont="1" applyFill="1" applyBorder="1" applyAlignment="1">
      <alignment horizontal="center" vertical="center"/>
    </xf>
    <xf numFmtId="0" fontId="13" fillId="16" borderId="174" xfId="0" applyFont="1" applyFill="1" applyBorder="1" applyAlignment="1">
      <alignment horizontal="center" vertical="center"/>
    </xf>
    <xf numFmtId="0" fontId="0" fillId="0" borderId="1" xfId="0" applyFont="1" applyBorder="1" applyAlignment="1">
      <alignment horizontal="center" wrapText="1"/>
    </xf>
    <xf numFmtId="0" fontId="3" fillId="16" borderId="105" xfId="0" applyFont="1" applyFill="1" applyBorder="1" applyAlignment="1">
      <alignment horizontal="center" vertical="center" wrapText="1"/>
    </xf>
    <xf numFmtId="0" fontId="13" fillId="0" borderId="68" xfId="0" applyFont="1" applyBorder="1" applyAlignment="1">
      <alignment horizontal="center" wrapText="1"/>
    </xf>
    <xf numFmtId="0" fontId="3" fillId="0" borderId="187" xfId="0" applyFont="1" applyBorder="1" applyAlignment="1">
      <alignment horizontal="center" vertical="center"/>
    </xf>
    <xf numFmtId="0" fontId="3" fillId="0" borderId="188" xfId="0" applyFont="1" applyBorder="1" applyAlignment="1">
      <alignment horizontal="center" vertical="center" wrapText="1"/>
    </xf>
    <xf numFmtId="14" fontId="3" fillId="0" borderId="188" xfId="0" applyNumberFormat="1" applyFont="1" applyBorder="1" applyAlignment="1">
      <alignment horizontal="center" vertical="center" wrapText="1"/>
    </xf>
    <xf numFmtId="17" fontId="24" fillId="0" borderId="188" xfId="0" applyNumberFormat="1" applyFont="1" applyBorder="1" applyAlignment="1">
      <alignment horizontal="center" vertical="center" wrapText="1"/>
    </xf>
    <xf numFmtId="17" fontId="3" fillId="0" borderId="188" xfId="0" applyNumberFormat="1" applyFont="1" applyFill="1" applyBorder="1" applyAlignment="1">
      <alignment horizontal="center" vertical="center"/>
    </xf>
    <xf numFmtId="0" fontId="3" fillId="0" borderId="188" xfId="0" applyFont="1" applyBorder="1" applyAlignment="1">
      <alignment horizontal="left" vertical="center" wrapText="1"/>
    </xf>
    <xf numFmtId="0" fontId="3" fillId="0" borderId="188" xfId="0" applyFont="1" applyBorder="1" applyAlignment="1">
      <alignment vertical="center" wrapText="1"/>
    </xf>
    <xf numFmtId="0" fontId="3" fillId="0" borderId="189" xfId="0" applyFont="1" applyBorder="1" applyAlignment="1">
      <alignment horizontal="center" vertical="center"/>
    </xf>
    <xf numFmtId="0" fontId="3" fillId="0" borderId="169" xfId="0" applyFont="1" applyBorder="1" applyAlignment="1">
      <alignment horizontal="center" vertical="center"/>
    </xf>
    <xf numFmtId="17" fontId="24" fillId="0" borderId="41" xfId="0" applyNumberFormat="1" applyFont="1" applyBorder="1" applyAlignment="1">
      <alignment horizontal="center" vertical="center" wrapText="1"/>
    </xf>
    <xf numFmtId="17" fontId="28" fillId="0" borderId="41" xfId="0" applyNumberFormat="1" applyFont="1" applyFill="1" applyBorder="1" applyAlignment="1">
      <alignment horizontal="center" vertical="center"/>
    </xf>
    <xf numFmtId="0" fontId="3" fillId="0" borderId="41" xfId="0" applyFont="1" applyBorder="1" applyAlignment="1">
      <alignment horizontal="left" vertical="center" wrapText="1"/>
    </xf>
    <xf numFmtId="0" fontId="75" fillId="0" borderId="41" xfId="0" applyFont="1" applyBorder="1" applyAlignment="1">
      <alignment horizontal="center" vertical="center" wrapText="1"/>
    </xf>
    <xf numFmtId="0" fontId="3" fillId="0" borderId="169" xfId="0" applyFont="1"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14" fontId="3" fillId="0" borderId="41" xfId="0" applyNumberFormat="1" applyFont="1" applyBorder="1" applyAlignment="1" applyProtection="1">
      <alignment horizontal="center" vertical="center" wrapText="1"/>
      <protection locked="0"/>
    </xf>
    <xf numFmtId="17" fontId="24" fillId="0" borderId="41" xfId="0" applyNumberFormat="1" applyFont="1" applyBorder="1" applyAlignment="1" applyProtection="1">
      <alignment horizontal="center" vertical="center" wrapText="1"/>
      <protection locked="0"/>
    </xf>
    <xf numFmtId="17" fontId="3" fillId="0" borderId="41" xfId="0" applyNumberFormat="1" applyFont="1" applyFill="1" applyBorder="1" applyAlignment="1" applyProtection="1">
      <alignment horizontal="center" vertical="center"/>
      <protection locked="0"/>
    </xf>
    <xf numFmtId="17" fontId="28" fillId="0" borderId="41"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vertical="center" wrapText="1"/>
      <protection locked="0"/>
    </xf>
    <xf numFmtId="0" fontId="3" fillId="0" borderId="90" xfId="0" applyFont="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109" xfId="0" applyFont="1" applyBorder="1" applyAlignment="1">
      <alignment horizontal="center" vertical="center" wrapText="1"/>
    </xf>
    <xf numFmtId="0" fontId="3" fillId="11" borderId="105" xfId="0" applyFont="1" applyFill="1" applyBorder="1" applyAlignment="1">
      <alignment horizontal="left" vertical="center" wrapText="1"/>
    </xf>
    <xf numFmtId="49" fontId="3" fillId="11" borderId="90" xfId="0" applyNumberFormat="1" applyFont="1" applyFill="1" applyBorder="1" applyAlignment="1">
      <alignment horizontal="center" vertical="center" wrapText="1"/>
    </xf>
    <xf numFmtId="164" fontId="4" fillId="5" borderId="41" xfId="0" applyNumberFormat="1" applyFont="1" applyFill="1" applyBorder="1" applyAlignment="1">
      <alignment horizontal="center" wrapText="1"/>
    </xf>
    <xf numFmtId="0" fontId="4" fillId="3" borderId="41" xfId="0" applyFont="1" applyFill="1" applyBorder="1" applyAlignment="1">
      <alignment horizontal="center" wrapText="1"/>
    </xf>
    <xf numFmtId="0" fontId="3" fillId="0" borderId="41" xfId="0" applyFont="1" applyFill="1" applyBorder="1" applyAlignment="1">
      <alignment horizontal="center" wrapText="1"/>
    </xf>
    <xf numFmtId="0" fontId="3" fillId="0" borderId="46" xfId="0" applyFont="1" applyFill="1" applyBorder="1" applyAlignment="1">
      <alignment horizontal="center" wrapText="1"/>
    </xf>
    <xf numFmtId="0" fontId="3" fillId="0" borderId="52" xfId="0" applyFont="1" applyFill="1" applyBorder="1" applyAlignment="1">
      <alignment horizontal="center" wrapText="1"/>
    </xf>
    <xf numFmtId="14" fontId="3" fillId="11" borderId="105" xfId="0" applyNumberFormat="1" applyFont="1" applyFill="1" applyBorder="1" applyAlignment="1">
      <alignment horizontal="center" vertical="center" wrapText="1"/>
    </xf>
    <xf numFmtId="17" fontId="3" fillId="11" borderId="105" xfId="0" applyNumberFormat="1" applyFont="1" applyFill="1" applyBorder="1" applyAlignment="1">
      <alignment horizontal="center" vertical="center" wrapText="1"/>
    </xf>
    <xf numFmtId="164" fontId="3" fillId="11" borderId="173" xfId="0" applyNumberFormat="1" applyFont="1" applyFill="1" applyBorder="1" applyAlignment="1">
      <alignment horizontal="center" vertical="center" wrapText="1"/>
    </xf>
    <xf numFmtId="0" fontId="3" fillId="11" borderId="105" xfId="0" applyFont="1" applyFill="1" applyBorder="1" applyAlignment="1">
      <alignment horizontal="justify" vertical="center" wrapText="1"/>
    </xf>
    <xf numFmtId="0" fontId="3" fillId="11" borderId="105" xfId="0" applyFont="1" applyFill="1" applyBorder="1" applyAlignment="1">
      <alignment horizontal="center" wrapText="1"/>
    </xf>
    <xf numFmtId="0" fontId="3" fillId="11" borderId="174" xfId="0" applyFont="1" applyFill="1" applyBorder="1" applyAlignment="1">
      <alignment horizontal="center" vertical="center" wrapText="1"/>
    </xf>
    <xf numFmtId="164" fontId="3" fillId="11" borderId="191" xfId="0" applyNumberFormat="1" applyFont="1" applyFill="1" applyBorder="1" applyAlignment="1">
      <alignment horizontal="center" vertical="center" wrapText="1"/>
    </xf>
    <xf numFmtId="0" fontId="3" fillId="11" borderId="191" xfId="0" applyFont="1" applyFill="1" applyBorder="1" applyAlignment="1">
      <alignment horizontal="center" vertical="center" wrapText="1"/>
    </xf>
    <xf numFmtId="14" fontId="3" fillId="11" borderId="191" xfId="0" applyNumberFormat="1" applyFont="1" applyFill="1" applyBorder="1" applyAlignment="1">
      <alignment horizontal="center" vertical="center" wrapText="1"/>
    </xf>
    <xf numFmtId="17" fontId="3" fillId="11" borderId="191" xfId="0" applyNumberFormat="1" applyFont="1" applyFill="1" applyBorder="1" applyAlignment="1">
      <alignment horizontal="center" vertical="center" wrapText="1"/>
    </xf>
    <xf numFmtId="0" fontId="3" fillId="11" borderId="191" xfId="0" applyFont="1" applyFill="1" applyBorder="1" applyAlignment="1">
      <alignment horizontal="left" vertical="center" wrapText="1"/>
    </xf>
    <xf numFmtId="0" fontId="3" fillId="11" borderId="191" xfId="0" applyFont="1" applyFill="1" applyBorder="1" applyAlignment="1">
      <alignment horizontal="justify" vertical="center" wrapText="1"/>
    </xf>
    <xf numFmtId="0" fontId="3" fillId="11" borderId="191" xfId="0" applyFont="1" applyFill="1" applyBorder="1" applyAlignment="1">
      <alignment horizontal="center" wrapText="1"/>
    </xf>
    <xf numFmtId="0" fontId="3" fillId="11" borderId="192" xfId="0" applyFont="1" applyFill="1" applyBorder="1" applyAlignment="1">
      <alignment horizontal="center" vertical="center" wrapText="1"/>
    </xf>
    <xf numFmtId="164" fontId="3" fillId="0" borderId="191" xfId="0" applyNumberFormat="1" applyFont="1" applyFill="1" applyBorder="1" applyAlignment="1">
      <alignment horizontal="center" vertical="center" wrapText="1"/>
    </xf>
    <xf numFmtId="0" fontId="3" fillId="0" borderId="191" xfId="0" applyFont="1" applyFill="1" applyBorder="1" applyAlignment="1">
      <alignment horizontal="center" vertical="center" wrapText="1"/>
    </xf>
    <xf numFmtId="14" fontId="3" fillId="0" borderId="191" xfId="0" applyNumberFormat="1" applyFont="1" applyFill="1" applyBorder="1" applyAlignment="1">
      <alignment horizontal="center" vertical="center" wrapText="1"/>
    </xf>
    <xf numFmtId="17" fontId="3" fillId="0" borderId="191" xfId="0" applyNumberFormat="1" applyFont="1" applyFill="1" applyBorder="1" applyAlignment="1">
      <alignment horizontal="center" vertical="center" wrapText="1"/>
    </xf>
    <xf numFmtId="0" fontId="3" fillId="0" borderId="191" xfId="0" applyFont="1" applyFill="1" applyBorder="1" applyAlignment="1">
      <alignment horizontal="left" vertical="center" wrapText="1"/>
    </xf>
    <xf numFmtId="0" fontId="3" fillId="0" borderId="191" xfId="0" applyFont="1" applyFill="1" applyBorder="1" applyAlignment="1">
      <alignment horizontal="justify" vertical="center" wrapText="1"/>
    </xf>
    <xf numFmtId="0" fontId="3" fillId="0" borderId="191" xfId="0" applyFont="1" applyFill="1" applyBorder="1" applyAlignment="1">
      <alignment horizontal="center" wrapText="1"/>
    </xf>
    <xf numFmtId="0" fontId="3" fillId="0" borderId="192" xfId="0" applyFont="1" applyFill="1" applyBorder="1" applyAlignment="1">
      <alignment horizontal="center" vertical="center" wrapText="1"/>
    </xf>
    <xf numFmtId="0" fontId="3" fillId="0" borderId="163" xfId="0" applyFont="1" applyFill="1" applyBorder="1" applyAlignment="1">
      <alignment horizontal="justify" vertical="center" wrapText="1"/>
    </xf>
    <xf numFmtId="0" fontId="3" fillId="4" borderId="2" xfId="0" applyFont="1" applyFill="1" applyBorder="1" applyAlignment="1">
      <alignment horizontal="center"/>
    </xf>
    <xf numFmtId="0" fontId="3" fillId="4" borderId="194" xfId="0" applyFont="1" applyFill="1" applyBorder="1" applyAlignment="1">
      <alignment horizontal="center"/>
    </xf>
    <xf numFmtId="0" fontId="25" fillId="0" borderId="19" xfId="1" applyFont="1" applyBorder="1" applyAlignment="1" applyProtection="1"/>
    <xf numFmtId="0" fontId="3" fillId="0" borderId="21" xfId="0" applyFont="1" applyBorder="1" applyAlignment="1">
      <alignment horizontal="center"/>
    </xf>
    <xf numFmtId="0" fontId="2" fillId="0" borderId="19" xfId="1" applyBorder="1" applyAlignment="1" applyProtection="1"/>
    <xf numFmtId="0" fontId="26" fillId="6" borderId="193" xfId="0" applyFont="1" applyFill="1" applyBorder="1" applyAlignment="1">
      <alignment horizontal="center" vertical="center" wrapText="1"/>
    </xf>
    <xf numFmtId="0" fontId="22" fillId="6" borderId="193" xfId="0" applyFont="1" applyFill="1" applyBorder="1" applyAlignment="1">
      <alignment horizontal="center" vertical="center" wrapText="1"/>
    </xf>
    <xf numFmtId="0" fontId="21" fillId="6" borderId="193" xfId="0" applyFont="1" applyFill="1" applyBorder="1" applyAlignment="1">
      <alignment horizontal="center" vertical="center" wrapText="1"/>
    </xf>
    <xf numFmtId="0" fontId="9" fillId="6" borderId="193" xfId="0" applyFont="1" applyFill="1" applyBorder="1" applyAlignment="1">
      <alignment horizontal="center"/>
    </xf>
    <xf numFmtId="0" fontId="2" fillId="0" borderId="20" xfId="1" applyBorder="1" applyAlignment="1" applyProtection="1"/>
    <xf numFmtId="0" fontId="9" fillId="6" borderId="21" xfId="0" applyFont="1" applyFill="1" applyBorder="1" applyAlignment="1">
      <alignment horizontal="center"/>
    </xf>
    <xf numFmtId="0" fontId="0" fillId="6" borderId="21" xfId="0" applyFill="1" applyBorder="1"/>
    <xf numFmtId="0" fontId="2" fillId="4" borderId="195" xfId="1" applyFill="1" applyBorder="1" applyAlignment="1" applyProtection="1"/>
    <xf numFmtId="0" fontId="3" fillId="4" borderId="44" xfId="0" applyFont="1" applyFill="1" applyBorder="1" applyAlignment="1">
      <alignment horizontal="center"/>
    </xf>
    <xf numFmtId="0" fontId="3" fillId="4" borderId="10" xfId="0" applyFont="1" applyFill="1" applyBorder="1" applyAlignment="1">
      <alignment horizontal="center"/>
    </xf>
    <xf numFmtId="0" fontId="19" fillId="4" borderId="195" xfId="1" applyFont="1" applyFill="1" applyBorder="1" applyAlignment="1" applyProtection="1"/>
    <xf numFmtId="0" fontId="3" fillId="11" borderId="191" xfId="0" applyFont="1" applyFill="1" applyBorder="1" applyAlignment="1">
      <alignment vertical="center" wrapText="1"/>
    </xf>
    <xf numFmtId="0" fontId="3" fillId="0" borderId="196" xfId="0" applyFont="1" applyFill="1" applyBorder="1" applyAlignment="1">
      <alignment horizontal="center" vertical="center"/>
    </xf>
    <xf numFmtId="0" fontId="13" fillId="0" borderId="196" xfId="0" applyFont="1" applyFill="1" applyBorder="1" applyAlignment="1">
      <alignment horizontal="center" vertical="center"/>
    </xf>
    <xf numFmtId="0" fontId="0" fillId="0" borderId="196" xfId="0" applyFill="1" applyBorder="1" applyAlignment="1">
      <alignment vertical="center"/>
    </xf>
    <xf numFmtId="0" fontId="13" fillId="0" borderId="196" xfId="0" applyFont="1" applyFill="1" applyBorder="1" applyAlignment="1">
      <alignment vertical="center"/>
    </xf>
    <xf numFmtId="0" fontId="3" fillId="0" borderId="191" xfId="0" applyFont="1" applyFill="1" applyBorder="1" applyAlignment="1">
      <alignment horizontal="center" vertical="center"/>
    </xf>
    <xf numFmtId="0" fontId="13" fillId="0" borderId="191" xfId="0" applyFont="1" applyFill="1" applyBorder="1" applyAlignment="1">
      <alignment horizontal="center" vertical="center"/>
    </xf>
    <xf numFmtId="0" fontId="0" fillId="0" borderId="191" xfId="0" applyFill="1" applyBorder="1" applyAlignment="1">
      <alignment vertical="center"/>
    </xf>
    <xf numFmtId="0" fontId="13" fillId="0" borderId="191" xfId="0" applyFont="1" applyFill="1" applyBorder="1" applyAlignment="1">
      <alignment vertical="center"/>
    </xf>
    <xf numFmtId="164" fontId="3" fillId="0" borderId="104" xfId="0" applyNumberFormat="1" applyFont="1" applyFill="1" applyBorder="1" applyAlignment="1">
      <alignment horizontal="center" vertical="center" wrapText="1"/>
    </xf>
    <xf numFmtId="0" fontId="4" fillId="0" borderId="196" xfId="0" applyFont="1" applyFill="1" applyBorder="1" applyAlignment="1">
      <alignment horizontal="center" vertical="center"/>
    </xf>
    <xf numFmtId="0" fontId="41" fillId="0" borderId="196" xfId="0" applyFont="1" applyFill="1" applyBorder="1" applyAlignment="1">
      <alignment vertical="center"/>
    </xf>
    <xf numFmtId="0" fontId="4" fillId="0" borderId="196" xfId="0" applyFont="1" applyFill="1" applyBorder="1" applyAlignment="1">
      <alignment vertical="center"/>
    </xf>
    <xf numFmtId="164" fontId="4" fillId="5" borderId="102" xfId="0" applyNumberFormat="1" applyFont="1" applyFill="1" applyBorder="1" applyAlignment="1">
      <alignment horizontal="center" vertical="center" wrapText="1"/>
    </xf>
    <xf numFmtId="0" fontId="4" fillId="5" borderId="46" xfId="0" applyFont="1" applyFill="1" applyBorder="1" applyAlignment="1">
      <alignment horizontal="center" wrapText="1"/>
    </xf>
    <xf numFmtId="0" fontId="4" fillId="5" borderId="46" xfId="0" applyFont="1" applyFill="1" applyBorder="1" applyAlignment="1">
      <alignment vertical="justify" wrapText="1"/>
    </xf>
    <xf numFmtId="164" fontId="3" fillId="11" borderId="104" xfId="0" applyNumberFormat="1" applyFont="1" applyFill="1" applyBorder="1" applyAlignment="1">
      <alignment horizontal="center" vertical="center" wrapText="1"/>
    </xf>
    <xf numFmtId="0" fontId="3" fillId="11" borderId="105" xfId="0" applyFont="1" applyFill="1" applyBorder="1" applyAlignment="1">
      <alignment vertical="center" wrapText="1"/>
    </xf>
    <xf numFmtId="0" fontId="3" fillId="11" borderId="106" xfId="0" applyFont="1" applyFill="1" applyBorder="1" applyAlignment="1">
      <alignment horizontal="center" vertical="center" wrapText="1"/>
    </xf>
    <xf numFmtId="14" fontId="24" fillId="0" borderId="52" xfId="0" applyNumberFormat="1" applyFont="1" applyBorder="1" applyAlignment="1" applyProtection="1">
      <alignment horizontal="center" vertical="center" wrapText="1"/>
      <protection locked="0"/>
    </xf>
    <xf numFmtId="17" fontId="24" fillId="0" borderId="52" xfId="0" applyNumberFormat="1" applyFont="1" applyFill="1" applyBorder="1" applyAlignment="1">
      <alignment horizontal="center" vertical="center" wrapText="1"/>
    </xf>
    <xf numFmtId="0" fontId="24" fillId="0" borderId="52" xfId="0" applyFont="1" applyBorder="1" applyAlignment="1">
      <alignment vertical="center" wrapText="1"/>
    </xf>
    <xf numFmtId="0" fontId="24" fillId="0" borderId="52" xfId="0" applyFont="1" applyBorder="1" applyAlignment="1">
      <alignment horizontal="justify" vertical="center" wrapText="1"/>
    </xf>
    <xf numFmtId="17" fontId="3" fillId="11" borderId="0" xfId="0" applyNumberFormat="1" applyFont="1" applyFill="1" applyBorder="1" applyAlignment="1">
      <alignment horizontal="center" vertical="center"/>
    </xf>
    <xf numFmtId="0" fontId="3" fillId="0" borderId="179" xfId="0" applyFont="1" applyBorder="1" applyAlignment="1">
      <alignment horizontal="center" vertical="center"/>
    </xf>
    <xf numFmtId="0" fontId="3" fillId="0" borderId="190" xfId="0" applyFont="1" applyBorder="1" applyAlignment="1">
      <alignment horizontal="center" vertical="center" wrapText="1"/>
    </xf>
    <xf numFmtId="14" fontId="3" fillId="0" borderId="190" xfId="0" applyNumberFormat="1" applyFont="1" applyBorder="1" applyAlignment="1">
      <alignment horizontal="center" vertical="center" wrapText="1"/>
    </xf>
    <xf numFmtId="17" fontId="24" fillId="0" borderId="190" xfId="0" applyNumberFormat="1" applyFont="1" applyBorder="1" applyAlignment="1">
      <alignment horizontal="center" vertical="center" wrapText="1"/>
    </xf>
    <xf numFmtId="17" fontId="3" fillId="0" borderId="190" xfId="0" applyNumberFormat="1" applyFont="1" applyFill="1" applyBorder="1" applyAlignment="1">
      <alignment horizontal="center" vertical="center"/>
    </xf>
    <xf numFmtId="17" fontId="28" fillId="0" borderId="190" xfId="0" applyNumberFormat="1" applyFont="1" applyFill="1" applyBorder="1" applyAlignment="1">
      <alignment horizontal="center" vertical="center"/>
    </xf>
    <xf numFmtId="0" fontId="3" fillId="0" borderId="190" xfId="0" applyFont="1" applyBorder="1" applyAlignment="1">
      <alignment vertical="center" wrapText="1"/>
    </xf>
    <xf numFmtId="0" fontId="3" fillId="0" borderId="197" xfId="0" applyFont="1" applyBorder="1" applyAlignment="1">
      <alignment horizontal="center" vertical="center"/>
    </xf>
    <xf numFmtId="0" fontId="3" fillId="0" borderId="190" xfId="0" applyFont="1" applyBorder="1" applyAlignment="1">
      <alignment horizontal="left" vertical="center" wrapText="1"/>
    </xf>
    <xf numFmtId="0" fontId="3" fillId="0" borderId="41" xfId="0" applyFont="1" applyBorder="1" applyAlignment="1">
      <alignment horizontal="justify" vertical="justify" wrapText="1"/>
    </xf>
    <xf numFmtId="0" fontId="3" fillId="0" borderId="138" xfId="0" applyFont="1" applyFill="1" applyBorder="1" applyAlignment="1">
      <alignment horizontal="center" vertical="center"/>
    </xf>
    <xf numFmtId="0" fontId="3" fillId="0" borderId="92" xfId="0" applyFont="1" applyFill="1" applyBorder="1" applyAlignment="1">
      <alignment horizontal="center" vertical="center" wrapText="1"/>
    </xf>
    <xf numFmtId="14" fontId="3" fillId="0" borderId="92" xfId="0" applyNumberFormat="1" applyFont="1" applyFill="1" applyBorder="1" applyAlignment="1">
      <alignment horizontal="center" vertical="center" wrapText="1"/>
    </xf>
    <xf numFmtId="17" fontId="24" fillId="0" borderId="92" xfId="0" applyNumberFormat="1" applyFont="1" applyFill="1" applyBorder="1" applyAlignment="1">
      <alignment horizontal="center" vertical="center" wrapText="1"/>
    </xf>
    <xf numFmtId="17" fontId="28" fillId="0" borderId="92" xfId="0" applyNumberFormat="1" applyFont="1" applyFill="1" applyBorder="1" applyAlignment="1">
      <alignment horizontal="center" vertical="center"/>
    </xf>
    <xf numFmtId="0" fontId="3" fillId="0" borderId="92" xfId="0" applyFont="1" applyFill="1" applyBorder="1" applyAlignment="1">
      <alignment horizontal="left" vertical="center" wrapText="1"/>
    </xf>
    <xf numFmtId="0" fontId="3" fillId="0" borderId="92" xfId="0" applyFont="1" applyFill="1" applyBorder="1" applyAlignment="1">
      <alignment horizontal="justify" vertical="justify" wrapText="1"/>
    </xf>
    <xf numFmtId="0" fontId="3" fillId="0" borderId="93" xfId="0" applyFont="1" applyFill="1" applyBorder="1" applyAlignment="1">
      <alignment horizontal="center" vertical="center"/>
    </xf>
    <xf numFmtId="0" fontId="3" fillId="0" borderId="178" xfId="0" applyFont="1" applyBorder="1" applyAlignment="1">
      <alignment horizontal="center" vertical="center"/>
    </xf>
    <xf numFmtId="0" fontId="3" fillId="0" borderId="171" xfId="0" applyFont="1" applyBorder="1" applyAlignment="1">
      <alignment horizontal="center" vertical="center" wrapText="1"/>
    </xf>
    <xf numFmtId="0" fontId="3" fillId="0" borderId="171" xfId="0" applyFont="1" applyBorder="1" applyAlignment="1">
      <alignment horizontal="justify" vertical="justify" wrapText="1"/>
    </xf>
    <xf numFmtId="0" fontId="3" fillId="18" borderId="169" xfId="0" applyFont="1" applyFill="1" applyBorder="1" applyAlignment="1">
      <alignment horizontal="center" vertical="center"/>
    </xf>
    <xf numFmtId="0" fontId="3" fillId="18" borderId="41" xfId="0" applyFont="1" applyFill="1" applyBorder="1" applyAlignment="1">
      <alignment horizontal="center" vertical="center" wrapText="1"/>
    </xf>
    <xf numFmtId="14" fontId="3" fillId="18" borderId="41" xfId="0" applyNumberFormat="1" applyFont="1" applyFill="1" applyBorder="1" applyAlignment="1">
      <alignment horizontal="center" vertical="center" wrapText="1"/>
    </xf>
    <xf numFmtId="17" fontId="24" fillId="18" borderId="41" xfId="0" applyNumberFormat="1" applyFont="1" applyFill="1" applyBorder="1" applyAlignment="1">
      <alignment horizontal="center" vertical="center" wrapText="1"/>
    </xf>
    <xf numFmtId="17" fontId="3" fillId="18" borderId="41" xfId="0" applyNumberFormat="1" applyFont="1" applyFill="1" applyBorder="1" applyAlignment="1">
      <alignment horizontal="center" vertical="center"/>
    </xf>
    <xf numFmtId="17" fontId="28" fillId="18" borderId="41" xfId="0" applyNumberFormat="1" applyFont="1" applyFill="1" applyBorder="1" applyAlignment="1">
      <alignment horizontal="center" vertical="center"/>
    </xf>
    <xf numFmtId="0" fontId="3" fillId="18" borderId="41" xfId="0" applyFont="1" applyFill="1" applyBorder="1" applyAlignment="1">
      <alignment horizontal="left" vertical="center" wrapText="1"/>
    </xf>
    <xf numFmtId="0" fontId="3" fillId="18" borderId="41" xfId="0" applyFont="1" applyFill="1" applyBorder="1" applyAlignment="1">
      <alignment horizontal="justify" vertical="justify" wrapText="1"/>
    </xf>
    <xf numFmtId="0" fontId="3" fillId="18" borderId="90" xfId="0" applyFont="1" applyFill="1" applyBorder="1" applyAlignment="1">
      <alignment horizontal="center" vertical="center"/>
    </xf>
    <xf numFmtId="0" fontId="3" fillId="19" borderId="179" xfId="0" applyFont="1" applyFill="1" applyBorder="1" applyAlignment="1">
      <alignment horizontal="center" vertical="center"/>
    </xf>
    <xf numFmtId="0" fontId="3" fillId="19" borderId="171" xfId="0" applyFont="1" applyFill="1" applyBorder="1" applyAlignment="1">
      <alignment horizontal="center" vertical="center" wrapText="1"/>
    </xf>
    <xf numFmtId="14" fontId="3" fillId="19" borderId="190" xfId="0" applyNumberFormat="1" applyFont="1" applyFill="1" applyBorder="1" applyAlignment="1">
      <alignment horizontal="center" vertical="center" wrapText="1"/>
    </xf>
    <xf numFmtId="17" fontId="24" fillId="19" borderId="190" xfId="0" applyNumberFormat="1" applyFont="1" applyFill="1" applyBorder="1" applyAlignment="1">
      <alignment horizontal="center" vertical="center" wrapText="1"/>
    </xf>
    <xf numFmtId="17" fontId="3" fillId="19" borderId="171" xfId="0" applyNumberFormat="1" applyFont="1" applyFill="1" applyBorder="1" applyAlignment="1">
      <alignment horizontal="center" vertical="center"/>
    </xf>
    <xf numFmtId="17" fontId="28" fillId="19" borderId="171" xfId="0" applyNumberFormat="1" applyFont="1" applyFill="1" applyBorder="1" applyAlignment="1">
      <alignment horizontal="center" vertical="center"/>
    </xf>
    <xf numFmtId="0" fontId="3" fillId="19" borderId="171" xfId="0" applyFont="1" applyFill="1" applyBorder="1" applyAlignment="1">
      <alignment horizontal="left" vertical="center" wrapText="1"/>
    </xf>
    <xf numFmtId="0" fontId="3" fillId="19" borderId="190" xfId="0" applyFont="1" applyFill="1" applyBorder="1" applyAlignment="1">
      <alignment horizontal="justify" vertical="justify" wrapText="1"/>
    </xf>
    <xf numFmtId="0" fontId="3" fillId="19" borderId="190" xfId="0" applyFont="1" applyFill="1" applyBorder="1" applyAlignment="1">
      <alignment horizontal="center" vertical="center" wrapText="1"/>
    </xf>
    <xf numFmtId="0" fontId="3" fillId="19" borderId="197" xfId="0" applyFont="1" applyFill="1" applyBorder="1" applyAlignment="1">
      <alignment horizontal="center" vertical="center"/>
    </xf>
    <xf numFmtId="0" fontId="3" fillId="0" borderId="198" xfId="0" applyFont="1" applyBorder="1" applyAlignment="1">
      <alignment horizontal="center" vertical="center" wrapText="1"/>
    </xf>
    <xf numFmtId="0" fontId="3" fillId="0" borderId="200" xfId="0" applyFont="1" applyFill="1" applyBorder="1" applyAlignment="1">
      <alignment horizontal="center" vertical="center" wrapText="1"/>
    </xf>
    <xf numFmtId="17" fontId="3" fillId="0" borderId="200" xfId="0" applyNumberFormat="1" applyFont="1" applyFill="1" applyBorder="1" applyAlignment="1">
      <alignment horizontal="center" vertical="center"/>
    </xf>
    <xf numFmtId="17" fontId="28" fillId="0" borderId="200" xfId="0" applyNumberFormat="1" applyFont="1" applyFill="1" applyBorder="1" applyAlignment="1">
      <alignment horizontal="center" vertical="center"/>
    </xf>
    <xf numFmtId="0" fontId="3" fillId="0" borderId="200" xfId="0" applyFont="1" applyBorder="1" applyAlignment="1">
      <alignment horizontal="center" vertical="center" wrapText="1"/>
    </xf>
    <xf numFmtId="0" fontId="3" fillId="0" borderId="199" xfId="0" applyFont="1" applyFill="1" applyBorder="1" applyAlignment="1">
      <alignment horizontal="center" vertical="center" wrapText="1"/>
    </xf>
    <xf numFmtId="17" fontId="3" fillId="0" borderId="199" xfId="0" applyNumberFormat="1" applyFont="1" applyFill="1" applyBorder="1" applyAlignment="1">
      <alignment horizontal="center" vertical="center"/>
    </xf>
    <xf numFmtId="17" fontId="28" fillId="0" borderId="199" xfId="0" applyNumberFormat="1" applyFont="1" applyFill="1" applyBorder="1" applyAlignment="1">
      <alignment horizontal="center" vertical="center"/>
    </xf>
    <xf numFmtId="0" fontId="3" fillId="0" borderId="199" xfId="0" applyFont="1" applyBorder="1" applyAlignment="1">
      <alignment horizontal="center" vertical="center" wrapText="1"/>
    </xf>
    <xf numFmtId="0" fontId="3" fillId="18" borderId="46" xfId="0" applyFont="1" applyFill="1" applyBorder="1" applyAlignment="1">
      <alignment horizontal="center" vertical="center" wrapText="1"/>
    </xf>
    <xf numFmtId="0" fontId="3" fillId="18" borderId="103" xfId="0" applyFont="1" applyFill="1" applyBorder="1" applyAlignment="1">
      <alignment horizontal="center" vertical="center" wrapText="1"/>
    </xf>
    <xf numFmtId="0" fontId="3" fillId="18" borderId="0" xfId="0" applyFont="1" applyFill="1" applyAlignment="1">
      <alignment wrapText="1"/>
    </xf>
    <xf numFmtId="0" fontId="3" fillId="18" borderId="90" xfId="0" applyFont="1" applyFill="1" applyBorder="1" applyAlignment="1">
      <alignment horizontal="center" vertical="center" wrapText="1"/>
    </xf>
    <xf numFmtId="0" fontId="3" fillId="0" borderId="42" xfId="0" applyFont="1" applyFill="1" applyBorder="1" applyAlignment="1">
      <alignment horizontal="center" vertical="center" wrapText="1"/>
    </xf>
    <xf numFmtId="17" fontId="28" fillId="0" borderId="42" xfId="0" applyNumberFormat="1" applyFont="1" applyFill="1" applyBorder="1" applyAlignment="1">
      <alignment horizontal="center" vertical="center"/>
    </xf>
    <xf numFmtId="0" fontId="3" fillId="0" borderId="42" xfId="0" applyFont="1" applyBorder="1" applyAlignment="1">
      <alignment horizontal="center" vertical="center" wrapText="1"/>
    </xf>
    <xf numFmtId="14" fontId="13" fillId="0" borderId="0" xfId="0" applyNumberFormat="1" applyFont="1" applyAlignment="1">
      <alignment horizontal="center" vertical="center"/>
    </xf>
    <xf numFmtId="164" fontId="3" fillId="0" borderId="177" xfId="0" applyNumberFormat="1" applyFont="1" applyFill="1" applyBorder="1" applyAlignment="1">
      <alignment horizontal="center" vertical="center" wrapText="1"/>
    </xf>
    <xf numFmtId="0" fontId="3" fillId="0" borderId="130" xfId="0" applyFont="1" applyFill="1" applyBorder="1" applyAlignment="1">
      <alignment horizontal="center" vertical="center" wrapText="1"/>
    </xf>
    <xf numFmtId="14" fontId="3" fillId="0" borderId="130" xfId="0" applyNumberFormat="1" applyFont="1" applyFill="1" applyBorder="1" applyAlignment="1">
      <alignment horizontal="center" vertical="center" wrapText="1"/>
    </xf>
    <xf numFmtId="165" fontId="3" fillId="0" borderId="130" xfId="0" applyNumberFormat="1" applyFont="1" applyFill="1" applyBorder="1" applyAlignment="1">
      <alignment horizontal="center" vertical="center" wrapText="1"/>
    </xf>
    <xf numFmtId="17" fontId="3" fillId="0" borderId="171" xfId="0" applyNumberFormat="1" applyFont="1" applyFill="1" applyBorder="1" applyAlignment="1">
      <alignment horizontal="center" vertical="center"/>
    </xf>
    <xf numFmtId="0" fontId="3" fillId="0" borderId="130" xfId="0" applyFont="1" applyFill="1" applyBorder="1" applyAlignment="1">
      <alignment vertical="center" wrapText="1"/>
    </xf>
    <xf numFmtId="0" fontId="3" fillId="0" borderId="130" xfId="0" applyFont="1" applyFill="1" applyBorder="1" applyAlignment="1">
      <alignment horizontal="justify" vertical="center" wrapText="1"/>
    </xf>
    <xf numFmtId="0" fontId="3" fillId="0" borderId="201" xfId="0" applyFont="1" applyFill="1" applyBorder="1" applyAlignment="1">
      <alignment horizontal="center" vertical="center" wrapText="1"/>
    </xf>
    <xf numFmtId="164" fontId="3" fillId="0" borderId="162" xfId="0" applyNumberFormat="1" applyFont="1" applyFill="1" applyBorder="1" applyAlignment="1">
      <alignment horizontal="center" vertical="center" wrapText="1"/>
    </xf>
    <xf numFmtId="14" fontId="3" fillId="0" borderId="163" xfId="0" applyNumberFormat="1" applyFont="1" applyFill="1" applyBorder="1" applyAlignment="1">
      <alignment horizontal="center" vertical="center" wrapText="1"/>
    </xf>
    <xf numFmtId="165" fontId="3" fillId="0" borderId="163" xfId="0" applyNumberFormat="1" applyFont="1" applyFill="1" applyBorder="1" applyAlignment="1">
      <alignment horizontal="center" vertical="center" wrapText="1"/>
    </xf>
    <xf numFmtId="0" fontId="3" fillId="0" borderId="163" xfId="0" applyFont="1" applyFill="1" applyBorder="1" applyAlignment="1">
      <alignment vertical="center" wrapText="1"/>
    </xf>
    <xf numFmtId="0" fontId="3" fillId="0" borderId="164" xfId="0" applyFont="1" applyFill="1" applyBorder="1" applyAlignment="1">
      <alignment horizontal="center" vertical="center" wrapText="1"/>
    </xf>
    <xf numFmtId="164" fontId="3" fillId="18" borderId="102" xfId="0" applyNumberFormat="1" applyFont="1" applyFill="1" applyBorder="1" applyAlignment="1">
      <alignment horizontal="center" vertical="center" wrapText="1"/>
    </xf>
    <xf numFmtId="14" fontId="3" fillId="18" borderId="46" xfId="0" applyNumberFormat="1" applyFont="1" applyFill="1" applyBorder="1" applyAlignment="1">
      <alignment horizontal="center" vertical="center" wrapText="1"/>
    </xf>
    <xf numFmtId="17" fontId="3" fillId="18" borderId="46" xfId="0" applyNumberFormat="1" applyFont="1" applyFill="1" applyBorder="1" applyAlignment="1">
      <alignment horizontal="center" vertical="center" wrapText="1"/>
    </xf>
    <xf numFmtId="0" fontId="3" fillId="18" borderId="46" xfId="0" applyFont="1" applyFill="1" applyBorder="1" applyAlignment="1">
      <alignment horizontal="left" vertical="center" wrapText="1"/>
    </xf>
    <xf numFmtId="0" fontId="3" fillId="18" borderId="46" xfId="0" applyFont="1" applyFill="1" applyBorder="1" applyAlignment="1">
      <alignment vertical="center" wrapText="1"/>
    </xf>
    <xf numFmtId="0" fontId="3" fillId="18" borderId="46" xfId="0" applyFont="1" applyFill="1" applyBorder="1" applyAlignment="1">
      <alignment horizontal="center" wrapText="1"/>
    </xf>
    <xf numFmtId="0" fontId="28" fillId="0" borderId="0" xfId="0" applyFont="1" applyFill="1" applyAlignment="1">
      <alignment vertical="center"/>
    </xf>
    <xf numFmtId="164" fontId="4" fillId="20" borderId="41" xfId="0" applyNumberFormat="1" applyFont="1" applyFill="1" applyBorder="1" applyAlignment="1">
      <alignment horizontal="center" vertical="center" wrapText="1"/>
    </xf>
    <xf numFmtId="0" fontId="4" fillId="20" borderId="41" xfId="0" applyFont="1" applyFill="1" applyBorder="1" applyAlignment="1">
      <alignment horizontal="center" vertical="center" wrapText="1"/>
    </xf>
    <xf numFmtId="14" fontId="4" fillId="20" borderId="41" xfId="0" applyNumberFormat="1" applyFont="1" applyFill="1" applyBorder="1" applyAlignment="1">
      <alignment horizontal="center" vertical="center" wrapText="1"/>
    </xf>
    <xf numFmtId="17" fontId="4" fillId="20" borderId="41" xfId="0" applyNumberFormat="1" applyFont="1" applyFill="1" applyBorder="1" applyAlignment="1">
      <alignment horizontal="center" vertical="center" wrapText="1"/>
    </xf>
    <xf numFmtId="0" fontId="4" fillId="20" borderId="41" xfId="0" applyFont="1" applyFill="1" applyBorder="1"/>
    <xf numFmtId="0" fontId="4" fillId="20" borderId="41" xfId="0" applyFont="1" applyFill="1" applyBorder="1" applyAlignment="1">
      <alignment horizontal="justify" vertical="center" wrapText="1"/>
    </xf>
    <xf numFmtId="0" fontId="4" fillId="20" borderId="41" xfId="0" applyFont="1" applyFill="1" applyBorder="1" applyAlignment="1">
      <alignment horizontal="left" vertical="center" wrapText="1"/>
    </xf>
    <xf numFmtId="164" fontId="3" fillId="0" borderId="41" xfId="0" applyNumberFormat="1" applyFont="1" applyFill="1" applyBorder="1" applyAlignment="1">
      <alignment horizontal="center" vertical="center" wrapText="1"/>
    </xf>
    <xf numFmtId="17" fontId="3" fillId="0" borderId="41" xfId="0" applyNumberFormat="1" applyFont="1" applyFill="1" applyBorder="1" applyAlignment="1">
      <alignment horizontal="center" vertical="center" wrapText="1"/>
    </xf>
    <xf numFmtId="0" fontId="3" fillId="0" borderId="202" xfId="0" applyFont="1" applyFill="1" applyBorder="1" applyAlignment="1">
      <alignment horizontal="center" vertical="center" wrapText="1"/>
    </xf>
    <xf numFmtId="0" fontId="3" fillId="0" borderId="202" xfId="0" applyFont="1" applyBorder="1" applyAlignment="1">
      <alignment horizontal="justify" vertical="center" wrapText="1"/>
    </xf>
    <xf numFmtId="0" fontId="4" fillId="20" borderId="41" xfId="0" applyFont="1" applyFill="1" applyBorder="1" applyAlignment="1">
      <alignment vertical="center" wrapText="1"/>
    </xf>
    <xf numFmtId="0" fontId="3" fillId="0" borderId="105" xfId="0" applyFont="1" applyFill="1" applyBorder="1" applyAlignment="1">
      <alignment horizontal="justify" vertical="center"/>
    </xf>
    <xf numFmtId="0" fontId="4" fillId="16" borderId="177" xfId="0" applyFont="1" applyFill="1" applyBorder="1" applyAlignment="1">
      <alignment horizontal="center" vertical="center"/>
    </xf>
    <xf numFmtId="0" fontId="4" fillId="16" borderId="130" xfId="0" applyFont="1" applyFill="1" applyBorder="1" applyAlignment="1">
      <alignment horizontal="center" vertical="center"/>
    </xf>
    <xf numFmtId="0" fontId="4" fillId="16" borderId="130" xfId="0" applyFont="1" applyFill="1" applyBorder="1" applyAlignment="1">
      <alignment horizontal="center" vertical="center" wrapText="1"/>
    </xf>
    <xf numFmtId="0" fontId="4" fillId="16" borderId="201" xfId="0" applyFont="1" applyFill="1" applyBorder="1" applyAlignment="1">
      <alignment horizontal="center" vertical="center"/>
    </xf>
    <xf numFmtId="0" fontId="3" fillId="0" borderId="203" xfId="0" applyFont="1" applyFill="1" applyBorder="1" applyAlignment="1">
      <alignment horizontal="center" vertical="center"/>
    </xf>
    <xf numFmtId="0" fontId="3" fillId="0" borderId="204" xfId="0" applyFont="1" applyFill="1" applyBorder="1" applyAlignment="1">
      <alignment horizontal="center" vertical="center" wrapText="1"/>
    </xf>
    <xf numFmtId="14" fontId="3" fillId="0" borderId="204" xfId="0" applyNumberFormat="1" applyFont="1" applyBorder="1" applyAlignment="1">
      <alignment horizontal="center" vertical="center" wrapText="1"/>
    </xf>
    <xf numFmtId="17" fontId="3" fillId="0" borderId="204" xfId="0" applyNumberFormat="1" applyFont="1" applyBorder="1" applyAlignment="1">
      <alignment horizontal="center" vertical="center"/>
    </xf>
    <xf numFmtId="17" fontId="3" fillId="0" borderId="204" xfId="0" applyNumberFormat="1" applyFont="1" applyFill="1" applyBorder="1" applyAlignment="1">
      <alignment horizontal="center" vertical="center"/>
    </xf>
    <xf numFmtId="0" fontId="3" fillId="0" borderId="204" xfId="0" applyFont="1" applyBorder="1" applyAlignment="1">
      <alignment horizontal="left" vertical="center" wrapText="1"/>
    </xf>
    <xf numFmtId="0" fontId="3" fillId="0" borderId="205" xfId="0" applyFont="1" applyBorder="1" applyAlignment="1">
      <alignment horizontal="center" vertical="center" wrapText="1"/>
    </xf>
    <xf numFmtId="0" fontId="3" fillId="0" borderId="206" xfId="0" applyFont="1" applyFill="1" applyBorder="1" applyAlignment="1">
      <alignment horizontal="center" vertical="center"/>
    </xf>
    <xf numFmtId="0" fontId="3" fillId="0" borderId="207" xfId="0" applyFont="1" applyBorder="1" applyAlignment="1">
      <alignment horizontal="center" vertical="center"/>
    </xf>
    <xf numFmtId="14" fontId="3" fillId="0" borderId="207" xfId="0" applyNumberFormat="1" applyFont="1" applyBorder="1" applyAlignment="1">
      <alignment horizontal="center" vertical="center" wrapText="1"/>
    </xf>
    <xf numFmtId="17" fontId="13" fillId="0" borderId="207" xfId="0" applyNumberFormat="1" applyFont="1" applyBorder="1" applyAlignment="1">
      <alignment horizontal="center" vertical="center"/>
    </xf>
    <xf numFmtId="0" fontId="3" fillId="0" borderId="207" xfId="0" applyFont="1" applyBorder="1" applyAlignment="1">
      <alignment horizontal="center" vertical="center" wrapText="1"/>
    </xf>
    <xf numFmtId="0" fontId="3" fillId="0" borderId="207" xfId="0" applyFont="1" applyBorder="1" applyAlignment="1">
      <alignment horizontal="left" vertical="center" wrapText="1"/>
    </xf>
    <xf numFmtId="0" fontId="3" fillId="8" borderId="207" xfId="0" applyFont="1" applyFill="1" applyBorder="1" applyAlignment="1">
      <alignment vertical="center" wrapText="1"/>
    </xf>
    <xf numFmtId="0" fontId="3" fillId="0" borderId="207" xfId="0" applyFont="1" applyBorder="1" applyAlignment="1">
      <alignment horizontal="left" vertical="center"/>
    </xf>
    <xf numFmtId="0" fontId="3" fillId="0" borderId="208" xfId="0" applyFont="1" applyBorder="1" applyAlignment="1">
      <alignment horizontal="center" vertical="center"/>
    </xf>
    <xf numFmtId="0" fontId="3" fillId="0" borderId="207" xfId="0" applyFont="1" applyBorder="1" applyAlignment="1">
      <alignment horizontal="justify" vertical="center" wrapText="1"/>
    </xf>
    <xf numFmtId="0" fontId="3" fillId="0" borderId="208" xfId="0" applyFont="1" applyBorder="1" applyAlignment="1">
      <alignment horizontal="center" vertical="center" wrapText="1"/>
    </xf>
    <xf numFmtId="17" fontId="3" fillId="0" borderId="207" xfId="0" applyNumberFormat="1" applyFont="1" applyBorder="1" applyAlignment="1">
      <alignment horizontal="center" vertical="center"/>
    </xf>
    <xf numFmtId="0" fontId="3" fillId="0" borderId="208" xfId="0" applyFont="1" applyBorder="1" applyAlignment="1">
      <alignment horizontal="justify" vertical="center" wrapText="1"/>
    </xf>
    <xf numFmtId="0" fontId="3" fillId="0" borderId="207" xfId="0" applyFont="1" applyBorder="1" applyAlignment="1">
      <alignment vertical="center" wrapText="1"/>
    </xf>
    <xf numFmtId="0" fontId="3" fillId="0" borderId="207" xfId="0" applyFont="1" applyBorder="1" applyAlignment="1">
      <alignment horizontal="justify" vertical="center"/>
    </xf>
    <xf numFmtId="0" fontId="24" fillId="0" borderId="207" xfId="0" applyFont="1" applyBorder="1" applyAlignment="1">
      <alignment horizontal="center" vertical="center" wrapText="1"/>
    </xf>
    <xf numFmtId="14" fontId="24" fillId="0" borderId="207" xfId="0" applyNumberFormat="1" applyFont="1" applyBorder="1" applyAlignment="1">
      <alignment horizontal="center" vertical="center" wrapText="1"/>
    </xf>
    <xf numFmtId="0" fontId="24" fillId="0" borderId="207" xfId="0" applyFont="1" applyBorder="1" applyAlignment="1">
      <alignment vertical="center" wrapText="1"/>
    </xf>
    <xf numFmtId="0" fontId="24" fillId="0" borderId="207" xfId="0" applyFont="1" applyBorder="1" applyAlignment="1">
      <alignment horizontal="justify" vertical="center" wrapText="1"/>
    </xf>
    <xf numFmtId="0" fontId="24" fillId="0" borderId="207" xfId="0" applyFont="1" applyBorder="1" applyAlignment="1">
      <alignment vertical="center"/>
    </xf>
    <xf numFmtId="0" fontId="24" fillId="0" borderId="208" xfId="0" applyFont="1" applyBorder="1" applyAlignment="1">
      <alignment horizontal="center" vertical="center"/>
    </xf>
    <xf numFmtId="0" fontId="3" fillId="11" borderId="206" xfId="0" applyFont="1" applyFill="1" applyBorder="1" applyAlignment="1">
      <alignment horizontal="center" vertical="center"/>
    </xf>
    <xf numFmtId="0" fontId="24" fillId="11" borderId="207" xfId="0" applyFont="1" applyFill="1" applyBorder="1" applyAlignment="1">
      <alignment horizontal="center" vertical="center" wrapText="1"/>
    </xf>
    <xf numFmtId="14" fontId="24" fillId="11" borderId="207" xfId="0" applyNumberFormat="1" applyFont="1" applyFill="1" applyBorder="1" applyAlignment="1">
      <alignment horizontal="center" vertical="center" wrapText="1"/>
    </xf>
    <xf numFmtId="17" fontId="13" fillId="11" borderId="207" xfId="0" applyNumberFormat="1" applyFont="1" applyFill="1" applyBorder="1" applyAlignment="1">
      <alignment horizontal="center" vertical="center"/>
    </xf>
    <xf numFmtId="0" fontId="24" fillId="11" borderId="207" xfId="0" applyFont="1" applyFill="1" applyBorder="1" applyAlignment="1">
      <alignment vertical="center" wrapText="1"/>
    </xf>
    <xf numFmtId="0" fontId="24" fillId="11" borderId="207" xfId="0" applyFont="1" applyFill="1" applyBorder="1" applyAlignment="1">
      <alignment horizontal="justify" vertical="center" wrapText="1"/>
    </xf>
    <xf numFmtId="0" fontId="24" fillId="11" borderId="208" xfId="0" applyFont="1" applyFill="1" applyBorder="1" applyAlignment="1">
      <alignment horizontal="center" vertical="center"/>
    </xf>
    <xf numFmtId="0" fontId="24" fillId="0" borderId="207" xfId="0" applyFont="1" applyFill="1" applyBorder="1" applyAlignment="1">
      <alignment horizontal="center" vertical="center" wrapText="1"/>
    </xf>
    <xf numFmtId="14" fontId="24" fillId="0" borderId="207" xfId="0" applyNumberFormat="1" applyFont="1" applyFill="1" applyBorder="1" applyAlignment="1">
      <alignment horizontal="center" vertical="center" wrapText="1"/>
    </xf>
    <xf numFmtId="17" fontId="13" fillId="0" borderId="207" xfId="0" applyNumberFormat="1" applyFont="1" applyFill="1" applyBorder="1" applyAlignment="1">
      <alignment horizontal="center" vertical="center"/>
    </xf>
    <xf numFmtId="0" fontId="24" fillId="0" borderId="207" xfId="0" applyFont="1" applyFill="1" applyBorder="1" applyAlignment="1">
      <alignment vertical="center" wrapText="1"/>
    </xf>
    <xf numFmtId="0" fontId="24" fillId="0" borderId="207" xfId="0" applyFont="1" applyFill="1" applyBorder="1" applyAlignment="1">
      <alignment horizontal="justify" vertical="center" wrapText="1"/>
    </xf>
    <xf numFmtId="0" fontId="24" fillId="0" borderId="208" xfId="0" applyFont="1" applyFill="1" applyBorder="1" applyAlignment="1">
      <alignment horizontal="center" vertical="center"/>
    </xf>
    <xf numFmtId="0" fontId="3" fillId="0" borderId="207" xfId="0" applyFont="1" applyFill="1" applyBorder="1" applyAlignment="1">
      <alignment horizontal="center" vertical="center" wrapText="1"/>
    </xf>
    <xf numFmtId="17" fontId="3" fillId="0" borderId="207" xfId="0" applyNumberFormat="1" applyFont="1" applyFill="1" applyBorder="1" applyAlignment="1">
      <alignment horizontal="center" vertical="center"/>
    </xf>
    <xf numFmtId="0" fontId="3" fillId="0" borderId="207" xfId="0" applyFont="1" applyFill="1" applyBorder="1" applyAlignment="1">
      <alignment horizontal="left" vertical="center" wrapText="1"/>
    </xf>
    <xf numFmtId="0" fontId="3" fillId="0" borderId="207" xfId="0" applyFont="1" applyFill="1" applyBorder="1" applyAlignment="1">
      <alignment horizontal="justify" vertical="center" wrapText="1"/>
    </xf>
    <xf numFmtId="0" fontId="3" fillId="0" borderId="208" xfId="0" applyFont="1" applyFill="1" applyBorder="1" applyAlignment="1">
      <alignment horizontal="center" vertical="center"/>
    </xf>
    <xf numFmtId="0" fontId="3" fillId="0" borderId="209" xfId="0" applyFont="1" applyFill="1" applyBorder="1" applyAlignment="1">
      <alignment horizontal="center" vertical="center"/>
    </xf>
    <xf numFmtId="0" fontId="3" fillId="0" borderId="210" xfId="0" applyFont="1" applyFill="1" applyBorder="1" applyAlignment="1">
      <alignment horizontal="center" vertical="center" wrapText="1"/>
    </xf>
    <xf numFmtId="14" fontId="24" fillId="0" borderId="210" xfId="0" applyNumberFormat="1" applyFont="1" applyFill="1" applyBorder="1" applyAlignment="1">
      <alignment horizontal="center" vertical="center" wrapText="1"/>
    </xf>
    <xf numFmtId="17" fontId="3" fillId="0" borderId="210" xfId="0" applyNumberFormat="1" applyFont="1" applyFill="1" applyBorder="1" applyAlignment="1">
      <alignment horizontal="center" vertical="center"/>
    </xf>
    <xf numFmtId="0" fontId="3" fillId="0" borderId="210" xfId="0" applyFont="1" applyFill="1" applyBorder="1" applyAlignment="1">
      <alignment horizontal="left" vertical="center" wrapText="1"/>
    </xf>
    <xf numFmtId="0" fontId="3" fillId="0" borderId="210" xfId="0" applyFont="1" applyFill="1" applyBorder="1" applyAlignment="1">
      <alignment horizontal="justify" vertical="center" wrapText="1"/>
    </xf>
    <xf numFmtId="0" fontId="24" fillId="0" borderId="210" xfId="0" applyFont="1" applyFill="1" applyBorder="1" applyAlignment="1">
      <alignment horizontal="center" vertical="center" wrapText="1"/>
    </xf>
    <xf numFmtId="0" fontId="3" fillId="0" borderId="211" xfId="0" applyFont="1" applyFill="1" applyBorder="1" applyAlignment="1">
      <alignment horizontal="center" vertical="center"/>
    </xf>
    <xf numFmtId="0" fontId="10" fillId="16" borderId="173" xfId="0" applyFont="1" applyFill="1" applyBorder="1" applyAlignment="1">
      <alignment horizontal="center" vertical="center" wrapText="1"/>
    </xf>
    <xf numFmtId="0" fontId="10" fillId="16" borderId="105" xfId="0" applyFont="1" applyFill="1" applyBorder="1" applyAlignment="1">
      <alignment horizontal="center" vertical="center"/>
    </xf>
    <xf numFmtId="0" fontId="10" fillId="16" borderId="106" xfId="0" applyFont="1" applyFill="1" applyBorder="1" applyAlignment="1">
      <alignment horizontal="center" vertical="center"/>
    </xf>
    <xf numFmtId="0" fontId="10" fillId="16" borderId="104" xfId="0" applyFont="1" applyFill="1" applyBorder="1" applyAlignment="1">
      <alignment horizontal="center" vertical="center" wrapText="1"/>
    </xf>
    <xf numFmtId="0" fontId="4" fillId="16" borderId="105" xfId="0" applyFont="1" applyFill="1" applyBorder="1" applyAlignment="1">
      <alignment horizontal="center" vertical="center"/>
    </xf>
    <xf numFmtId="0" fontId="4" fillId="16" borderId="174" xfId="0" applyFont="1" applyFill="1" applyBorder="1" applyAlignment="1">
      <alignment horizontal="center" vertical="center"/>
    </xf>
    <xf numFmtId="164" fontId="3" fillId="11" borderId="89" xfId="0" applyNumberFormat="1" applyFont="1" applyFill="1" applyBorder="1" applyAlignment="1">
      <alignment horizontal="center" vertical="center"/>
    </xf>
    <xf numFmtId="0" fontId="3" fillId="11" borderId="41" xfId="0" applyFont="1" applyFill="1" applyBorder="1" applyAlignment="1">
      <alignment horizontal="left" vertical="center"/>
    </xf>
    <xf numFmtId="0" fontId="3" fillId="11" borderId="41" xfId="0" applyFont="1" applyFill="1" applyBorder="1" applyAlignment="1">
      <alignment horizontal="justify" vertical="center" wrapText="1"/>
    </xf>
    <xf numFmtId="0" fontId="3" fillId="11" borderId="41" xfId="0" applyFont="1" applyFill="1" applyBorder="1" applyAlignment="1">
      <alignment vertical="center" wrapText="1"/>
    </xf>
    <xf numFmtId="0" fontId="3" fillId="11" borderId="90" xfId="0" applyFont="1" applyFill="1" applyBorder="1" applyAlignment="1">
      <alignment horizontal="center" vertical="center" wrapText="1"/>
    </xf>
    <xf numFmtId="0" fontId="3" fillId="11" borderId="41" xfId="0" applyFont="1" applyFill="1" applyBorder="1" applyAlignment="1">
      <alignment horizontal="left" vertical="center" wrapText="1"/>
    </xf>
    <xf numFmtId="0" fontId="3" fillId="11" borderId="41" xfId="0" applyFont="1" applyFill="1" applyBorder="1" applyAlignment="1">
      <alignment vertical="center"/>
    </xf>
    <xf numFmtId="164" fontId="3" fillId="0" borderId="89" xfId="0" applyNumberFormat="1" applyFont="1" applyFill="1" applyBorder="1" applyAlignment="1">
      <alignment horizontal="center" vertical="center"/>
    </xf>
    <xf numFmtId="0" fontId="3" fillId="0" borderId="41" xfId="1" applyFont="1" applyFill="1" applyBorder="1" applyAlignment="1" applyProtection="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vertical="center"/>
    </xf>
    <xf numFmtId="14" fontId="3" fillId="11" borderId="41" xfId="0" applyNumberFormat="1" applyFont="1" applyFill="1" applyBorder="1" applyAlignment="1">
      <alignment horizontal="center" vertical="center" wrapText="1"/>
    </xf>
    <xf numFmtId="165" fontId="3" fillId="11" borderId="41" xfId="0" applyNumberFormat="1" applyFont="1" applyFill="1" applyBorder="1" applyAlignment="1">
      <alignment horizontal="center" vertical="center" wrapText="1"/>
    </xf>
    <xf numFmtId="0" fontId="46" fillId="11" borderId="41" xfId="0" applyFont="1" applyFill="1" applyBorder="1" applyAlignment="1">
      <alignment horizontal="left" vertical="center" wrapText="1"/>
    </xf>
    <xf numFmtId="164" fontId="9" fillId="0" borderId="89" xfId="0" applyNumberFormat="1" applyFont="1" applyFill="1" applyBorder="1" applyAlignment="1">
      <alignment horizontal="center" vertical="center"/>
    </xf>
    <xf numFmtId="0" fontId="9" fillId="0" borderId="41" xfId="0" applyFont="1" applyFill="1" applyBorder="1" applyAlignment="1">
      <alignment horizontal="center" vertical="center" wrapText="1"/>
    </xf>
    <xf numFmtId="14" fontId="9" fillId="0" borderId="41" xfId="0" applyNumberFormat="1" applyFont="1" applyFill="1" applyBorder="1" applyAlignment="1">
      <alignment horizontal="center" vertical="center" wrapText="1"/>
    </xf>
    <xf numFmtId="17" fontId="9" fillId="0" borderId="41" xfId="0" applyNumberFormat="1" applyFont="1" applyFill="1" applyBorder="1" applyAlignment="1">
      <alignment horizontal="center" vertical="center"/>
    </xf>
    <xf numFmtId="0" fontId="9" fillId="0" borderId="41" xfId="0" applyFont="1" applyFill="1" applyBorder="1" applyAlignment="1">
      <alignment horizontal="left" vertical="center" wrapText="1"/>
    </xf>
    <xf numFmtId="164" fontId="9" fillId="11" borderId="89" xfId="0" applyNumberFormat="1" applyFont="1" applyFill="1" applyBorder="1" applyAlignment="1">
      <alignment horizontal="center" vertical="center"/>
    </xf>
    <xf numFmtId="0" fontId="9" fillId="11" borderId="41" xfId="0" applyFont="1" applyFill="1" applyBorder="1" applyAlignment="1">
      <alignment horizontal="center" vertical="center" wrapText="1"/>
    </xf>
    <xf numFmtId="14" fontId="9" fillId="11" borderId="41" xfId="0" applyNumberFormat="1" applyFont="1" applyFill="1" applyBorder="1" applyAlignment="1">
      <alignment horizontal="center" vertical="center" wrapText="1"/>
    </xf>
    <xf numFmtId="17" fontId="9" fillId="11" borderId="41" xfId="0" applyNumberFormat="1" applyFont="1" applyFill="1" applyBorder="1" applyAlignment="1">
      <alignment horizontal="center" vertical="center"/>
    </xf>
    <xf numFmtId="0" fontId="9" fillId="11" borderId="41" xfId="0" applyFont="1" applyFill="1" applyBorder="1" applyAlignment="1">
      <alignment horizontal="left" vertical="center" wrapText="1"/>
    </xf>
    <xf numFmtId="164" fontId="4" fillId="7" borderId="89" xfId="0" applyNumberFormat="1" applyFont="1" applyFill="1" applyBorder="1" applyAlignment="1">
      <alignment horizontal="center" vertical="center"/>
    </xf>
    <xf numFmtId="0" fontId="4" fillId="7" borderId="41" xfId="0" applyFont="1" applyFill="1" applyBorder="1" applyAlignment="1">
      <alignment horizontal="center" vertical="center"/>
    </xf>
    <xf numFmtId="14" fontId="4" fillId="7" borderId="41" xfId="0" applyNumberFormat="1" applyFont="1" applyFill="1" applyBorder="1" applyAlignment="1">
      <alignment horizontal="center" vertical="center" wrapText="1"/>
    </xf>
    <xf numFmtId="17" fontId="4" fillId="7" borderId="41" xfId="0" applyNumberFormat="1" applyFont="1" applyFill="1" applyBorder="1" applyAlignment="1">
      <alignment horizontal="center" vertical="center"/>
    </xf>
    <xf numFmtId="0" fontId="4" fillId="7" borderId="41" xfId="0" applyFont="1" applyFill="1" applyBorder="1" applyAlignment="1">
      <alignment horizontal="left" vertical="center" wrapText="1"/>
    </xf>
    <xf numFmtId="0" fontId="4" fillId="7" borderId="41" xfId="0" applyFont="1" applyFill="1" applyBorder="1" applyAlignment="1">
      <alignment vertical="center" wrapText="1"/>
    </xf>
    <xf numFmtId="49" fontId="4" fillId="7" borderId="90" xfId="0" applyNumberFormat="1" applyFont="1" applyFill="1" applyBorder="1" applyAlignment="1">
      <alignment horizontal="center" vertical="center" wrapText="1"/>
    </xf>
    <xf numFmtId="0" fontId="3" fillId="0" borderId="89" xfId="0" applyFont="1" applyFill="1" applyBorder="1" applyAlignment="1">
      <alignment horizontal="center" vertical="center"/>
    </xf>
    <xf numFmtId="0" fontId="3" fillId="11" borderId="89" xfId="0" applyFont="1" applyFill="1" applyBorder="1" applyAlignment="1">
      <alignment horizontal="center" vertical="center"/>
    </xf>
    <xf numFmtId="164" fontId="4" fillId="5" borderId="89" xfId="0" applyNumberFormat="1" applyFont="1" applyFill="1" applyBorder="1" applyAlignment="1">
      <alignment horizontal="center" vertical="center"/>
    </xf>
    <xf numFmtId="0" fontId="4" fillId="5" borderId="41" xfId="0" applyFont="1" applyFill="1" applyBorder="1" applyAlignment="1">
      <alignment horizontal="left" vertical="center" wrapText="1"/>
    </xf>
    <xf numFmtId="0" fontId="4" fillId="5" borderId="41" xfId="0" applyFont="1" applyFill="1" applyBorder="1" applyAlignment="1">
      <alignment vertical="center" wrapText="1"/>
    </xf>
    <xf numFmtId="0" fontId="4" fillId="7" borderId="89" xfId="0" applyFont="1" applyFill="1" applyBorder="1" applyAlignment="1">
      <alignment horizontal="center" vertical="center"/>
    </xf>
    <xf numFmtId="0" fontId="4" fillId="7" borderId="41" xfId="0" applyFont="1" applyFill="1" applyBorder="1" applyAlignment="1">
      <alignment horizontal="justify" vertical="center" wrapText="1"/>
    </xf>
    <xf numFmtId="0" fontId="4" fillId="7" borderId="41" xfId="0" applyFont="1" applyFill="1" applyBorder="1" applyAlignment="1">
      <alignment vertical="center"/>
    </xf>
    <xf numFmtId="17" fontId="4" fillId="7" borderId="89" xfId="0" applyNumberFormat="1" applyFont="1" applyFill="1" applyBorder="1" applyAlignment="1">
      <alignment horizontal="center" vertical="center"/>
    </xf>
    <xf numFmtId="17" fontId="4" fillId="7" borderId="41" xfId="0" applyNumberFormat="1" applyFont="1" applyFill="1" applyBorder="1" applyAlignment="1">
      <alignment horizontal="left" vertical="center" wrapText="1"/>
    </xf>
    <xf numFmtId="0" fontId="36" fillId="0" borderId="41" xfId="0" applyFont="1" applyFill="1" applyBorder="1" applyAlignment="1">
      <alignment horizontal="justify" vertical="center" wrapText="1"/>
    </xf>
    <xf numFmtId="0" fontId="36" fillId="11" borderId="41" xfId="0" applyFont="1" applyFill="1" applyBorder="1" applyAlignment="1">
      <alignment vertical="center" wrapText="1"/>
    </xf>
    <xf numFmtId="0" fontId="4" fillId="7" borderId="41" xfId="0" applyFont="1" applyFill="1" applyBorder="1" applyAlignment="1">
      <alignment horizontal="center" vertical="center" wrapText="1"/>
    </xf>
    <xf numFmtId="14" fontId="4" fillId="7" borderId="41" xfId="0" applyNumberFormat="1" applyFont="1" applyFill="1" applyBorder="1" applyAlignment="1">
      <alignment horizontal="center" vertical="center"/>
    </xf>
    <xf numFmtId="0" fontId="4" fillId="7" borderId="90" xfId="0" applyFont="1" applyFill="1" applyBorder="1" applyAlignment="1">
      <alignment horizontal="center" vertical="center" wrapText="1"/>
    </xf>
    <xf numFmtId="0" fontId="4" fillId="5" borderId="89" xfId="0" applyFont="1" applyFill="1" applyBorder="1" applyAlignment="1">
      <alignment horizontal="center" vertical="center"/>
    </xf>
    <xf numFmtId="0" fontId="4" fillId="5" borderId="41" xfId="0" applyFont="1" applyFill="1" applyBorder="1" applyAlignment="1">
      <alignment horizontal="justify" vertical="center" wrapText="1"/>
    </xf>
    <xf numFmtId="0" fontId="36" fillId="0" borderId="41" xfId="0" applyFont="1" applyFill="1" applyBorder="1" applyAlignment="1">
      <alignment vertical="center" wrapText="1"/>
    </xf>
    <xf numFmtId="0" fontId="36" fillId="0" borderId="90" xfId="0" applyFont="1" applyFill="1" applyBorder="1" applyAlignment="1">
      <alignment horizontal="center" vertical="center" wrapText="1"/>
    </xf>
    <xf numFmtId="0" fontId="37" fillId="5" borderId="41" xfId="0" applyFont="1" applyFill="1" applyBorder="1" applyAlignment="1">
      <alignment vertical="center" wrapText="1"/>
    </xf>
    <xf numFmtId="0" fontId="37" fillId="5" borderId="90" xfId="0" applyFont="1" applyFill="1" applyBorder="1" applyAlignment="1">
      <alignment horizontal="center" vertical="center" wrapText="1"/>
    </xf>
    <xf numFmtId="49" fontId="36" fillId="0" borderId="90" xfId="0" applyNumberFormat="1" applyFont="1" applyFill="1" applyBorder="1" applyAlignment="1">
      <alignment horizontal="center" vertical="center" wrapText="1"/>
    </xf>
    <xf numFmtId="0" fontId="37" fillId="7" borderId="41" xfId="0" applyFont="1" applyFill="1" applyBorder="1" applyAlignment="1">
      <alignment horizontal="left" vertical="center" wrapText="1"/>
    </xf>
    <xf numFmtId="0" fontId="37" fillId="7" borderId="41" xfId="0" applyFont="1" applyFill="1" applyBorder="1" applyAlignment="1">
      <alignment vertical="center" wrapText="1"/>
    </xf>
    <xf numFmtId="0" fontId="3" fillId="0" borderId="90" xfId="0" applyNumberFormat="1" applyFont="1" applyFill="1" applyBorder="1" applyAlignment="1">
      <alignment horizontal="center" vertical="center" wrapText="1"/>
    </xf>
    <xf numFmtId="0" fontId="37" fillId="5" borderId="41" xfId="0" applyFont="1" applyFill="1" applyBorder="1" applyAlignment="1">
      <alignment horizontal="center" vertical="center" wrapText="1"/>
    </xf>
    <xf numFmtId="14" fontId="51" fillId="0" borderId="41" xfId="0" applyNumberFormat="1" applyFont="1" applyFill="1" applyBorder="1" applyAlignment="1">
      <alignment horizontal="center" vertical="center"/>
    </xf>
    <xf numFmtId="17" fontId="51" fillId="0" borderId="41" xfId="0" applyNumberFormat="1" applyFont="1" applyFill="1" applyBorder="1" applyAlignment="1">
      <alignment horizontal="center" vertical="center"/>
    </xf>
    <xf numFmtId="0" fontId="52" fillId="0" borderId="41" xfId="0" applyFont="1" applyFill="1" applyBorder="1" applyAlignment="1">
      <alignment horizontal="left" vertical="center" wrapText="1"/>
    </xf>
    <xf numFmtId="0" fontId="51" fillId="0" borderId="41" xfId="0" applyFont="1" applyFill="1" applyBorder="1" applyAlignment="1">
      <alignment horizontal="left" vertical="center" wrapText="1"/>
    </xf>
    <xf numFmtId="0" fontId="3" fillId="18" borderId="89" xfId="0" applyFont="1" applyFill="1" applyBorder="1" applyAlignment="1">
      <alignment horizontal="center" vertical="center"/>
    </xf>
    <xf numFmtId="14" fontId="3" fillId="18" borderId="41" xfId="0" applyNumberFormat="1" applyFont="1" applyFill="1" applyBorder="1" applyAlignment="1">
      <alignment horizontal="center" vertical="center"/>
    </xf>
    <xf numFmtId="0" fontId="36" fillId="18" borderId="41" xfId="0" applyFont="1" applyFill="1" applyBorder="1" applyAlignment="1">
      <alignment horizontal="left" vertical="center" wrapText="1"/>
    </xf>
    <xf numFmtId="49" fontId="3" fillId="18" borderId="90" xfId="0" applyNumberFormat="1" applyFont="1" applyFill="1" applyBorder="1" applyAlignment="1">
      <alignment horizontal="center" vertical="center" wrapText="1"/>
    </xf>
    <xf numFmtId="0" fontId="36" fillId="11" borderId="41" xfId="0" applyFont="1" applyFill="1" applyBorder="1" applyAlignment="1">
      <alignment horizontal="left" vertical="top" wrapText="1"/>
    </xf>
    <xf numFmtId="0" fontId="56" fillId="0" borderId="89" xfId="0" applyFont="1" applyFill="1" applyBorder="1" applyAlignment="1">
      <alignment horizontal="center" vertical="center"/>
    </xf>
    <xf numFmtId="0" fontId="56" fillId="0" borderId="41" xfId="0" applyFont="1" applyFill="1" applyBorder="1" applyAlignment="1">
      <alignment horizontal="center" vertical="center" wrapText="1"/>
    </xf>
    <xf numFmtId="14" fontId="56" fillId="0" borderId="41" xfId="0" applyNumberFormat="1" applyFont="1" applyFill="1" applyBorder="1" applyAlignment="1">
      <alignment horizontal="center" vertical="center"/>
    </xf>
    <xf numFmtId="17" fontId="56" fillId="0" borderId="41" xfId="0" applyNumberFormat="1" applyFont="1" applyFill="1" applyBorder="1" applyAlignment="1">
      <alignment horizontal="center" vertical="center"/>
    </xf>
    <xf numFmtId="0" fontId="57" fillId="0" borderId="41" xfId="0" applyFont="1" applyFill="1" applyBorder="1" applyAlignment="1">
      <alignment horizontal="left" vertical="center" wrapText="1"/>
    </xf>
    <xf numFmtId="49" fontId="56" fillId="0" borderId="90" xfId="0" applyNumberFormat="1" applyFont="1" applyFill="1" applyBorder="1" applyAlignment="1">
      <alignment horizontal="center" vertical="center" wrapText="1"/>
    </xf>
    <xf numFmtId="14" fontId="64" fillId="0" borderId="41" xfId="0" applyNumberFormat="1" applyFont="1" applyFill="1" applyBorder="1" applyAlignment="1">
      <alignment horizontal="center" vertical="center"/>
    </xf>
    <xf numFmtId="17" fontId="64" fillId="0" borderId="41" xfId="0" applyNumberFormat="1" applyFont="1" applyFill="1" applyBorder="1" applyAlignment="1">
      <alignment horizontal="center" vertical="center"/>
    </xf>
    <xf numFmtId="0" fontId="65" fillId="0" borderId="41" xfId="0" applyFont="1" applyFill="1" applyBorder="1" applyAlignment="1">
      <alignment horizontal="left" vertical="center" wrapText="1"/>
    </xf>
    <xf numFmtId="0" fontId="64" fillId="0" borderId="41" xfId="0" applyFont="1" applyFill="1" applyBorder="1" applyAlignment="1">
      <alignment horizontal="center" vertical="center" wrapText="1"/>
    </xf>
    <xf numFmtId="49" fontId="64" fillId="0" borderId="90" xfId="0" applyNumberFormat="1" applyFont="1" applyFill="1" applyBorder="1" applyAlignment="1">
      <alignment horizontal="center" vertical="center" wrapText="1"/>
    </xf>
    <xf numFmtId="14" fontId="64" fillId="11" borderId="41" xfId="0" applyNumberFormat="1" applyFont="1" applyFill="1" applyBorder="1" applyAlignment="1">
      <alignment horizontal="center" vertical="center"/>
    </xf>
    <xf numFmtId="17" fontId="64" fillId="11" borderId="41" xfId="0" applyNumberFormat="1" applyFont="1" applyFill="1" applyBorder="1" applyAlignment="1">
      <alignment horizontal="center" vertical="center"/>
    </xf>
    <xf numFmtId="0" fontId="65" fillId="11" borderId="41" xfId="0" applyFont="1" applyFill="1" applyBorder="1" applyAlignment="1">
      <alignment horizontal="left" vertical="center" wrapText="1"/>
    </xf>
    <xf numFmtId="0" fontId="4" fillId="19" borderId="89" xfId="0" applyFont="1" applyFill="1" applyBorder="1" applyAlignment="1">
      <alignment horizontal="center" vertical="center"/>
    </xf>
    <xf numFmtId="0" fontId="4" fillId="19" borderId="41" xfId="0" applyFont="1" applyFill="1" applyBorder="1" applyAlignment="1">
      <alignment horizontal="center" vertical="center" wrapText="1"/>
    </xf>
    <xf numFmtId="14" fontId="4" fillId="19" borderId="41" xfId="0" applyNumberFormat="1" applyFont="1" applyFill="1" applyBorder="1" applyAlignment="1">
      <alignment horizontal="center" vertical="center"/>
    </xf>
    <xf numFmtId="17" fontId="4" fillId="19" borderId="41" xfId="0" applyNumberFormat="1" applyFont="1" applyFill="1" applyBorder="1" applyAlignment="1">
      <alignment horizontal="center" vertical="center"/>
    </xf>
    <xf numFmtId="0" fontId="37" fillId="19" borderId="41" xfId="0" applyFont="1" applyFill="1" applyBorder="1" applyAlignment="1">
      <alignment horizontal="left" vertical="center" wrapText="1"/>
    </xf>
    <xf numFmtId="0" fontId="4" fillId="19" borderId="41" xfId="0" applyFont="1" applyFill="1" applyBorder="1" applyAlignment="1">
      <alignment horizontal="left" vertical="center" wrapText="1"/>
    </xf>
    <xf numFmtId="49" fontId="4" fillId="19" borderId="90" xfId="0" applyNumberFormat="1" applyFont="1" applyFill="1" applyBorder="1" applyAlignment="1">
      <alignment horizontal="center" vertical="center" wrapText="1"/>
    </xf>
    <xf numFmtId="14" fontId="76" fillId="18" borderId="41" xfId="0" applyNumberFormat="1" applyFont="1" applyFill="1" applyBorder="1" applyAlignment="1">
      <alignment horizontal="center" vertical="center"/>
    </xf>
    <xf numFmtId="17" fontId="3" fillId="19" borderId="41" xfId="0" applyNumberFormat="1" applyFont="1" applyFill="1" applyBorder="1" applyAlignment="1">
      <alignment horizontal="center" vertical="center"/>
    </xf>
    <xf numFmtId="0" fontId="36" fillId="0" borderId="41" xfId="0" applyFont="1" applyFill="1" applyBorder="1" applyAlignment="1">
      <alignment horizontal="center" vertical="center" wrapText="1"/>
    </xf>
    <xf numFmtId="49" fontId="36" fillId="0" borderId="41" xfId="0" applyNumberFormat="1" applyFont="1" applyFill="1" applyBorder="1" applyAlignment="1">
      <alignment horizontal="left" vertical="center" wrapText="1"/>
    </xf>
    <xf numFmtId="0" fontId="3" fillId="18" borderId="41" xfId="0" applyFont="1" applyFill="1" applyBorder="1" applyAlignment="1">
      <alignment horizontal="center" vertical="center"/>
    </xf>
    <xf numFmtId="0" fontId="75" fillId="11" borderId="41" xfId="0" applyFont="1" applyFill="1" applyBorder="1" applyAlignment="1">
      <alignment horizontal="left" vertical="center" wrapText="1"/>
    </xf>
    <xf numFmtId="164" fontId="77" fillId="11" borderId="89" xfId="0" applyNumberFormat="1" applyFont="1" applyFill="1" applyBorder="1" applyAlignment="1">
      <alignment horizontal="center" vertical="center"/>
    </xf>
    <xf numFmtId="0" fontId="77" fillId="11" borderId="41" xfId="0" applyFont="1" applyFill="1" applyBorder="1" applyAlignment="1">
      <alignment horizontal="center" vertical="center" wrapText="1"/>
    </xf>
    <xf numFmtId="14" fontId="77" fillId="11" borderId="41" xfId="0" applyNumberFormat="1" applyFont="1" applyFill="1" applyBorder="1" applyAlignment="1">
      <alignment horizontal="center" vertical="center" wrapText="1"/>
    </xf>
    <xf numFmtId="17" fontId="77" fillId="11" borderId="41" xfId="0" applyNumberFormat="1" applyFont="1" applyFill="1" applyBorder="1" applyAlignment="1">
      <alignment horizontal="center" vertical="center"/>
    </xf>
    <xf numFmtId="0" fontId="77" fillId="11" borderId="41" xfId="0" applyFont="1" applyFill="1" applyBorder="1" applyAlignment="1">
      <alignment horizontal="left" vertical="center" wrapText="1"/>
    </xf>
    <xf numFmtId="0" fontId="3" fillId="19" borderId="89" xfId="0" applyFont="1" applyFill="1" applyBorder="1" applyAlignment="1">
      <alignment horizontal="center" vertical="center"/>
    </xf>
    <xf numFmtId="0" fontId="3" fillId="19" borderId="41" xfId="0" applyFont="1" applyFill="1" applyBorder="1" applyAlignment="1">
      <alignment horizontal="center" vertical="center" wrapText="1"/>
    </xf>
    <xf numFmtId="14" fontId="3" fillId="19" borderId="41" xfId="0" applyNumberFormat="1" applyFont="1" applyFill="1" applyBorder="1" applyAlignment="1">
      <alignment horizontal="center" vertical="center"/>
    </xf>
    <xf numFmtId="0" fontId="36" fillId="19" borderId="41" xfId="0" applyFont="1" applyFill="1" applyBorder="1" applyAlignment="1">
      <alignment horizontal="left" vertical="center" wrapText="1"/>
    </xf>
    <xf numFmtId="0" fontId="3" fillId="19" borderId="41" xfId="0" applyFont="1" applyFill="1" applyBorder="1" applyAlignment="1">
      <alignment horizontal="left" vertical="center" wrapText="1"/>
    </xf>
    <xf numFmtId="49" fontId="3" fillId="19" borderId="90" xfId="0" applyNumberFormat="1" applyFont="1" applyFill="1" applyBorder="1" applyAlignment="1">
      <alignment horizontal="center" vertical="center" wrapText="1"/>
    </xf>
    <xf numFmtId="0" fontId="37" fillId="7" borderId="41" xfId="0" applyFont="1" applyFill="1" applyBorder="1" applyAlignment="1">
      <alignment horizontal="left" vertical="top" wrapText="1"/>
    </xf>
    <xf numFmtId="0" fontId="46" fillId="2" borderId="0" xfId="0" applyFont="1" applyFill="1" applyBorder="1" applyAlignment="1">
      <alignment vertical="center"/>
    </xf>
    <xf numFmtId="164" fontId="46" fillId="11" borderId="89" xfId="0" applyNumberFormat="1" applyFont="1" applyFill="1" applyBorder="1" applyAlignment="1">
      <alignment horizontal="center" vertical="center"/>
    </xf>
    <xf numFmtId="17" fontId="46" fillId="11" borderId="41" xfId="0" applyNumberFormat="1" applyFont="1" applyFill="1" applyBorder="1" applyAlignment="1">
      <alignment horizontal="center" vertical="center"/>
    </xf>
    <xf numFmtId="0" fontId="46" fillId="11" borderId="41" xfId="0" applyFont="1" applyFill="1" applyBorder="1" applyAlignment="1">
      <alignment horizontal="justify" vertical="center" wrapText="1"/>
    </xf>
    <xf numFmtId="0" fontId="75" fillId="0" borderId="0" xfId="0" applyFont="1" applyFill="1" applyBorder="1" applyAlignment="1" applyProtection="1">
      <alignment vertical="center"/>
      <protection hidden="1"/>
    </xf>
    <xf numFmtId="0" fontId="75" fillId="0" borderId="0" xfId="0" applyFont="1" applyFill="1" applyBorder="1" applyAlignment="1">
      <alignment vertical="center"/>
    </xf>
    <xf numFmtId="0" fontId="75" fillId="0" borderId="0" xfId="0" applyFont="1" applyBorder="1" applyAlignment="1">
      <alignment vertical="center"/>
    </xf>
    <xf numFmtId="0" fontId="75" fillId="9" borderId="0" xfId="0" applyFont="1" applyFill="1" applyBorder="1" applyAlignment="1">
      <alignment vertical="center"/>
    </xf>
    <xf numFmtId="0" fontId="3" fillId="0" borderId="212"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14" fontId="3" fillId="0" borderId="163" xfId="0" applyNumberFormat="1" applyFont="1" applyBorder="1" applyAlignment="1">
      <alignment horizontal="center" vertical="center" wrapText="1"/>
    </xf>
    <xf numFmtId="17" fontId="3" fillId="0" borderId="163" xfId="0" applyNumberFormat="1" applyFont="1" applyBorder="1" applyAlignment="1">
      <alignment horizontal="center" vertical="center"/>
    </xf>
    <xf numFmtId="0" fontId="3" fillId="0" borderId="163" xfId="0" applyFont="1" applyBorder="1" applyAlignment="1">
      <alignment vertical="center" wrapText="1"/>
    </xf>
    <xf numFmtId="0" fontId="3" fillId="0" borderId="163" xfId="0" applyFont="1" applyBorder="1" applyAlignment="1">
      <alignment horizontal="justify" vertical="center" wrapText="1"/>
    </xf>
    <xf numFmtId="0" fontId="3" fillId="0" borderId="169" xfId="0" applyFont="1" applyBorder="1" applyAlignment="1">
      <alignment horizontal="center" vertical="center" wrapText="1"/>
    </xf>
    <xf numFmtId="0" fontId="3" fillId="0" borderId="215" xfId="0" applyFont="1" applyBorder="1" applyAlignment="1">
      <alignment horizontal="center" vertical="center"/>
    </xf>
    <xf numFmtId="0" fontId="3" fillId="0" borderId="216" xfId="0" applyFont="1" applyBorder="1" applyAlignment="1">
      <alignment horizontal="center" vertical="center" wrapText="1"/>
    </xf>
    <xf numFmtId="14" fontId="3" fillId="0" borderId="216" xfId="0" applyNumberFormat="1" applyFont="1" applyBorder="1" applyAlignment="1">
      <alignment horizontal="center" vertical="center" wrapText="1"/>
    </xf>
    <xf numFmtId="17" fontId="3" fillId="0" borderId="216" xfId="0" applyNumberFormat="1" applyFont="1" applyBorder="1" applyAlignment="1">
      <alignment horizontal="center" vertical="center"/>
    </xf>
    <xf numFmtId="0" fontId="3" fillId="0" borderId="216" xfId="0" applyFont="1" applyBorder="1" applyAlignment="1">
      <alignment vertical="center" wrapText="1"/>
    </xf>
    <xf numFmtId="0" fontId="3" fillId="0" borderId="216" xfId="0" applyFont="1" applyBorder="1" applyAlignment="1">
      <alignment horizontal="justify" vertical="center" wrapText="1"/>
    </xf>
    <xf numFmtId="0" fontId="3" fillId="0" borderId="217" xfId="0" applyFont="1" applyBorder="1" applyAlignment="1">
      <alignment horizontal="center" vertical="center"/>
    </xf>
    <xf numFmtId="0" fontId="3" fillId="0" borderId="216" xfId="0" applyFont="1" applyBorder="1" applyAlignment="1">
      <alignment horizontal="center" vertical="center"/>
    </xf>
    <xf numFmtId="14" fontId="76" fillId="0" borderId="216" xfId="0" applyNumberFormat="1" applyFont="1" applyBorder="1" applyAlignment="1">
      <alignment horizontal="center" vertical="center" wrapText="1"/>
    </xf>
    <xf numFmtId="17" fontId="76" fillId="0" borderId="216" xfId="0" applyNumberFormat="1" applyFont="1" applyBorder="1" applyAlignment="1">
      <alignment horizontal="center" vertical="center"/>
    </xf>
    <xf numFmtId="0" fontId="76" fillId="0" borderId="216" xfId="0" applyFont="1" applyBorder="1" applyAlignment="1">
      <alignment vertical="center" wrapText="1"/>
    </xf>
    <xf numFmtId="0" fontId="76" fillId="0" borderId="216" xfId="0" applyFont="1" applyBorder="1" applyAlignment="1">
      <alignment horizontal="justify" vertical="center" wrapText="1"/>
    </xf>
    <xf numFmtId="0" fontId="76" fillId="0" borderId="216" xfId="0" applyFont="1" applyBorder="1" applyAlignment="1">
      <alignment horizontal="center" vertical="center" wrapText="1"/>
    </xf>
    <xf numFmtId="0" fontId="76" fillId="0" borderId="216" xfId="0" applyFont="1" applyBorder="1" applyAlignment="1">
      <alignment horizontal="center" vertical="center"/>
    </xf>
    <xf numFmtId="0" fontId="47" fillId="0" borderId="0" xfId="0" applyFont="1" applyFill="1" applyBorder="1" applyAlignment="1" applyProtection="1">
      <alignment horizontal="center" vertical="center"/>
      <protection hidden="1"/>
    </xf>
    <xf numFmtId="0" fontId="47" fillId="2" borderId="0" xfId="0" applyFont="1" applyFill="1" applyBorder="1" applyAlignment="1">
      <alignment vertical="center"/>
    </xf>
    <xf numFmtId="0" fontId="46" fillId="0" borderId="0" xfId="0" applyFont="1" applyFill="1" applyBorder="1" applyAlignment="1" applyProtection="1">
      <alignment horizontal="center" vertical="center"/>
      <protection hidden="1"/>
    </xf>
    <xf numFmtId="0" fontId="46" fillId="11" borderId="41" xfId="0" applyFont="1" applyFill="1" applyBorder="1" applyAlignment="1">
      <alignment vertical="center"/>
    </xf>
    <xf numFmtId="0" fontId="3" fillId="0" borderId="218" xfId="0" applyFont="1" applyFill="1" applyBorder="1" applyAlignment="1">
      <alignment horizontal="center" vertical="center"/>
    </xf>
    <xf numFmtId="0" fontId="3" fillId="0" borderId="190" xfId="0" applyFont="1" applyFill="1" applyBorder="1" applyAlignment="1">
      <alignment horizontal="center" vertical="center" wrapText="1"/>
    </xf>
    <xf numFmtId="14" fontId="3" fillId="0" borderId="190" xfId="0" applyNumberFormat="1" applyFont="1" applyFill="1" applyBorder="1" applyAlignment="1">
      <alignment horizontal="center" vertical="center"/>
    </xf>
    <xf numFmtId="0" fontId="36" fillId="0" borderId="190" xfId="0" applyFont="1" applyFill="1" applyBorder="1" applyAlignment="1">
      <alignment horizontal="left" vertical="center" wrapText="1"/>
    </xf>
    <xf numFmtId="49" fontId="3" fillId="0" borderId="197" xfId="0" applyNumberFormat="1" applyFont="1" applyFill="1" applyBorder="1" applyAlignment="1">
      <alignment horizontal="center" vertical="center" wrapText="1"/>
    </xf>
    <xf numFmtId="0" fontId="3" fillId="0" borderId="219" xfId="0" applyFont="1" applyFill="1" applyBorder="1" applyAlignment="1">
      <alignment horizontal="center" vertical="center"/>
    </xf>
    <xf numFmtId="0" fontId="3" fillId="0" borderId="220" xfId="0" applyFont="1" applyFill="1" applyBorder="1" applyAlignment="1">
      <alignment horizontal="center" vertical="center" wrapText="1"/>
    </xf>
    <xf numFmtId="14" fontId="3" fillId="0" borderId="220" xfId="0" applyNumberFormat="1" applyFont="1" applyFill="1" applyBorder="1" applyAlignment="1">
      <alignment horizontal="center" vertical="center"/>
    </xf>
    <xf numFmtId="17" fontId="3" fillId="0" borderId="220" xfId="0" applyNumberFormat="1" applyFont="1" applyFill="1" applyBorder="1" applyAlignment="1">
      <alignment horizontal="center" vertical="center"/>
    </xf>
    <xf numFmtId="0" fontId="36" fillId="0" borderId="220" xfId="0" applyFont="1" applyFill="1" applyBorder="1" applyAlignment="1">
      <alignment horizontal="left" vertical="center" wrapText="1"/>
    </xf>
    <xf numFmtId="0" fontId="3" fillId="0" borderId="220" xfId="0" applyFont="1" applyFill="1" applyBorder="1" applyAlignment="1">
      <alignment horizontal="center" vertical="center"/>
    </xf>
    <xf numFmtId="49" fontId="3" fillId="0" borderId="221" xfId="0" applyNumberFormat="1" applyFont="1" applyFill="1" applyBorder="1" applyAlignment="1">
      <alignment horizontal="center" vertical="center" wrapText="1"/>
    </xf>
    <xf numFmtId="0" fontId="3" fillId="0" borderId="220" xfId="0" applyFont="1" applyBorder="1" applyAlignment="1">
      <alignment horizontal="center" vertical="center" wrapText="1"/>
    </xf>
    <xf numFmtId="0" fontId="3" fillId="0" borderId="220" xfId="0" applyFont="1" applyFill="1" applyBorder="1" applyAlignment="1">
      <alignment horizontal="left" vertical="center" wrapText="1"/>
    </xf>
    <xf numFmtId="0" fontId="3" fillId="0" borderId="222" xfId="0" applyFont="1" applyFill="1" applyBorder="1" applyAlignment="1">
      <alignment horizontal="center" vertical="center"/>
    </xf>
    <xf numFmtId="0" fontId="3" fillId="0" borderId="223" xfId="0" applyFont="1" applyFill="1" applyBorder="1" applyAlignment="1">
      <alignment horizontal="center" vertical="center" wrapText="1"/>
    </xf>
    <xf numFmtId="14" fontId="3" fillId="0" borderId="223" xfId="0" applyNumberFormat="1" applyFont="1" applyFill="1" applyBorder="1" applyAlignment="1">
      <alignment horizontal="center" vertical="center"/>
    </xf>
    <xf numFmtId="17" fontId="3" fillId="0" borderId="223" xfId="0" applyNumberFormat="1" applyFont="1" applyFill="1" applyBorder="1" applyAlignment="1">
      <alignment horizontal="center" vertical="center"/>
    </xf>
    <xf numFmtId="0" fontId="36" fillId="0" borderId="223" xfId="0" applyFont="1" applyFill="1" applyBorder="1" applyAlignment="1">
      <alignment horizontal="left" vertical="center" wrapText="1"/>
    </xf>
    <xf numFmtId="0" fontId="3" fillId="0" borderId="223" xfId="0" applyFont="1" applyFill="1" applyBorder="1" applyAlignment="1">
      <alignment horizontal="center" vertical="center"/>
    </xf>
    <xf numFmtId="49" fontId="3" fillId="0" borderId="224" xfId="0" applyNumberFormat="1" applyFont="1" applyFill="1" applyBorder="1" applyAlignment="1">
      <alignment horizontal="center" vertical="center" wrapText="1"/>
    </xf>
    <xf numFmtId="0" fontId="4" fillId="20" borderId="219" xfId="0" applyFont="1" applyFill="1" applyBorder="1" applyAlignment="1">
      <alignment horizontal="center" vertical="center"/>
    </xf>
    <xf numFmtId="0" fontId="4" fillId="20" borderId="220" xfId="0" applyFont="1" applyFill="1" applyBorder="1" applyAlignment="1">
      <alignment horizontal="center" vertical="center" wrapText="1"/>
    </xf>
    <xf numFmtId="14" fontId="4" fillId="20" borderId="220" xfId="0" applyNumberFormat="1" applyFont="1" applyFill="1" applyBorder="1" applyAlignment="1">
      <alignment horizontal="center" vertical="center"/>
    </xf>
    <xf numFmtId="17" fontId="4" fillId="20" borderId="220" xfId="0" applyNumberFormat="1" applyFont="1" applyFill="1" applyBorder="1" applyAlignment="1">
      <alignment horizontal="center" vertical="center"/>
    </xf>
    <xf numFmtId="0" fontId="37" fillId="20" borderId="220" xfId="0" applyFont="1" applyFill="1" applyBorder="1" applyAlignment="1">
      <alignment horizontal="left" vertical="center" wrapText="1"/>
    </xf>
    <xf numFmtId="0" fontId="4" fillId="20" borderId="220" xfId="0" applyFont="1" applyFill="1" applyBorder="1" applyAlignment="1">
      <alignment horizontal="center" vertical="center"/>
    </xf>
    <xf numFmtId="49" fontId="4" fillId="20" borderId="221" xfId="0" applyNumberFormat="1" applyFont="1" applyFill="1" applyBorder="1" applyAlignment="1">
      <alignment horizontal="center" vertical="center" wrapText="1"/>
    </xf>
    <xf numFmtId="164" fontId="24" fillId="0" borderId="102" xfId="0" applyNumberFormat="1" applyFont="1" applyFill="1" applyBorder="1" applyAlignment="1">
      <alignment horizontal="center" vertical="center"/>
    </xf>
    <xf numFmtId="0" fontId="46" fillId="0" borderId="0" xfId="0" applyFont="1" applyBorder="1" applyAlignment="1">
      <alignment horizontal="center" vertical="center"/>
    </xf>
    <xf numFmtId="0" fontId="55" fillId="0" borderId="0" xfId="0" applyFont="1" applyBorder="1" applyAlignment="1">
      <alignment vertical="center"/>
    </xf>
    <xf numFmtId="0" fontId="55" fillId="0" borderId="0" xfId="0" applyNumberFormat="1" applyFont="1" applyBorder="1" applyAlignment="1">
      <alignment vertical="center"/>
    </xf>
    <xf numFmtId="0" fontId="46" fillId="0" borderId="0" xfId="0" applyFont="1" applyBorder="1" applyAlignment="1">
      <alignment vertical="center" wrapText="1"/>
    </xf>
    <xf numFmtId="0" fontId="55" fillId="4" borderId="0" xfId="0" applyFont="1" applyFill="1" applyBorder="1" applyAlignment="1">
      <alignment vertical="center"/>
    </xf>
    <xf numFmtId="0" fontId="55" fillId="4" borderId="0" xfId="0" applyNumberFormat="1" applyFont="1" applyFill="1" applyBorder="1" applyAlignment="1">
      <alignment vertical="center"/>
    </xf>
    <xf numFmtId="0" fontId="46" fillId="4" borderId="0" xfId="0" applyFont="1" applyFill="1" applyBorder="1" applyAlignment="1">
      <alignment vertical="center" wrapText="1"/>
    </xf>
    <xf numFmtId="0" fontId="46" fillId="0" borderId="0" xfId="0" applyFont="1" applyFill="1" applyBorder="1"/>
    <xf numFmtId="14" fontId="55" fillId="0" borderId="0" xfId="0" applyNumberFormat="1" applyFont="1" applyFill="1"/>
    <xf numFmtId="0" fontId="46" fillId="0" borderId="0" xfId="0" applyFont="1" applyBorder="1"/>
    <xf numFmtId="14" fontId="46" fillId="0" borderId="0" xfId="0" applyNumberFormat="1" applyFont="1" applyFill="1" applyBorder="1"/>
    <xf numFmtId="0" fontId="46" fillId="0" borderId="70" xfId="0" applyFont="1" applyFill="1" applyBorder="1" applyAlignment="1">
      <alignment horizontal="center" vertical="center" wrapText="1"/>
    </xf>
    <xf numFmtId="0" fontId="46" fillId="0" borderId="46" xfId="0" applyFont="1" applyFill="1" applyBorder="1" applyAlignment="1">
      <alignment horizontal="center" vertical="center" wrapText="1"/>
    </xf>
    <xf numFmtId="14" fontId="46" fillId="0" borderId="46" xfId="0" applyNumberFormat="1" applyFont="1" applyFill="1" applyBorder="1" applyAlignment="1">
      <alignment horizontal="center" vertical="center" wrapText="1"/>
    </xf>
    <xf numFmtId="17" fontId="46" fillId="0" borderId="46" xfId="0" applyNumberFormat="1" applyFont="1" applyFill="1" applyBorder="1" applyAlignment="1">
      <alignment horizontal="center" vertical="center" wrapText="1"/>
    </xf>
    <xf numFmtId="17" fontId="49" fillId="0" borderId="46" xfId="0" applyNumberFormat="1" applyFont="1" applyFill="1" applyBorder="1" applyAlignment="1">
      <alignment horizontal="center" vertical="center" wrapText="1"/>
    </xf>
    <xf numFmtId="0" fontId="46" fillId="0" borderId="46" xfId="0" applyFont="1" applyFill="1" applyBorder="1" applyAlignment="1">
      <alignment vertical="center" wrapText="1"/>
    </xf>
    <xf numFmtId="0" fontId="46" fillId="0" borderId="46" xfId="0" applyFont="1" applyFill="1" applyBorder="1" applyAlignment="1">
      <alignment horizontal="justify" vertical="center" wrapText="1"/>
    </xf>
    <xf numFmtId="0" fontId="46" fillId="0" borderId="46" xfId="0" applyFont="1" applyFill="1" applyBorder="1" applyAlignment="1">
      <alignment horizontal="left" vertical="center" wrapText="1"/>
    </xf>
    <xf numFmtId="0" fontId="46" fillId="0" borderId="71" xfId="0" applyFont="1" applyFill="1" applyBorder="1" applyAlignment="1">
      <alignment horizontal="center" vertical="center"/>
    </xf>
    <xf numFmtId="0" fontId="55" fillId="0" borderId="0" xfId="0" pivotButton="1" applyFont="1" applyBorder="1" applyAlignment="1">
      <alignment vertical="center"/>
    </xf>
    <xf numFmtId="0" fontId="46" fillId="0" borderId="0" xfId="0" applyFont="1" applyBorder="1" applyAlignment="1">
      <alignment vertical="center"/>
    </xf>
    <xf numFmtId="0" fontId="55" fillId="17" borderId="152" xfId="0" applyFont="1" applyFill="1" applyBorder="1" applyAlignment="1">
      <alignment vertical="center"/>
    </xf>
    <xf numFmtId="0" fontId="46" fillId="11" borderId="41" xfId="0" applyFont="1" applyFill="1" applyBorder="1" applyAlignment="1">
      <alignment horizontal="center" vertical="center" wrapText="1"/>
    </xf>
    <xf numFmtId="14" fontId="46" fillId="11" borderId="41" xfId="0" applyNumberFormat="1" applyFont="1" applyFill="1" applyBorder="1" applyAlignment="1">
      <alignment horizontal="center" vertical="center"/>
    </xf>
    <xf numFmtId="0" fontId="46" fillId="0" borderId="0" xfId="0" applyNumberFormat="1" applyFont="1" applyFill="1" applyBorder="1" applyAlignment="1" applyProtection="1">
      <alignment vertical="center"/>
      <protection hidden="1"/>
    </xf>
    <xf numFmtId="0" fontId="46" fillId="9" borderId="0" xfId="0" applyFont="1" applyFill="1" applyBorder="1" applyAlignment="1">
      <alignment vertical="center"/>
    </xf>
    <xf numFmtId="0" fontId="3" fillId="7" borderId="70" xfId="0" applyFont="1" applyFill="1" applyBorder="1" applyAlignment="1">
      <alignment horizontal="center" vertical="center"/>
    </xf>
    <xf numFmtId="0" fontId="3" fillId="7" borderId="46" xfId="0" applyFont="1" applyFill="1" applyBorder="1" applyAlignment="1">
      <alignment horizontal="center" vertical="center" wrapText="1"/>
    </xf>
    <xf numFmtId="14" fontId="3" fillId="7" borderId="46" xfId="0" applyNumberFormat="1" applyFont="1" applyFill="1" applyBorder="1" applyAlignment="1">
      <alignment horizontal="center" vertical="center"/>
    </xf>
    <xf numFmtId="0" fontId="3" fillId="7" borderId="46" xfId="0" applyFont="1" applyFill="1" applyBorder="1" applyAlignment="1">
      <alignment horizontal="center" vertical="center"/>
    </xf>
    <xf numFmtId="0" fontId="3" fillId="7" borderId="46" xfId="0" applyFont="1" applyFill="1" applyBorder="1" applyAlignment="1">
      <alignment vertical="center" wrapText="1"/>
    </xf>
    <xf numFmtId="0" fontId="3" fillId="7" borderId="71" xfId="0" applyFont="1" applyFill="1" applyBorder="1" applyAlignment="1">
      <alignment horizontal="center" vertical="center"/>
    </xf>
    <xf numFmtId="0" fontId="1" fillId="0" borderId="0" xfId="0" applyFont="1" applyBorder="1" applyAlignment="1">
      <alignment vertical="center"/>
    </xf>
    <xf numFmtId="164" fontId="4" fillId="19" borderId="102" xfId="0" applyNumberFormat="1" applyFont="1" applyFill="1" applyBorder="1" applyAlignment="1">
      <alignment horizontal="center" vertical="center" wrapText="1"/>
    </xf>
    <xf numFmtId="0" fontId="4" fillId="19" borderId="46" xfId="0" applyFont="1" applyFill="1" applyBorder="1" applyAlignment="1">
      <alignment horizontal="center" vertical="center" wrapText="1"/>
    </xf>
    <xf numFmtId="14" fontId="4" fillId="19" borderId="46" xfId="0" applyNumberFormat="1" applyFont="1" applyFill="1" applyBorder="1" applyAlignment="1">
      <alignment horizontal="center" vertical="center" wrapText="1"/>
    </xf>
    <xf numFmtId="17" fontId="4" fillId="19" borderId="46" xfId="0" applyNumberFormat="1" applyFont="1" applyFill="1" applyBorder="1" applyAlignment="1">
      <alignment horizontal="center" vertical="center" wrapText="1"/>
    </xf>
    <xf numFmtId="0" fontId="4" fillId="19" borderId="46" xfId="0" applyFont="1" applyFill="1" applyBorder="1" applyAlignment="1">
      <alignment horizontal="left" vertical="center" wrapText="1"/>
    </xf>
    <xf numFmtId="0" fontId="4" fillId="19" borderId="46" xfId="0" applyFont="1" applyFill="1" applyBorder="1" applyAlignment="1">
      <alignment vertical="center" wrapText="1"/>
    </xf>
    <xf numFmtId="0" fontId="4" fillId="19" borderId="46" xfId="0" applyFont="1" applyFill="1" applyBorder="1" applyAlignment="1">
      <alignment horizontal="center" wrapText="1"/>
    </xf>
    <xf numFmtId="0" fontId="4" fillId="19" borderId="103" xfId="0" applyFont="1" applyFill="1" applyBorder="1" applyAlignment="1">
      <alignment horizontal="center" vertical="center" wrapText="1"/>
    </xf>
    <xf numFmtId="0" fontId="3" fillId="18" borderId="214" xfId="0" applyFont="1" applyFill="1" applyBorder="1" applyAlignment="1">
      <alignment horizontal="center" vertical="center"/>
    </xf>
    <xf numFmtId="0" fontId="3" fillId="18" borderId="163" xfId="0" applyFont="1" applyFill="1" applyBorder="1" applyAlignment="1">
      <alignment horizontal="center" vertical="center" wrapText="1"/>
    </xf>
    <xf numFmtId="14" fontId="3" fillId="18" borderId="163" xfId="0" applyNumberFormat="1" applyFont="1" applyFill="1" applyBorder="1" applyAlignment="1">
      <alignment horizontal="center" vertical="center" wrapText="1"/>
    </xf>
    <xf numFmtId="17" fontId="3" fillId="18" borderId="163" xfId="0" applyNumberFormat="1" applyFont="1" applyFill="1" applyBorder="1" applyAlignment="1">
      <alignment horizontal="center" vertical="center"/>
    </xf>
    <xf numFmtId="0" fontId="3" fillId="18" borderId="163" xfId="0" applyFont="1" applyFill="1" applyBorder="1" applyAlignment="1">
      <alignment vertical="center" wrapText="1"/>
    </xf>
    <xf numFmtId="0" fontId="3" fillId="18" borderId="163" xfId="0" applyFont="1" applyFill="1" applyBorder="1" applyAlignment="1">
      <alignment horizontal="justify" vertical="center" wrapText="1"/>
    </xf>
    <xf numFmtId="0" fontId="3" fillId="18" borderId="169" xfId="0" applyFont="1" applyFill="1" applyBorder="1" applyAlignment="1">
      <alignment horizontal="center" vertical="center" wrapText="1"/>
    </xf>
    <xf numFmtId="0" fontId="1" fillId="0" borderId="0" xfId="0" pivotButton="1" applyFont="1" applyBorder="1" applyAlignment="1">
      <alignment vertical="center"/>
    </xf>
    <xf numFmtId="0" fontId="1" fillId="0" borderId="0" xfId="0" applyNumberFormat="1" applyFont="1" applyBorder="1" applyAlignment="1">
      <alignment vertical="center"/>
    </xf>
    <xf numFmtId="17" fontId="4" fillId="0" borderId="171" xfId="0" applyNumberFormat="1" applyFont="1" applyFill="1" applyBorder="1" applyAlignment="1">
      <alignment horizontal="center" vertical="center"/>
    </xf>
    <xf numFmtId="0" fontId="3" fillId="0" borderId="105" xfId="0" applyFont="1" applyFill="1" applyBorder="1" applyAlignment="1">
      <alignment horizontal="center" wrapText="1"/>
    </xf>
    <xf numFmtId="0" fontId="3" fillId="11" borderId="0" xfId="0" applyFont="1" applyFill="1" applyAlignment="1">
      <alignment horizontal="center" vertical="center" wrapText="1"/>
    </xf>
    <xf numFmtId="0" fontId="3"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17" borderId="152" xfId="0" applyFill="1" applyBorder="1" applyProtection="1">
      <protection locked="0"/>
    </xf>
    <xf numFmtId="0" fontId="45" fillId="0" borderId="0" xfId="0" applyFont="1" applyFill="1" applyBorder="1" applyAlignment="1" applyProtection="1">
      <alignment horizontal="center" vertical="center"/>
      <protection locked="0"/>
    </xf>
    <xf numFmtId="0" fontId="45" fillId="0" borderId="167" xfId="0" applyFont="1" applyFill="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24" fillId="0" borderId="102"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protection locked="0"/>
    </xf>
    <xf numFmtId="17" fontId="24" fillId="0" borderId="46" xfId="0" applyNumberFormat="1" applyFont="1" applyBorder="1" applyAlignment="1" applyProtection="1">
      <alignment horizontal="center" vertical="center"/>
      <protection locked="0"/>
    </xf>
    <xf numFmtId="0" fontId="24" fillId="0" borderId="46" xfId="0" applyFont="1" applyBorder="1" applyAlignment="1" applyProtection="1">
      <alignment horizontal="center" vertical="center" wrapText="1"/>
      <protection locked="0"/>
    </xf>
    <xf numFmtId="0" fontId="24" fillId="0" borderId="46" xfId="0" applyFont="1" applyBorder="1" applyAlignment="1" applyProtection="1">
      <alignment horizontal="justify" vertical="center" wrapText="1"/>
      <protection locked="0"/>
    </xf>
    <xf numFmtId="0" fontId="24" fillId="0" borderId="103" xfId="0" applyFont="1" applyBorder="1" applyAlignment="1" applyProtection="1">
      <alignment horizontal="center" vertical="center"/>
      <protection locked="0"/>
    </xf>
    <xf numFmtId="17" fontId="28" fillId="20" borderId="130" xfId="0" applyNumberFormat="1" applyFont="1" applyFill="1" applyBorder="1" applyAlignment="1" applyProtection="1">
      <alignment horizontal="center" vertical="center"/>
      <protection locked="0"/>
    </xf>
    <xf numFmtId="0" fontId="28" fillId="20" borderId="100" xfId="0" applyFont="1" applyFill="1" applyBorder="1" applyAlignment="1" applyProtection="1">
      <alignment horizontal="center" vertical="center" wrapText="1"/>
      <protection locked="0"/>
    </xf>
    <xf numFmtId="0" fontId="28" fillId="20" borderId="52" xfId="0" applyFont="1" applyFill="1" applyBorder="1" applyAlignment="1" applyProtection="1">
      <alignment horizontal="center" vertical="center"/>
      <protection locked="0"/>
    </xf>
    <xf numFmtId="14" fontId="28" fillId="20" borderId="52" xfId="0" applyNumberFormat="1" applyFont="1" applyFill="1" applyBorder="1" applyAlignment="1" applyProtection="1">
      <alignment horizontal="center" vertical="center" wrapText="1"/>
      <protection locked="0"/>
    </xf>
    <xf numFmtId="17" fontId="28" fillId="20" borderId="52" xfId="0" applyNumberFormat="1" applyFont="1" applyFill="1" applyBorder="1" applyAlignment="1" applyProtection="1">
      <alignment horizontal="center" vertical="center"/>
      <protection locked="0"/>
    </xf>
    <xf numFmtId="0" fontId="28" fillId="20" borderId="52" xfId="0" applyFont="1" applyFill="1" applyBorder="1" applyAlignment="1" applyProtection="1">
      <alignment horizontal="center" vertical="center" wrapText="1"/>
      <protection locked="0"/>
    </xf>
    <xf numFmtId="0" fontId="28" fillId="20" borderId="52" xfId="0" applyFont="1" applyFill="1" applyBorder="1" applyAlignment="1" applyProtection="1">
      <alignment vertical="center" wrapText="1"/>
      <protection locked="0"/>
    </xf>
    <xf numFmtId="0" fontId="28" fillId="20" borderId="52" xfId="0" applyFont="1" applyFill="1" applyBorder="1" applyAlignment="1" applyProtection="1">
      <alignment horizontal="justify" vertical="center" wrapText="1"/>
      <protection locked="0"/>
    </xf>
    <xf numFmtId="0" fontId="28" fillId="20" borderId="101" xfId="0" applyFont="1" applyFill="1" applyBorder="1" applyAlignment="1" applyProtection="1">
      <alignment horizontal="center" vertical="center"/>
      <protection locked="0"/>
    </xf>
    <xf numFmtId="0" fontId="24" fillId="0" borderId="160" xfId="0" applyFont="1" applyBorder="1" applyAlignment="1" applyProtection="1">
      <alignment horizontal="center" vertical="center" wrapText="1"/>
      <protection locked="0"/>
    </xf>
    <xf numFmtId="0" fontId="24" fillId="0" borderId="141" xfId="0" applyFont="1" applyBorder="1" applyAlignment="1" applyProtection="1">
      <alignment horizontal="center" vertical="center"/>
      <protection locked="0"/>
    </xf>
    <xf numFmtId="14" fontId="24" fillId="0" borderId="141" xfId="0" applyNumberFormat="1" applyFont="1" applyBorder="1" applyAlignment="1" applyProtection="1">
      <alignment horizontal="center" vertical="center" wrapText="1"/>
      <protection locked="0"/>
    </xf>
    <xf numFmtId="17" fontId="24" fillId="0" borderId="141" xfId="0" applyNumberFormat="1" applyFont="1" applyBorder="1" applyAlignment="1" applyProtection="1">
      <alignment horizontal="center" vertical="center"/>
      <protection locked="0"/>
    </xf>
    <xf numFmtId="17" fontId="13" fillId="0" borderId="141" xfId="0" applyNumberFormat="1" applyFont="1" applyBorder="1" applyAlignment="1" applyProtection="1">
      <alignment horizontal="center" vertical="center"/>
      <protection locked="0"/>
    </xf>
    <xf numFmtId="0" fontId="24" fillId="0" borderId="141" xfId="0" applyFont="1" applyBorder="1" applyAlignment="1" applyProtection="1">
      <alignment horizontal="center" vertical="center" wrapText="1"/>
      <protection locked="0"/>
    </xf>
    <xf numFmtId="0" fontId="24" fillId="0" borderId="141" xfId="0" applyFont="1" applyBorder="1" applyAlignment="1" applyProtection="1">
      <alignment vertical="center" wrapText="1"/>
      <protection locked="0"/>
    </xf>
    <xf numFmtId="0" fontId="24" fillId="0" borderId="141" xfId="0" applyFont="1" applyBorder="1" applyAlignment="1" applyProtection="1">
      <alignment horizontal="justify" vertical="center" wrapText="1"/>
      <protection locked="0"/>
    </xf>
    <xf numFmtId="0" fontId="24" fillId="0" borderId="161" xfId="0" applyFont="1" applyBorder="1" applyAlignment="1" applyProtection="1">
      <alignment horizontal="center" vertical="center"/>
      <protection locked="0"/>
    </xf>
    <xf numFmtId="164" fontId="3" fillId="11" borderId="102" xfId="0" applyNumberFormat="1" applyFont="1" applyFill="1" applyBorder="1" applyAlignment="1">
      <alignment horizontal="center" vertical="center" wrapText="1"/>
    </xf>
    <xf numFmtId="0" fontId="3" fillId="11" borderId="46" xfId="0" applyFont="1" applyFill="1" applyBorder="1" applyAlignment="1">
      <alignment horizontal="center" wrapText="1"/>
    </xf>
    <xf numFmtId="0" fontId="3" fillId="11" borderId="103" xfId="0" applyFont="1" applyFill="1" applyBorder="1" applyAlignment="1">
      <alignment horizontal="center" vertical="center" wrapText="1"/>
    </xf>
    <xf numFmtId="0" fontId="0" fillId="0" borderId="0" xfId="0" pivotButton="1" applyFill="1" applyBorder="1" applyAlignment="1">
      <alignment vertical="center"/>
    </xf>
    <xf numFmtId="0" fontId="3" fillId="11" borderId="216" xfId="0" applyFont="1" applyFill="1" applyBorder="1" applyAlignment="1">
      <alignment horizontal="center" vertical="center"/>
    </xf>
    <xf numFmtId="0" fontId="3" fillId="11" borderId="216" xfId="0" applyFont="1" applyFill="1" applyBorder="1" applyAlignment="1">
      <alignment horizontal="center" vertical="center" wrapText="1"/>
    </xf>
    <xf numFmtId="14" fontId="3" fillId="11" borderId="216" xfId="0" applyNumberFormat="1" applyFont="1" applyFill="1" applyBorder="1" applyAlignment="1">
      <alignment horizontal="center" vertical="center" wrapText="1"/>
    </xf>
    <xf numFmtId="17" fontId="3" fillId="11" borderId="216" xfId="0" applyNumberFormat="1" applyFont="1" applyFill="1" applyBorder="1" applyAlignment="1">
      <alignment horizontal="center" vertical="center"/>
    </xf>
    <xf numFmtId="0" fontId="3" fillId="11" borderId="216" xfId="0" applyFont="1" applyFill="1" applyBorder="1" applyAlignment="1">
      <alignment vertical="center" wrapText="1"/>
    </xf>
    <xf numFmtId="0" fontId="3" fillId="11" borderId="216" xfId="0" applyFont="1" applyFill="1" applyBorder="1" applyAlignment="1">
      <alignment horizontal="justify" vertical="center" wrapText="1"/>
    </xf>
    <xf numFmtId="0" fontId="3" fillId="11" borderId="214" xfId="0" applyFont="1" applyFill="1" applyBorder="1" applyAlignment="1">
      <alignment horizontal="center" vertical="center"/>
    </xf>
    <xf numFmtId="0" fontId="3" fillId="11" borderId="163" xfId="0" applyFont="1" applyFill="1" applyBorder="1" applyAlignment="1">
      <alignment horizontal="center" vertical="center" wrapText="1"/>
    </xf>
    <xf numFmtId="14" fontId="3" fillId="11" borderId="163" xfId="0" applyNumberFormat="1" applyFont="1" applyFill="1" applyBorder="1" applyAlignment="1">
      <alignment horizontal="center" vertical="center" wrapText="1"/>
    </xf>
    <xf numFmtId="17" fontId="3" fillId="11" borderId="163" xfId="0" applyNumberFormat="1" applyFont="1" applyFill="1" applyBorder="1" applyAlignment="1">
      <alignment horizontal="center" vertical="center"/>
    </xf>
    <xf numFmtId="0" fontId="3" fillId="11" borderId="163" xfId="0" applyFont="1" applyFill="1" applyBorder="1" applyAlignment="1">
      <alignment vertical="center" wrapText="1"/>
    </xf>
    <xf numFmtId="0" fontId="3" fillId="11" borderId="163" xfId="0" applyFont="1" applyFill="1" applyBorder="1" applyAlignment="1">
      <alignment horizontal="justify" vertical="center" wrapText="1"/>
    </xf>
    <xf numFmtId="0" fontId="3" fillId="11" borderId="169" xfId="0" applyFont="1" applyFill="1" applyBorder="1" applyAlignment="1">
      <alignment horizontal="center" vertical="center" wrapText="1"/>
    </xf>
    <xf numFmtId="0" fontId="3" fillId="0" borderId="197" xfId="0" applyFont="1" applyFill="1" applyBorder="1" applyAlignment="1">
      <alignment horizontal="center" vertical="center" wrapText="1"/>
    </xf>
    <xf numFmtId="164" fontId="3" fillId="0" borderId="102" xfId="0" applyNumberFormat="1" applyFont="1" applyFill="1" applyBorder="1" applyAlignment="1">
      <alignment horizontal="center" vertical="center"/>
    </xf>
    <xf numFmtId="0" fontId="3" fillId="0" borderId="111" xfId="0" applyFont="1" applyFill="1" applyBorder="1" applyAlignment="1">
      <alignment horizontal="center" vertical="center" wrapText="1"/>
    </xf>
    <xf numFmtId="0" fontId="4" fillId="20" borderId="90" xfId="0" applyFont="1" applyFill="1" applyBorder="1" applyAlignment="1">
      <alignment horizontal="center" vertical="center" wrapText="1"/>
    </xf>
    <xf numFmtId="164" fontId="3" fillId="0" borderId="177" xfId="0" applyNumberFormat="1" applyFont="1" applyFill="1" applyBorder="1" applyAlignment="1">
      <alignment horizontal="center" vertical="center"/>
    </xf>
    <xf numFmtId="14" fontId="13" fillId="0" borderId="130" xfId="0" applyNumberFormat="1" applyFont="1" applyFill="1" applyBorder="1" applyAlignment="1">
      <alignment horizontal="center" vertical="center" wrapText="1"/>
    </xf>
    <xf numFmtId="17" fontId="13" fillId="0" borderId="130" xfId="0" applyNumberFormat="1" applyFont="1" applyFill="1" applyBorder="1" applyAlignment="1">
      <alignment horizontal="center" vertical="center"/>
    </xf>
    <xf numFmtId="0" fontId="13" fillId="0" borderId="130" xfId="0" applyFont="1" applyFill="1" applyBorder="1" applyAlignment="1">
      <alignment vertical="center" wrapText="1"/>
    </xf>
    <xf numFmtId="164" fontId="3" fillId="0" borderId="100" xfId="0" applyNumberFormat="1" applyFont="1" applyFill="1" applyBorder="1" applyAlignment="1">
      <alignment horizontal="center" vertical="center"/>
    </xf>
    <xf numFmtId="17" fontId="3" fillId="0" borderId="52" xfId="0" applyNumberFormat="1" applyFont="1" applyFill="1" applyBorder="1" applyAlignment="1">
      <alignment horizontal="center" vertical="center"/>
    </xf>
    <xf numFmtId="0" fontId="3" fillId="0" borderId="225" xfId="0" applyFont="1" applyFill="1" applyBorder="1" applyAlignment="1">
      <alignment horizontal="center" vertical="center" wrapText="1"/>
    </xf>
    <xf numFmtId="164" fontId="4" fillId="20" borderId="184" xfId="0" applyNumberFormat="1" applyFont="1" applyFill="1" applyBorder="1" applyAlignment="1">
      <alignment horizontal="center" vertical="center"/>
    </xf>
    <xf numFmtId="17" fontId="4" fillId="20" borderId="41" xfId="0" applyNumberFormat="1" applyFont="1" applyFill="1" applyBorder="1" applyAlignment="1">
      <alignment horizontal="center" vertical="center"/>
    </xf>
    <xf numFmtId="0" fontId="3" fillId="0" borderId="0" xfId="0" applyFont="1" applyFill="1" applyAlignment="1">
      <alignment horizontal="center" vertical="center" wrapText="1"/>
    </xf>
    <xf numFmtId="164" fontId="24" fillId="0" borderId="160" xfId="0" applyNumberFormat="1" applyFont="1" applyFill="1" applyBorder="1" applyAlignment="1">
      <alignment horizontal="center" vertical="center"/>
    </xf>
    <xf numFmtId="0" fontId="24" fillId="0" borderId="141" xfId="0" applyFont="1" applyFill="1" applyBorder="1" applyAlignment="1">
      <alignment horizontal="center" vertical="center"/>
    </xf>
    <xf numFmtId="17" fontId="24" fillId="0" borderId="141" xfId="0" applyNumberFormat="1" applyFont="1" applyFill="1" applyBorder="1" applyAlignment="1">
      <alignment horizontal="center" vertical="center"/>
    </xf>
    <xf numFmtId="0" fontId="24" fillId="0" borderId="141" xfId="0" applyFont="1" applyFill="1" applyBorder="1" applyAlignment="1">
      <alignment vertical="center"/>
    </xf>
    <xf numFmtId="164" fontId="24" fillId="0" borderId="162" xfId="0" applyNumberFormat="1" applyFont="1" applyFill="1" applyBorder="1" applyAlignment="1">
      <alignment horizontal="center" vertical="center"/>
    </xf>
    <xf numFmtId="0" fontId="24" fillId="0" borderId="163" xfId="0" applyFont="1" applyFill="1" applyBorder="1" applyAlignment="1">
      <alignment horizontal="center" vertical="center"/>
    </xf>
    <xf numFmtId="14" fontId="24" fillId="0" borderId="163" xfId="0" applyNumberFormat="1" applyFont="1" applyFill="1" applyBorder="1" applyAlignment="1">
      <alignment horizontal="center" vertical="center" wrapText="1"/>
    </xf>
    <xf numFmtId="17" fontId="24" fillId="0" borderId="163" xfId="0" applyNumberFormat="1" applyFont="1" applyFill="1" applyBorder="1" applyAlignment="1">
      <alignment horizontal="center" vertical="center"/>
    </xf>
    <xf numFmtId="0" fontId="24" fillId="0" borderId="163" xfId="0" applyFont="1" applyFill="1" applyBorder="1" applyAlignment="1">
      <alignment vertical="center"/>
    </xf>
    <xf numFmtId="0" fontId="24" fillId="0" borderId="163" xfId="0" applyFont="1" applyFill="1" applyBorder="1" applyAlignment="1">
      <alignment vertical="center" wrapText="1"/>
    </xf>
    <xf numFmtId="164" fontId="24" fillId="0" borderId="227" xfId="0" applyNumberFormat="1" applyFont="1" applyFill="1" applyBorder="1" applyAlignment="1">
      <alignment horizontal="center" vertical="center"/>
    </xf>
    <xf numFmtId="0" fontId="24" fillId="0" borderId="226" xfId="0" applyFont="1" applyFill="1" applyBorder="1" applyAlignment="1">
      <alignment horizontal="center" vertical="center"/>
    </xf>
    <xf numFmtId="14" fontId="24" fillId="0" borderId="226" xfId="0" applyNumberFormat="1" applyFont="1" applyFill="1" applyBorder="1" applyAlignment="1">
      <alignment horizontal="center" vertical="center" wrapText="1"/>
    </xf>
    <xf numFmtId="17" fontId="24" fillId="0" borderId="226" xfId="0" applyNumberFormat="1" applyFont="1" applyFill="1" applyBorder="1" applyAlignment="1">
      <alignment horizontal="center" vertical="center"/>
    </xf>
    <xf numFmtId="0" fontId="24" fillId="0" borderId="226" xfId="0" applyFont="1" applyFill="1" applyBorder="1" applyAlignment="1">
      <alignment vertical="center"/>
    </xf>
    <xf numFmtId="0" fontId="24" fillId="0" borderId="226" xfId="0" applyFont="1" applyFill="1" applyBorder="1" applyAlignment="1">
      <alignment horizontal="justify" vertical="center" wrapText="1"/>
    </xf>
    <xf numFmtId="0" fontId="24" fillId="0" borderId="226" xfId="0" applyFont="1" applyFill="1" applyBorder="1" applyAlignment="1">
      <alignment vertical="center" wrapText="1"/>
    </xf>
    <xf numFmtId="0" fontId="3" fillId="20" borderId="158" xfId="0" applyFont="1" applyFill="1" applyBorder="1" applyAlignment="1">
      <alignment horizontal="center" vertical="center"/>
    </xf>
    <xf numFmtId="0" fontId="3" fillId="20" borderId="41" xfId="0" applyFont="1" applyFill="1" applyBorder="1" applyAlignment="1">
      <alignment horizontal="center" vertical="center"/>
    </xf>
    <xf numFmtId="14" fontId="13" fillId="20" borderId="41" xfId="0" applyNumberFormat="1" applyFont="1" applyFill="1" applyBorder="1" applyAlignment="1">
      <alignment horizontal="center" vertical="center" wrapText="1"/>
    </xf>
    <xf numFmtId="17" fontId="13" fillId="20" borderId="41" xfId="0" applyNumberFormat="1" applyFont="1" applyFill="1" applyBorder="1" applyAlignment="1">
      <alignment horizontal="center" vertical="center"/>
    </xf>
    <xf numFmtId="17" fontId="3" fillId="20" borderId="41" xfId="0" applyNumberFormat="1" applyFont="1" applyFill="1" applyBorder="1" applyAlignment="1">
      <alignment horizontal="center" vertical="center"/>
    </xf>
    <xf numFmtId="0" fontId="3" fillId="20" borderId="41" xfId="0" applyFont="1" applyFill="1" applyBorder="1" applyAlignment="1">
      <alignment horizontal="center" vertical="center" wrapText="1"/>
    </xf>
    <xf numFmtId="0" fontId="3" fillId="20" borderId="41" xfId="0" applyFont="1" applyFill="1" applyBorder="1" applyAlignment="1">
      <alignment wrapText="1"/>
    </xf>
    <xf numFmtId="0" fontId="3" fillId="20" borderId="41" xfId="0" applyFont="1" applyFill="1" applyBorder="1" applyAlignment="1">
      <alignment vertical="center" wrapText="1"/>
    </xf>
    <xf numFmtId="0" fontId="13" fillId="20" borderId="159" xfId="0" applyFont="1" applyFill="1" applyBorder="1" applyAlignment="1">
      <alignment horizontal="center" vertical="center" wrapText="1"/>
    </xf>
    <xf numFmtId="0" fontId="3" fillId="0" borderId="102" xfId="0" applyFont="1" applyFill="1" applyBorder="1" applyAlignment="1">
      <alignment horizontal="center" vertical="center"/>
    </xf>
    <xf numFmtId="0" fontId="3" fillId="0" borderId="229" xfId="0" applyFont="1" applyFill="1" applyBorder="1" applyAlignment="1">
      <alignment horizontal="center" vertical="center"/>
    </xf>
    <xf numFmtId="0" fontId="3" fillId="0" borderId="230" xfId="0" applyFont="1" applyFill="1" applyBorder="1" applyAlignment="1">
      <alignment horizontal="center" vertical="center" wrapText="1"/>
    </xf>
    <xf numFmtId="14" fontId="24" fillId="0" borderId="230" xfId="0" applyNumberFormat="1" applyFont="1" applyFill="1" applyBorder="1" applyAlignment="1">
      <alignment horizontal="center" vertical="center" wrapText="1"/>
    </xf>
    <xf numFmtId="17" fontId="3" fillId="0" borderId="230" xfId="0" applyNumberFormat="1" applyFont="1" applyFill="1" applyBorder="1" applyAlignment="1">
      <alignment horizontal="center" vertical="center"/>
    </xf>
    <xf numFmtId="0" fontId="3" fillId="0" borderId="230" xfId="0" applyFont="1" applyFill="1" applyBorder="1" applyAlignment="1">
      <alignment horizontal="left" vertical="center" wrapText="1"/>
    </xf>
    <xf numFmtId="0" fontId="3" fillId="0" borderId="230" xfId="0" applyFont="1" applyFill="1" applyBorder="1" applyAlignment="1">
      <alignment horizontal="justify" vertical="center" wrapText="1"/>
    </xf>
    <xf numFmtId="0" fontId="24" fillId="0" borderId="230" xfId="0" applyFont="1" applyFill="1" applyBorder="1" applyAlignment="1">
      <alignment horizontal="center" vertical="center" wrapText="1"/>
    </xf>
    <xf numFmtId="0" fontId="3" fillId="0" borderId="231" xfId="0" applyFont="1" applyFill="1" applyBorder="1" applyAlignment="1">
      <alignment horizontal="center" vertical="center"/>
    </xf>
    <xf numFmtId="0" fontId="3" fillId="0" borderId="232" xfId="0" applyFont="1" applyFill="1" applyBorder="1" applyAlignment="1">
      <alignment horizontal="center" vertical="center"/>
    </xf>
    <xf numFmtId="0" fontId="3" fillId="0" borderId="233" xfId="0" applyFont="1" applyFill="1" applyBorder="1" applyAlignment="1">
      <alignment horizontal="center" vertical="center" wrapText="1"/>
    </xf>
    <xf numFmtId="14" fontId="24" fillId="0" borderId="233" xfId="0" applyNumberFormat="1" applyFont="1" applyFill="1" applyBorder="1" applyAlignment="1">
      <alignment horizontal="center" vertical="center" wrapText="1"/>
    </xf>
    <xf numFmtId="17" fontId="3" fillId="0" borderId="233" xfId="0" applyNumberFormat="1" applyFont="1" applyFill="1" applyBorder="1" applyAlignment="1">
      <alignment horizontal="center" vertical="center"/>
    </xf>
    <xf numFmtId="0" fontId="3" fillId="0" borderId="233" xfId="0" applyFont="1" applyFill="1" applyBorder="1" applyAlignment="1">
      <alignment horizontal="left" vertical="center" wrapText="1"/>
    </xf>
    <xf numFmtId="0" fontId="3" fillId="0" borderId="233" xfId="0" applyFont="1" applyFill="1" applyBorder="1" applyAlignment="1">
      <alignment horizontal="justify" vertical="center" wrapText="1"/>
    </xf>
    <xf numFmtId="0" fontId="24" fillId="0" borderId="233" xfId="0" applyFont="1" applyFill="1" applyBorder="1" applyAlignment="1">
      <alignment horizontal="center" vertical="center" wrapText="1"/>
    </xf>
    <xf numFmtId="0" fontId="3" fillId="0" borderId="234" xfId="0" applyFont="1" applyFill="1" applyBorder="1" applyAlignment="1">
      <alignment horizontal="center" vertical="center"/>
    </xf>
    <xf numFmtId="0" fontId="3" fillId="0" borderId="235" xfId="0" applyFont="1" applyFill="1" applyBorder="1" applyAlignment="1">
      <alignment horizontal="center" vertical="center"/>
    </xf>
    <xf numFmtId="0" fontId="3" fillId="0" borderId="236" xfId="0" applyFont="1" applyFill="1" applyBorder="1" applyAlignment="1">
      <alignment horizontal="center" vertical="center" wrapText="1"/>
    </xf>
    <xf numFmtId="14" fontId="24" fillId="0" borderId="236" xfId="0" applyNumberFormat="1" applyFont="1" applyFill="1" applyBorder="1" applyAlignment="1">
      <alignment horizontal="center" vertical="center" wrapText="1"/>
    </xf>
    <xf numFmtId="17" fontId="3" fillId="0" borderId="236" xfId="0" applyNumberFormat="1" applyFont="1" applyFill="1" applyBorder="1" applyAlignment="1">
      <alignment horizontal="center" vertical="center"/>
    </xf>
    <xf numFmtId="0" fontId="3" fillId="0" borderId="236" xfId="0" applyFont="1" applyFill="1" applyBorder="1" applyAlignment="1">
      <alignment horizontal="left" vertical="center" wrapText="1"/>
    </xf>
    <xf numFmtId="0" fontId="3" fillId="0" borderId="236" xfId="0" applyFont="1" applyFill="1" applyBorder="1" applyAlignment="1">
      <alignment horizontal="justify" vertical="center" wrapText="1"/>
    </xf>
    <xf numFmtId="0" fontId="24" fillId="0" borderId="236" xfId="0" applyFont="1" applyFill="1" applyBorder="1" applyAlignment="1">
      <alignment horizontal="center" vertical="center" wrapText="1"/>
    </xf>
    <xf numFmtId="0" fontId="3" fillId="0" borderId="237" xfId="0" applyFont="1" applyFill="1" applyBorder="1" applyAlignment="1">
      <alignment horizontal="center" vertical="center"/>
    </xf>
    <xf numFmtId="0" fontId="4" fillId="20" borderId="89" xfId="0" applyFont="1" applyFill="1" applyBorder="1" applyAlignment="1">
      <alignment horizontal="center" vertical="center"/>
    </xf>
    <xf numFmtId="14" fontId="4" fillId="20" borderId="41" xfId="0" applyNumberFormat="1" applyFont="1" applyFill="1" applyBorder="1" applyAlignment="1">
      <alignment horizontal="center" vertical="center"/>
    </xf>
    <xf numFmtId="0" fontId="37" fillId="20" borderId="41" xfId="0" applyFont="1" applyFill="1" applyBorder="1" applyAlignment="1">
      <alignment horizontal="left" vertical="center" wrapText="1"/>
    </xf>
    <xf numFmtId="49" fontId="4" fillId="20" borderId="90" xfId="0" applyNumberFormat="1" applyFont="1" applyFill="1" applyBorder="1" applyAlignment="1">
      <alignment horizontal="center" vertical="center" wrapText="1"/>
    </xf>
    <xf numFmtId="17" fontId="79" fillId="11" borderId="41" xfId="0" applyNumberFormat="1" applyFont="1" applyFill="1" applyBorder="1" applyAlignment="1">
      <alignment horizontal="center" vertical="center"/>
    </xf>
    <xf numFmtId="164" fontId="79" fillId="11" borderId="89" xfId="0" applyNumberFormat="1" applyFont="1" applyFill="1" applyBorder="1" applyAlignment="1">
      <alignment horizontal="center" vertical="center"/>
    </xf>
    <xf numFmtId="14" fontId="79" fillId="11" borderId="41" xfId="0" applyNumberFormat="1" applyFont="1" applyFill="1" applyBorder="1" applyAlignment="1">
      <alignment horizontal="center" vertical="center"/>
    </xf>
    <xf numFmtId="0" fontId="80" fillId="11" borderId="41" xfId="0" applyFont="1" applyFill="1" applyBorder="1" applyAlignment="1">
      <alignment horizontal="left" vertical="center" wrapText="1"/>
    </xf>
    <xf numFmtId="14" fontId="79" fillId="0" borderId="41" xfId="0" applyNumberFormat="1" applyFont="1" applyFill="1" applyBorder="1" applyAlignment="1">
      <alignment horizontal="center" vertical="center"/>
    </xf>
    <xf numFmtId="0" fontId="79" fillId="11" borderId="41" xfId="0" applyFont="1" applyFill="1" applyBorder="1" applyAlignment="1">
      <alignment horizontal="center" vertical="center" wrapText="1"/>
    </xf>
    <xf numFmtId="164" fontId="4" fillId="3" borderId="70" xfId="0" applyNumberFormat="1" applyFont="1" applyFill="1" applyBorder="1" applyAlignment="1">
      <alignment horizontal="center" vertical="center" wrapText="1"/>
    </xf>
    <xf numFmtId="0" fontId="4" fillId="3" borderId="46" xfId="1" applyFont="1" applyFill="1" applyBorder="1" applyAlignment="1" applyProtection="1">
      <alignment horizontal="center" vertical="center" wrapText="1"/>
    </xf>
    <xf numFmtId="17" fontId="4" fillId="3" borderId="46" xfId="0" applyNumberFormat="1" applyFont="1" applyFill="1" applyBorder="1" applyAlignment="1">
      <alignment horizontal="center" vertical="center" wrapText="1"/>
    </xf>
    <xf numFmtId="0" fontId="4" fillId="3" borderId="71" xfId="0" applyFont="1" applyFill="1" applyBorder="1" applyAlignment="1">
      <alignment horizontal="center" vertical="center"/>
    </xf>
    <xf numFmtId="0" fontId="4" fillId="5" borderId="41" xfId="0" applyFont="1" applyFill="1" applyBorder="1" applyAlignment="1">
      <alignment vertical="center"/>
    </xf>
    <xf numFmtId="0" fontId="79" fillId="0" borderId="206" xfId="0" applyFont="1" applyFill="1" applyBorder="1" applyAlignment="1">
      <alignment horizontal="center" vertical="center"/>
    </xf>
    <xf numFmtId="0" fontId="79" fillId="0" borderId="207" xfId="0" applyFont="1" applyFill="1" applyBorder="1" applyAlignment="1">
      <alignment horizontal="center" vertical="center" wrapText="1"/>
    </xf>
    <xf numFmtId="17" fontId="79" fillId="0" borderId="207" xfId="0" applyNumberFormat="1" applyFont="1" applyFill="1" applyBorder="1" applyAlignment="1">
      <alignment horizontal="center" vertical="center"/>
    </xf>
    <xf numFmtId="0" fontId="79" fillId="0" borderId="207" xfId="0" applyFont="1" applyFill="1" applyBorder="1" applyAlignment="1">
      <alignment horizontal="left" vertical="center" wrapText="1"/>
    </xf>
    <xf numFmtId="0" fontId="79" fillId="0" borderId="207" xfId="0" applyFont="1" applyFill="1" applyBorder="1" applyAlignment="1">
      <alignment horizontal="justify" vertical="center" wrapText="1"/>
    </xf>
    <xf numFmtId="0" fontId="79" fillId="0" borderId="208" xfId="0" applyFont="1" applyFill="1" applyBorder="1" applyAlignment="1">
      <alignment horizontal="center" vertical="center"/>
    </xf>
    <xf numFmtId="49" fontId="75" fillId="11" borderId="9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1" fillId="0" borderId="0" xfId="0" applyFont="1" applyBorder="1" applyAlignment="1">
      <alignment vertical="center"/>
    </xf>
    <xf numFmtId="0" fontId="4" fillId="0" borderId="0" xfId="0" applyFont="1" applyBorder="1" applyAlignment="1">
      <alignment vertical="center" wrapText="1"/>
    </xf>
    <xf numFmtId="1" fontId="3" fillId="0" borderId="71"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3" fillId="0" borderId="71" xfId="0" applyNumberFormat="1" applyFont="1" applyBorder="1" applyAlignment="1">
      <alignment horizontal="center" vertical="center"/>
    </xf>
    <xf numFmtId="1" fontId="3" fillId="0" borderId="46" xfId="0" applyNumberFormat="1" applyFont="1" applyBorder="1" applyAlignment="1">
      <alignment horizontal="left" vertical="center" wrapText="1"/>
    </xf>
    <xf numFmtId="0" fontId="3" fillId="4" borderId="0" xfId="0" applyFont="1" applyFill="1" applyBorder="1" applyAlignment="1">
      <alignment vertical="center" wrapText="1"/>
    </xf>
    <xf numFmtId="0" fontId="3" fillId="3" borderId="0" xfId="0" applyFont="1" applyFill="1" applyBorder="1" applyAlignment="1">
      <alignment vertical="center" wrapText="1"/>
    </xf>
    <xf numFmtId="17" fontId="81" fillId="0" borderId="41" xfId="0" applyNumberFormat="1" applyFont="1" applyFill="1" applyBorder="1" applyAlignment="1">
      <alignment horizontal="center" vertical="center"/>
    </xf>
    <xf numFmtId="0" fontId="82" fillId="0" borderId="41" xfId="0" applyFont="1" applyFill="1" applyBorder="1" applyAlignment="1">
      <alignment horizontal="left" vertical="center" wrapText="1"/>
    </xf>
    <xf numFmtId="0" fontId="3" fillId="0" borderId="214" xfId="0" applyFont="1" applyFill="1" applyBorder="1" applyAlignment="1">
      <alignment horizontal="center" vertical="center"/>
    </xf>
    <xf numFmtId="17" fontId="3" fillId="0" borderId="163" xfId="0" applyNumberFormat="1" applyFont="1" applyFill="1" applyBorder="1" applyAlignment="1">
      <alignment horizontal="center" vertical="center"/>
    </xf>
    <xf numFmtId="0" fontId="3" fillId="0" borderId="169" xfId="0" applyFont="1" applyFill="1" applyBorder="1" applyAlignment="1">
      <alignment horizontal="center" vertical="center" wrapText="1"/>
    </xf>
    <xf numFmtId="17" fontId="3" fillId="5" borderId="89" xfId="0" applyNumberFormat="1" applyFont="1" applyFill="1" applyBorder="1" applyAlignment="1">
      <alignment horizontal="center" vertical="center"/>
    </xf>
    <xf numFmtId="17" fontId="3" fillId="5" borderId="41" xfId="0" applyNumberFormat="1" applyFont="1" applyFill="1" applyBorder="1" applyAlignment="1">
      <alignment horizontal="center" vertical="center"/>
    </xf>
    <xf numFmtId="17" fontId="3" fillId="5" borderId="41" xfId="0" applyNumberFormat="1" applyFont="1" applyFill="1" applyBorder="1" applyAlignment="1">
      <alignment horizontal="left" vertical="center" wrapText="1"/>
    </xf>
    <xf numFmtId="0" fontId="3" fillId="17" borderId="153" xfId="0" applyFont="1" applyFill="1" applyBorder="1" applyAlignment="1">
      <alignment vertical="center"/>
    </xf>
    <xf numFmtId="0" fontId="1" fillId="17" borderId="152" xfId="0" applyFont="1" applyFill="1" applyBorder="1" applyAlignment="1">
      <alignment vertical="center"/>
    </xf>
    <xf numFmtId="0" fontId="81" fillId="0" borderId="89" xfId="0" applyFont="1" applyFill="1" applyBorder="1" applyAlignment="1">
      <alignment horizontal="center" vertical="center"/>
    </xf>
    <xf numFmtId="0" fontId="81" fillId="0" borderId="41" xfId="0" applyFont="1" applyFill="1" applyBorder="1" applyAlignment="1">
      <alignment horizontal="left" vertical="center" wrapText="1"/>
    </xf>
    <xf numFmtId="0" fontId="9" fillId="0" borderId="0" xfId="0" applyFont="1" applyAlignment="1">
      <alignment horizontal="left" vertical="center"/>
    </xf>
    <xf numFmtId="164" fontId="24" fillId="0" borderId="102" xfId="0" applyNumberFormat="1" applyFont="1" applyBorder="1" applyAlignment="1">
      <alignment horizontal="center" vertical="center" wrapText="1"/>
    </xf>
    <xf numFmtId="0" fontId="24" fillId="0" borderId="103" xfId="0" applyFont="1" applyBorder="1" applyAlignment="1">
      <alignment horizontal="center" vertical="center"/>
    </xf>
    <xf numFmtId="14" fontId="13" fillId="0" borderId="130" xfId="0" applyNumberFormat="1" applyFont="1" applyBorder="1" applyAlignment="1">
      <alignment horizontal="center" vertical="center" wrapText="1"/>
    </xf>
    <xf numFmtId="17" fontId="13" fillId="0" borderId="130" xfId="0" applyNumberFormat="1" applyFont="1" applyBorder="1" applyAlignment="1">
      <alignment horizontal="center" vertical="center" wrapText="1"/>
    </xf>
    <xf numFmtId="0" fontId="13" fillId="0" borderId="130" xfId="0" applyFont="1" applyBorder="1" applyAlignment="1">
      <alignment horizontal="left" vertical="center" wrapText="1"/>
    </xf>
    <xf numFmtId="164" fontId="28" fillId="11" borderId="102" xfId="0" applyNumberFormat="1" applyFont="1" applyFill="1" applyBorder="1" applyAlignment="1">
      <alignment horizontal="center" vertical="center" wrapText="1"/>
    </xf>
    <xf numFmtId="0" fontId="28" fillId="11" borderId="46" xfId="1" applyFont="1" applyFill="1" applyBorder="1" applyAlignment="1" applyProtection="1">
      <alignment horizontal="center" vertical="center" wrapText="1"/>
    </xf>
    <xf numFmtId="14" fontId="28" fillId="11" borderId="46" xfId="0" applyNumberFormat="1" applyFont="1" applyFill="1" applyBorder="1" applyAlignment="1">
      <alignment horizontal="center" vertical="center" wrapText="1"/>
    </xf>
    <xf numFmtId="17" fontId="28" fillId="11" borderId="46" xfId="0" applyNumberFormat="1" applyFont="1" applyFill="1" applyBorder="1" applyAlignment="1">
      <alignment horizontal="center" vertical="center" wrapText="1"/>
    </xf>
    <xf numFmtId="0" fontId="28" fillId="11" borderId="46" xfId="0" applyFont="1" applyFill="1" applyBorder="1" applyAlignment="1">
      <alignment horizontal="center" vertical="center" wrapText="1"/>
    </xf>
    <xf numFmtId="0" fontId="28" fillId="11" borderId="46" xfId="0" applyFont="1" applyFill="1" applyBorder="1" applyAlignment="1">
      <alignment vertical="center" wrapText="1"/>
    </xf>
    <xf numFmtId="0" fontId="28" fillId="11" borderId="46" xfId="0" applyFont="1" applyFill="1" applyBorder="1" applyAlignment="1">
      <alignment horizontal="justify" vertical="center" wrapText="1"/>
    </xf>
    <xf numFmtId="0" fontId="28" fillId="11" borderId="103" xfId="0" applyFont="1" applyFill="1" applyBorder="1" applyAlignment="1">
      <alignment horizontal="center" vertical="center"/>
    </xf>
    <xf numFmtId="0" fontId="24" fillId="0" borderId="46" xfId="1" applyFont="1" applyFill="1" applyBorder="1" applyAlignment="1" applyProtection="1">
      <alignment horizontal="center" vertical="center" wrapText="1"/>
    </xf>
    <xf numFmtId="0" fontId="3" fillId="0" borderId="177" xfId="0" applyFont="1" applyBorder="1" applyAlignment="1">
      <alignment horizontal="center" vertical="center" wrapText="1"/>
    </xf>
    <xf numFmtId="0" fontId="3" fillId="0" borderId="201" xfId="0" applyFont="1" applyBorder="1" applyAlignment="1">
      <alignment horizontal="center" vertical="center" wrapText="1"/>
    </xf>
    <xf numFmtId="0" fontId="3" fillId="0" borderId="163" xfId="0" applyFont="1" applyBorder="1" applyAlignment="1">
      <alignment horizontal="left" vertical="center" wrapText="1"/>
    </xf>
    <xf numFmtId="0" fontId="13" fillId="0" borderId="238" xfId="0" applyFont="1" applyBorder="1" applyAlignment="1">
      <alignment horizontal="center" vertical="center"/>
    </xf>
    <xf numFmtId="0" fontId="0" fillId="0" borderId="238" xfId="0" applyBorder="1" applyAlignment="1">
      <alignment horizontal="center" vertical="center"/>
    </xf>
    <xf numFmtId="0" fontId="13" fillId="0" borderId="238" xfId="0" applyFont="1" applyBorder="1" applyAlignment="1">
      <alignment horizontal="center" vertical="center" wrapText="1"/>
    </xf>
    <xf numFmtId="0" fontId="13" fillId="0" borderId="201" xfId="0" applyFont="1" applyBorder="1" applyAlignment="1">
      <alignment horizontal="center" vertical="center" wrapText="1"/>
    </xf>
    <xf numFmtId="164" fontId="24" fillId="0" borderId="100" xfId="0" applyNumberFormat="1" applyFont="1" applyBorder="1" applyAlignment="1">
      <alignment horizontal="center" vertical="center" wrapText="1"/>
    </xf>
    <xf numFmtId="0" fontId="24" fillId="0" borderId="52" xfId="1" applyFont="1" applyFill="1" applyBorder="1" applyAlignment="1" applyProtection="1">
      <alignment horizontal="center" vertical="center" wrapText="1"/>
    </xf>
    <xf numFmtId="14" fontId="24" fillId="0" borderId="52" xfId="0" applyNumberFormat="1" applyFont="1" applyFill="1" applyBorder="1" applyAlignment="1">
      <alignment horizontal="center" vertical="center" wrapText="1"/>
    </xf>
    <xf numFmtId="0" fontId="24" fillId="0" borderId="101" xfId="0" applyFont="1" applyBorder="1" applyAlignment="1">
      <alignment horizontal="center" vertical="center"/>
    </xf>
    <xf numFmtId="0" fontId="4" fillId="11" borderId="175" xfId="0" applyFont="1" applyFill="1" applyBorder="1" applyAlignment="1">
      <alignment horizontal="center" vertical="center"/>
    </xf>
    <xf numFmtId="0" fontId="41" fillId="11" borderId="175" xfId="0" applyFont="1" applyFill="1" applyBorder="1" applyAlignment="1">
      <alignment horizontal="center" vertical="center"/>
    </xf>
    <xf numFmtId="0" fontId="4" fillId="11" borderId="175" xfId="0" applyFont="1" applyFill="1" applyBorder="1" applyAlignment="1">
      <alignment horizontal="center" vertical="center" wrapText="1"/>
    </xf>
    <xf numFmtId="0" fontId="24" fillId="0" borderId="175" xfId="0" applyFont="1" applyBorder="1" applyAlignment="1">
      <alignment horizontal="center" vertical="center"/>
    </xf>
    <xf numFmtId="0" fontId="9" fillId="0" borderId="46" xfId="0" applyFont="1" applyBorder="1" applyAlignment="1">
      <alignment vertical="center" wrapText="1"/>
    </xf>
    <xf numFmtId="0" fontId="9" fillId="0" borderId="46" xfId="0" applyFont="1" applyBorder="1" applyAlignment="1">
      <alignment horizontal="center" vertical="center" wrapText="1"/>
    </xf>
    <xf numFmtId="0" fontId="3" fillId="11" borderId="179" xfId="0" applyFont="1" applyFill="1" applyBorder="1" applyAlignment="1">
      <alignment horizontal="center" vertical="center"/>
    </xf>
    <xf numFmtId="0" fontId="3" fillId="11" borderId="190" xfId="0" applyFont="1" applyFill="1" applyBorder="1" applyAlignment="1">
      <alignment horizontal="center" vertical="center" wrapText="1"/>
    </xf>
    <xf numFmtId="14" fontId="3" fillId="11" borderId="190" xfId="0" applyNumberFormat="1" applyFont="1" applyFill="1" applyBorder="1" applyAlignment="1">
      <alignment horizontal="center" vertical="center" wrapText="1"/>
    </xf>
    <xf numFmtId="17" fontId="24" fillId="11" borderId="190" xfId="0" applyNumberFormat="1" applyFont="1" applyFill="1" applyBorder="1" applyAlignment="1">
      <alignment horizontal="center" vertical="center" wrapText="1"/>
    </xf>
    <xf numFmtId="17" fontId="3" fillId="11" borderId="190" xfId="0" applyNumberFormat="1" applyFont="1" applyFill="1" applyBorder="1" applyAlignment="1">
      <alignment horizontal="center" vertical="center"/>
    </xf>
    <xf numFmtId="17" fontId="28" fillId="11" borderId="190" xfId="0" applyNumberFormat="1" applyFont="1" applyFill="1" applyBorder="1" applyAlignment="1">
      <alignment horizontal="center" vertical="center"/>
    </xf>
    <xf numFmtId="0" fontId="3" fillId="11" borderId="190" xfId="0" applyFont="1" applyFill="1" applyBorder="1" applyAlignment="1">
      <alignment horizontal="left" vertical="center" wrapText="1"/>
    </xf>
    <xf numFmtId="0" fontId="3" fillId="11" borderId="190" xfId="0" applyFont="1" applyFill="1" applyBorder="1" applyAlignment="1">
      <alignment horizontal="justify" vertical="justify" wrapText="1"/>
    </xf>
    <xf numFmtId="0" fontId="3" fillId="11" borderId="197" xfId="0" applyFont="1" applyFill="1" applyBorder="1" applyAlignment="1">
      <alignment horizontal="center" vertical="center"/>
    </xf>
    <xf numFmtId="164" fontId="3" fillId="0" borderId="102" xfId="0" applyNumberFormat="1" applyFont="1" applyBorder="1" applyAlignment="1">
      <alignment horizontal="center" vertical="center"/>
    </xf>
    <xf numFmtId="164" fontId="3" fillId="0" borderId="100" xfId="0" applyNumberFormat="1" applyFont="1" applyBorder="1" applyAlignment="1">
      <alignment horizontal="center" vertical="center"/>
    </xf>
    <xf numFmtId="0" fontId="3" fillId="0" borderId="52" xfId="0" applyFont="1" applyBorder="1" applyAlignment="1">
      <alignment vertical="center"/>
    </xf>
    <xf numFmtId="0" fontId="44" fillId="17" borderId="172" xfId="0" applyFont="1" applyFill="1" applyBorder="1"/>
    <xf numFmtId="164" fontId="3" fillId="0" borderId="160" xfId="0" applyNumberFormat="1" applyFont="1" applyBorder="1" applyAlignment="1">
      <alignment horizontal="center" vertical="center"/>
    </xf>
    <xf numFmtId="0" fontId="3" fillId="0" borderId="141" xfId="0" applyFont="1" applyBorder="1" applyAlignment="1">
      <alignment horizontal="left" vertical="center" wrapText="1"/>
    </xf>
    <xf numFmtId="0" fontId="3" fillId="0" borderId="141" xfId="0" applyFont="1" applyBorder="1" applyAlignment="1">
      <alignment horizontal="justify" vertical="center" wrapText="1"/>
    </xf>
    <xf numFmtId="0" fontId="3" fillId="0" borderId="141" xfId="0" applyFont="1" applyBorder="1" applyAlignment="1">
      <alignment vertical="center"/>
    </xf>
    <xf numFmtId="0" fontId="13" fillId="0" borderId="239" xfId="0" applyFont="1" applyBorder="1" applyAlignment="1">
      <alignment horizontal="center"/>
    </xf>
    <xf numFmtId="0" fontId="0" fillId="0" borderId="240" xfId="0" applyBorder="1"/>
    <xf numFmtId="0" fontId="0" fillId="0" borderId="241" xfId="0" applyBorder="1"/>
    <xf numFmtId="0" fontId="0" fillId="0" borderId="242" xfId="0" applyNumberFormat="1" applyBorder="1"/>
    <xf numFmtId="0" fontId="0" fillId="0" borderId="239" xfId="0" applyBorder="1"/>
    <xf numFmtId="0" fontId="44" fillId="17" borderId="243" xfId="0" applyFont="1" applyFill="1" applyBorder="1"/>
    <xf numFmtId="0" fontId="45" fillId="0" borderId="239" xfId="0" applyFont="1" applyFill="1" applyBorder="1" applyAlignment="1">
      <alignment horizontal="center" vertical="center"/>
    </xf>
    <xf numFmtId="0" fontId="45" fillId="0" borderId="244" xfId="0" applyFont="1" applyFill="1" applyBorder="1" applyAlignment="1">
      <alignment horizontal="center" vertical="center"/>
    </xf>
    <xf numFmtId="0" fontId="13" fillId="0" borderId="239" xfId="0" applyFont="1" applyBorder="1" applyAlignment="1"/>
    <xf numFmtId="0" fontId="4" fillId="20" borderId="46" xfId="0" applyFont="1" applyFill="1" applyBorder="1" applyAlignment="1">
      <alignment horizontal="left" vertical="center" wrapText="1"/>
    </xf>
    <xf numFmtId="164" fontId="4" fillId="20" borderId="70" xfId="0" applyNumberFormat="1" applyFont="1" applyFill="1" applyBorder="1" applyAlignment="1">
      <alignment horizontal="center" vertical="center"/>
    </xf>
    <xf numFmtId="0" fontId="4" fillId="20" borderId="46" xfId="0" applyFont="1" applyFill="1" applyBorder="1" applyAlignment="1">
      <alignment horizontal="center" vertical="center" wrapText="1"/>
    </xf>
    <xf numFmtId="14" fontId="4" fillId="20" borderId="46" xfId="0" applyNumberFormat="1" applyFont="1" applyFill="1" applyBorder="1" applyAlignment="1">
      <alignment horizontal="center" vertical="center" wrapText="1"/>
    </xf>
    <xf numFmtId="17" fontId="4" fillId="20" borderId="46" xfId="0" applyNumberFormat="1" applyFont="1" applyFill="1" applyBorder="1" applyAlignment="1">
      <alignment horizontal="center" vertical="center"/>
    </xf>
    <xf numFmtId="17" fontId="4" fillId="20" borderId="42" xfId="0" applyNumberFormat="1" applyFont="1" applyFill="1" applyBorder="1" applyAlignment="1">
      <alignment horizontal="center" vertical="center"/>
    </xf>
    <xf numFmtId="0" fontId="4" fillId="20" borderId="46" xfId="0" applyFont="1" applyFill="1" applyBorder="1" applyAlignment="1">
      <alignment horizontal="justify" vertical="center" wrapText="1"/>
    </xf>
    <xf numFmtId="0" fontId="4" fillId="20" borderId="46" xfId="0" applyFont="1" applyFill="1" applyBorder="1" applyAlignment="1">
      <alignment vertical="center"/>
    </xf>
    <xf numFmtId="0" fontId="4" fillId="20" borderId="71" xfId="0" applyFont="1" applyFill="1" applyBorder="1" applyAlignment="1">
      <alignment vertical="center"/>
    </xf>
    <xf numFmtId="0" fontId="4" fillId="20" borderId="0" xfId="0" applyFont="1" applyFill="1" applyAlignment="1">
      <alignment horizontal="center"/>
    </xf>
    <xf numFmtId="0" fontId="41" fillId="20" borderId="13" xfId="0" applyFont="1" applyFill="1" applyBorder="1"/>
    <xf numFmtId="0" fontId="41" fillId="20" borderId="17" xfId="0" applyFont="1" applyFill="1" applyBorder="1"/>
    <xf numFmtId="0" fontId="41" fillId="20" borderId="0" xfId="0" applyFont="1" applyFill="1"/>
    <xf numFmtId="0" fontId="41" fillId="20" borderId="152" xfId="0" applyFont="1" applyFill="1" applyBorder="1"/>
    <xf numFmtId="0" fontId="41" fillId="20" borderId="0" xfId="0" applyFont="1" applyFill="1" applyBorder="1" applyAlignment="1">
      <alignment horizontal="center" vertical="center"/>
    </xf>
    <xf numFmtId="0" fontId="41" fillId="20" borderId="167" xfId="0" applyFont="1" applyFill="1" applyBorder="1" applyAlignment="1">
      <alignment horizontal="center" vertical="center"/>
    </xf>
    <xf numFmtId="0" fontId="4" fillId="20" borderId="0" xfId="0" applyFont="1" applyFill="1" applyBorder="1" applyAlignment="1"/>
    <xf numFmtId="0" fontId="4" fillId="20" borderId="0" xfId="0" applyFont="1" applyFill="1" applyAlignment="1"/>
    <xf numFmtId="0" fontId="13" fillId="0" borderId="161" xfId="0" applyFont="1" applyBorder="1" applyAlignment="1">
      <alignment horizontal="center" vertical="center"/>
    </xf>
    <xf numFmtId="0" fontId="3" fillId="0" borderId="101" xfId="0" applyFont="1" applyBorder="1" applyAlignment="1">
      <alignment horizontal="center" vertical="center"/>
    </xf>
    <xf numFmtId="0" fontId="3" fillId="0" borderId="103" xfId="0" applyFont="1" applyBorder="1" applyAlignment="1">
      <alignment horizontal="center" vertical="center"/>
    </xf>
    <xf numFmtId="0" fontId="26" fillId="17" borderId="0" xfId="0" applyFont="1" applyFill="1" applyBorder="1"/>
    <xf numFmtId="0" fontId="3" fillId="0" borderId="245" xfId="0" applyFont="1" applyBorder="1" applyAlignment="1">
      <alignment horizontal="center" vertical="center"/>
    </xf>
    <xf numFmtId="0" fontId="3" fillId="0" borderId="190" xfId="0" applyFont="1" applyBorder="1" applyAlignment="1">
      <alignment horizontal="center" vertical="center"/>
    </xf>
    <xf numFmtId="14" fontId="13" fillId="0" borderId="190" xfId="0" applyNumberFormat="1" applyFont="1" applyBorder="1" applyAlignment="1">
      <alignment horizontal="center" vertical="center" wrapText="1"/>
    </xf>
    <xf numFmtId="17" fontId="13" fillId="0" borderId="190" xfId="0" applyNumberFormat="1" applyFont="1" applyBorder="1" applyAlignment="1">
      <alignment horizontal="center" vertical="center"/>
    </xf>
    <xf numFmtId="0" fontId="3" fillId="0" borderId="190" xfId="0" applyFont="1" applyBorder="1"/>
    <xf numFmtId="0" fontId="3" fillId="0" borderId="190" xfId="0" applyFont="1" applyBorder="1" applyAlignment="1">
      <alignment wrapText="1"/>
    </xf>
    <xf numFmtId="0" fontId="3" fillId="0" borderId="246" xfId="0" applyFont="1" applyBorder="1" applyAlignment="1">
      <alignment horizontal="center" vertical="center" wrapText="1"/>
    </xf>
    <xf numFmtId="0" fontId="26" fillId="17" borderId="247" xfId="0" applyFont="1" applyFill="1" applyBorder="1"/>
    <xf numFmtId="17" fontId="3" fillId="0" borderId="52" xfId="0" applyNumberFormat="1" applyFont="1" applyBorder="1" applyAlignment="1">
      <alignment horizontal="center" vertical="center"/>
    </xf>
    <xf numFmtId="17" fontId="3" fillId="0" borderId="156" xfId="0" applyNumberFormat="1" applyFont="1" applyFill="1" applyBorder="1" applyAlignment="1">
      <alignment horizontal="center" vertical="center"/>
    </xf>
    <xf numFmtId="0" fontId="3" fillId="0" borderId="101"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81" fillId="0" borderId="41" xfId="0" applyFont="1" applyFill="1" applyBorder="1" applyAlignment="1">
      <alignment horizontal="center" vertical="center" wrapText="1"/>
    </xf>
    <xf numFmtId="14" fontId="81" fillId="0" borderId="41" xfId="0" applyNumberFormat="1" applyFont="1" applyFill="1" applyBorder="1" applyAlignment="1">
      <alignment horizontal="center" vertical="center"/>
    </xf>
    <xf numFmtId="0" fontId="3" fillId="11" borderId="197" xfId="0" applyFont="1" applyFill="1" applyBorder="1" applyAlignment="1">
      <alignment horizontal="center" vertical="center" wrapText="1"/>
    </xf>
    <xf numFmtId="17" fontId="81" fillId="11" borderId="41" xfId="0" applyNumberFormat="1" applyFont="1" applyFill="1" applyBorder="1" applyAlignment="1">
      <alignment horizontal="center" vertical="center"/>
    </xf>
    <xf numFmtId="14" fontId="81" fillId="11" borderId="41" xfId="0" applyNumberFormat="1" applyFont="1" applyFill="1" applyBorder="1" applyAlignment="1">
      <alignment horizontal="center" vertical="center"/>
    </xf>
    <xf numFmtId="0" fontId="82" fillId="11" borderId="41" xfId="0" applyFont="1" applyFill="1" applyBorder="1" applyAlignment="1">
      <alignment horizontal="left" vertical="center" wrapText="1"/>
    </xf>
    <xf numFmtId="17" fontId="81" fillId="0" borderId="207" xfId="0" applyNumberFormat="1" applyFont="1" applyFill="1" applyBorder="1" applyAlignment="1">
      <alignment horizontal="center" vertical="center"/>
    </xf>
    <xf numFmtId="0" fontId="81" fillId="0" borderId="207" xfId="0" applyFont="1" applyFill="1" applyBorder="1" applyAlignment="1">
      <alignment horizontal="left" vertical="center" wrapText="1"/>
    </xf>
    <xf numFmtId="0" fontId="81" fillId="0" borderId="207" xfId="0" applyFont="1" applyFill="1" applyBorder="1" applyAlignment="1">
      <alignment horizontal="justify" vertical="center" wrapText="1"/>
    </xf>
    <xf numFmtId="0" fontId="81" fillId="0" borderId="208" xfId="0" applyFont="1" applyFill="1" applyBorder="1" applyAlignment="1">
      <alignment horizontal="center" vertical="center"/>
    </xf>
    <xf numFmtId="17" fontId="3" fillId="0" borderId="190" xfId="0" applyNumberFormat="1" applyFont="1" applyBorder="1" applyAlignment="1">
      <alignment horizontal="center" vertical="center"/>
    </xf>
    <xf numFmtId="0" fontId="3" fillId="0" borderId="190" xfId="0" applyFont="1" applyBorder="1" applyAlignment="1">
      <alignment horizontal="justify" vertical="center" wrapText="1"/>
    </xf>
    <xf numFmtId="0" fontId="44" fillId="17" borderId="247" xfId="0" applyFont="1" applyFill="1" applyBorder="1"/>
    <xf numFmtId="0" fontId="3" fillId="0" borderId="248" xfId="0" applyFont="1" applyBorder="1" applyAlignment="1">
      <alignment horizontal="center" vertical="center"/>
    </xf>
    <xf numFmtId="0" fontId="3" fillId="0" borderId="249" xfId="0" applyFont="1" applyBorder="1" applyAlignment="1">
      <alignment horizontal="center" vertical="center" wrapText="1"/>
    </xf>
    <xf numFmtId="0" fontId="0" fillId="0" borderId="1" xfId="0" applyFont="1" applyBorder="1" applyAlignment="1">
      <alignment horizontal="center"/>
    </xf>
    <xf numFmtId="0" fontId="3" fillId="0" borderId="174" xfId="0" applyFont="1" applyBorder="1" applyAlignment="1">
      <alignment horizontal="center" vertical="center" wrapText="1"/>
    </xf>
    <xf numFmtId="0" fontId="46" fillId="11" borderId="90" xfId="0" applyFont="1" applyFill="1" applyBorder="1" applyAlignment="1">
      <alignment horizontal="center" vertical="center" wrapText="1"/>
    </xf>
    <xf numFmtId="17" fontId="3" fillId="5" borderId="90" xfId="0" applyNumberFormat="1" applyFont="1" applyFill="1" applyBorder="1" applyAlignment="1">
      <alignment horizontal="center" vertical="center" wrapText="1"/>
    </xf>
    <xf numFmtId="17" fontId="4" fillId="7" borderId="90" xfId="0" applyNumberFormat="1" applyFont="1" applyFill="1" applyBorder="1" applyAlignment="1">
      <alignment horizontal="center" vertical="center" wrapText="1"/>
    </xf>
    <xf numFmtId="49" fontId="3" fillId="0" borderId="90" xfId="0" applyNumberFormat="1" applyFont="1" applyBorder="1" applyAlignment="1">
      <alignment horizontal="center" vertical="center" wrapText="1"/>
    </xf>
    <xf numFmtId="0" fontId="16" fillId="0" borderId="20" xfId="0" applyFont="1" applyBorder="1"/>
    <xf numFmtId="0" fontId="16" fillId="0" borderId="2" xfId="0" applyFont="1" applyBorder="1"/>
    <xf numFmtId="0" fontId="16" fillId="0" borderId="194" xfId="0" applyFont="1" applyBorder="1"/>
    <xf numFmtId="49" fontId="85" fillId="0" borderId="102" xfId="0" applyNumberFormat="1" applyFont="1" applyFill="1" applyBorder="1" applyAlignment="1">
      <alignment horizontal="center" vertical="center"/>
    </xf>
    <xf numFmtId="0" fontId="85" fillId="0" borderId="46" xfId="0" applyFont="1" applyBorder="1" applyAlignment="1">
      <alignment horizontal="center" vertical="center" wrapText="1"/>
    </xf>
    <xf numFmtId="0" fontId="85" fillId="0" borderId="46" xfId="0" applyFont="1" applyBorder="1" applyAlignment="1">
      <alignment vertical="center" wrapText="1"/>
    </xf>
    <xf numFmtId="0" fontId="85" fillId="0" borderId="46" xfId="0" applyFont="1" applyBorder="1" applyAlignment="1">
      <alignment vertical="center"/>
    </xf>
    <xf numFmtId="0" fontId="85" fillId="0" borderId="103" xfId="0" applyFont="1" applyBorder="1" applyAlignment="1">
      <alignment horizontal="center" vertical="center" wrapText="1"/>
    </xf>
    <xf numFmtId="0" fontId="3" fillId="11" borderId="169" xfId="0" applyFont="1" applyFill="1" applyBorder="1" applyAlignment="1">
      <alignment horizontal="center" vertical="center"/>
    </xf>
    <xf numFmtId="17" fontId="24" fillId="11" borderId="41" xfId="0" applyNumberFormat="1" applyFont="1" applyFill="1" applyBorder="1" applyAlignment="1">
      <alignment horizontal="center" vertical="center" wrapText="1"/>
    </xf>
    <xf numFmtId="17" fontId="28" fillId="11" borderId="41" xfId="0" applyNumberFormat="1" applyFont="1" applyFill="1" applyBorder="1" applyAlignment="1">
      <alignment horizontal="center" vertical="center"/>
    </xf>
    <xf numFmtId="0" fontId="3" fillId="11" borderId="41" xfId="0" applyFont="1" applyFill="1" applyBorder="1" applyAlignment="1">
      <alignment horizontal="justify" vertical="justify" wrapText="1"/>
    </xf>
    <xf numFmtId="17" fontId="85" fillId="0" borderId="207" xfId="0" applyNumberFormat="1" applyFont="1" applyFill="1" applyBorder="1" applyAlignment="1">
      <alignment horizontal="center" vertical="center"/>
    </xf>
    <xf numFmtId="0" fontId="85" fillId="0" borderId="207" xfId="0" applyFont="1" applyFill="1" applyBorder="1" applyAlignment="1">
      <alignment horizontal="left" vertical="center" wrapText="1"/>
    </xf>
    <xf numFmtId="0" fontId="85" fillId="0" borderId="207" xfId="0" applyFont="1" applyFill="1" applyBorder="1" applyAlignment="1">
      <alignment horizontal="justify" vertical="center" wrapText="1"/>
    </xf>
    <xf numFmtId="0" fontId="85" fillId="0" borderId="208" xfId="0" applyFont="1" applyFill="1" applyBorder="1" applyAlignment="1">
      <alignment horizontal="center" vertical="center"/>
    </xf>
    <xf numFmtId="0" fontId="86" fillId="0" borderId="46" xfId="0" applyFont="1" applyBorder="1" applyAlignment="1">
      <alignment vertical="center" wrapText="1"/>
    </xf>
    <xf numFmtId="0" fontId="86" fillId="0" borderId="71" xfId="0" applyFont="1" applyBorder="1" applyAlignment="1">
      <alignment horizontal="center" vertical="center"/>
    </xf>
    <xf numFmtId="17" fontId="28" fillId="0" borderId="130" xfId="0" applyNumberFormat="1" applyFont="1" applyFill="1" applyBorder="1" applyAlignment="1" applyProtection="1">
      <alignment horizontal="center" vertical="center"/>
      <protection locked="0"/>
    </xf>
    <xf numFmtId="17" fontId="84" fillId="7" borderId="46" xfId="0" applyNumberFormat="1" applyFont="1" applyFill="1" applyBorder="1" applyAlignment="1">
      <alignment horizontal="center" vertical="center" wrapText="1"/>
    </xf>
    <xf numFmtId="17" fontId="84" fillId="0" borderId="46" xfId="0" applyNumberFormat="1" applyFont="1" applyFill="1" applyBorder="1" applyAlignment="1">
      <alignment horizontal="center" vertical="center" wrapText="1"/>
    </xf>
    <xf numFmtId="17" fontId="3" fillId="11" borderId="171" xfId="0" applyNumberFormat="1" applyFont="1" applyFill="1" applyBorder="1" applyAlignment="1">
      <alignment horizontal="center" vertical="center"/>
    </xf>
    <xf numFmtId="17" fontId="3" fillId="11" borderId="191" xfId="0" applyNumberFormat="1" applyFont="1" applyFill="1" applyBorder="1" applyAlignment="1">
      <alignment horizontal="center" vertical="center"/>
    </xf>
    <xf numFmtId="17" fontId="3" fillId="0" borderId="191" xfId="0" applyNumberFormat="1" applyFont="1" applyFill="1" applyBorder="1" applyAlignment="1">
      <alignment horizontal="center" vertical="center"/>
    </xf>
    <xf numFmtId="164" fontId="46" fillId="0" borderId="70" xfId="0" applyNumberFormat="1" applyFont="1" applyFill="1" applyBorder="1" applyAlignment="1">
      <alignment horizontal="center" vertical="center" wrapText="1"/>
    </xf>
    <xf numFmtId="0" fontId="46" fillId="0" borderId="46" xfId="0" applyFont="1" applyFill="1" applyBorder="1" applyAlignment="1">
      <alignment horizontal="center" vertical="center"/>
    </xf>
    <xf numFmtId="17" fontId="46" fillId="0" borderId="42" xfId="0" applyNumberFormat="1" applyFont="1" applyFill="1" applyBorder="1" applyAlignment="1">
      <alignment horizontal="center" vertical="center"/>
    </xf>
    <xf numFmtId="0" fontId="46" fillId="0" borderId="71" xfId="0" applyFont="1" applyFill="1" applyBorder="1" applyAlignment="1">
      <alignment horizontal="center" vertical="center" wrapText="1"/>
    </xf>
    <xf numFmtId="0" fontId="46" fillId="11" borderId="0" xfId="0" applyFont="1" applyFill="1" applyAlignment="1">
      <alignment horizontal="center"/>
    </xf>
    <xf numFmtId="0" fontId="71" fillId="11" borderId="0" xfId="0" applyFont="1" applyFill="1"/>
    <xf numFmtId="0" fontId="46" fillId="11" borderId="0" xfId="0" applyFont="1" applyFill="1" applyAlignment="1"/>
    <xf numFmtId="164" fontId="4" fillId="20" borderId="70" xfId="0" applyNumberFormat="1" applyFont="1" applyFill="1" applyBorder="1" applyAlignment="1">
      <alignment horizontal="center" vertical="center" wrapText="1"/>
    </xf>
    <xf numFmtId="17" fontId="3" fillId="20" borderId="46" xfId="0" applyNumberFormat="1" applyFont="1" applyFill="1" applyBorder="1" applyAlignment="1">
      <alignment horizontal="center" vertical="center" wrapText="1"/>
    </xf>
    <xf numFmtId="17" fontId="4" fillId="20" borderId="46" xfId="0" applyNumberFormat="1" applyFont="1" applyFill="1" applyBorder="1" applyAlignment="1">
      <alignment horizontal="center" vertical="center" wrapText="1"/>
    </xf>
    <xf numFmtId="17" fontId="3" fillId="20" borderId="42" xfId="0" applyNumberFormat="1" applyFont="1" applyFill="1" applyBorder="1" applyAlignment="1">
      <alignment horizontal="center" vertical="center"/>
    </xf>
    <xf numFmtId="49" fontId="3" fillId="0" borderId="0" xfId="0" applyNumberFormat="1" applyFont="1" applyBorder="1" applyAlignment="1">
      <alignment horizontal="center"/>
    </xf>
    <xf numFmtId="49" fontId="3" fillId="0" borderId="69" xfId="0" applyNumberFormat="1" applyFont="1" applyBorder="1" applyAlignment="1"/>
    <xf numFmtId="0" fontId="3" fillId="16" borderId="103" xfId="0" applyFont="1" applyFill="1" applyBorder="1" applyAlignment="1">
      <alignment horizontal="center" vertical="center"/>
    </xf>
    <xf numFmtId="0" fontId="3" fillId="16" borderId="102" xfId="0" applyFont="1" applyFill="1" applyBorder="1" applyAlignment="1">
      <alignment horizontal="center" vertical="center" wrapText="1"/>
    </xf>
    <xf numFmtId="49" fontId="3" fillId="16" borderId="71" xfId="0" applyNumberFormat="1" applyFont="1" applyFill="1" applyBorder="1" applyAlignment="1">
      <alignment horizontal="center" vertical="center"/>
    </xf>
    <xf numFmtId="0" fontId="0" fillId="0" borderId="152" xfId="0" applyFill="1" applyBorder="1"/>
    <xf numFmtId="0" fontId="44" fillId="0" borderId="152" xfId="0" applyFont="1" applyFill="1" applyBorder="1"/>
    <xf numFmtId="0" fontId="26" fillId="0" borderId="153" xfId="0" applyFont="1" applyFill="1" applyBorder="1"/>
    <xf numFmtId="49" fontId="3" fillId="0" borderId="103" xfId="0" applyNumberFormat="1" applyFont="1" applyFill="1" applyBorder="1" applyAlignment="1">
      <alignment horizontal="center" vertical="center"/>
    </xf>
    <xf numFmtId="0" fontId="24" fillId="0" borderId="105" xfId="0" applyFont="1" applyFill="1" applyBorder="1" applyAlignment="1">
      <alignment horizontal="justify" vertical="center" wrapText="1"/>
    </xf>
    <xf numFmtId="49" fontId="3" fillId="0" borderId="174" xfId="0" applyNumberFormat="1" applyFont="1" applyFill="1" applyBorder="1" applyAlignment="1">
      <alignment horizontal="center" vertical="center"/>
    </xf>
    <xf numFmtId="49" fontId="3" fillId="0" borderId="174" xfId="0" applyNumberFormat="1" applyFont="1" applyFill="1" applyBorder="1" applyAlignment="1">
      <alignment horizontal="left" vertical="center"/>
    </xf>
    <xf numFmtId="49" fontId="3" fillId="0" borderId="174" xfId="0" applyNumberFormat="1" applyFont="1" applyFill="1" applyBorder="1" applyAlignment="1">
      <alignment horizontal="left" vertical="center" wrapText="1"/>
    </xf>
    <xf numFmtId="0" fontId="24" fillId="0" borderId="103" xfId="0" applyFont="1" applyFill="1" applyBorder="1" applyAlignment="1">
      <alignment horizontal="center" vertical="center"/>
    </xf>
    <xf numFmtId="0" fontId="24" fillId="0" borderId="250" xfId="0" applyFont="1" applyFill="1" applyBorder="1" applyAlignment="1">
      <alignment vertical="center"/>
    </xf>
    <xf numFmtId="0" fontId="3" fillId="0" borderId="251" xfId="0" applyFont="1" applyFill="1" applyBorder="1" applyAlignment="1">
      <alignment horizontal="left" vertical="center" wrapText="1"/>
    </xf>
    <xf numFmtId="0" fontId="3" fillId="0" borderId="252" xfId="0" applyFont="1" applyFill="1" applyBorder="1" applyAlignment="1">
      <alignment horizontal="left" vertical="center"/>
    </xf>
    <xf numFmtId="0" fontId="24" fillId="0" borderId="253" xfId="0" applyFont="1" applyFill="1" applyBorder="1" applyAlignment="1">
      <alignment horizontal="center" vertical="center"/>
    </xf>
    <xf numFmtId="0" fontId="3" fillId="0" borderId="252" xfId="0" applyFont="1" applyFill="1" applyBorder="1" applyAlignment="1">
      <alignment horizontal="left" vertical="center" wrapText="1"/>
    </xf>
    <xf numFmtId="0" fontId="24" fillId="0" borderId="254" xfId="0" applyFont="1" applyFill="1" applyBorder="1" applyAlignment="1">
      <alignment vertical="center"/>
    </xf>
    <xf numFmtId="0" fontId="24" fillId="0" borderId="254" xfId="0" applyFont="1" applyFill="1" applyBorder="1" applyAlignment="1">
      <alignment vertical="center" wrapText="1"/>
    </xf>
    <xf numFmtId="49" fontId="3" fillId="0" borderId="75" xfId="0" applyNumberFormat="1" applyFont="1" applyFill="1" applyBorder="1" applyAlignment="1">
      <alignment horizontal="center" vertical="center"/>
    </xf>
    <xf numFmtId="49" fontId="3" fillId="0" borderId="161" xfId="0" applyNumberFormat="1" applyFont="1" applyFill="1" applyBorder="1" applyAlignment="1">
      <alignment horizontal="center" vertical="center"/>
    </xf>
    <xf numFmtId="49" fontId="3" fillId="0" borderId="164"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wrapText="1"/>
    </xf>
    <xf numFmtId="49" fontId="3" fillId="0" borderId="228"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14" fontId="3" fillId="0" borderId="0" xfId="0" applyNumberFormat="1" applyFont="1" applyBorder="1" applyAlignment="1">
      <alignment horizontal="center" wrapText="1"/>
    </xf>
    <xf numFmtId="0" fontId="3" fillId="0" borderId="97" xfId="0" applyFont="1" applyBorder="1" applyAlignment="1">
      <alignment horizontal="center" wrapText="1"/>
    </xf>
    <xf numFmtId="0" fontId="3" fillId="2" borderId="0" xfId="0" applyFont="1" applyFill="1" applyBorder="1" applyAlignment="1">
      <alignment horizontal="center"/>
    </xf>
    <xf numFmtId="0" fontId="3" fillId="2" borderId="0" xfId="0" applyFont="1" applyFill="1" applyBorder="1" applyAlignment="1">
      <alignment horizontal="center" wrapText="1"/>
    </xf>
    <xf numFmtId="14" fontId="24" fillId="4" borderId="46" xfId="0" applyNumberFormat="1" applyFont="1" applyFill="1" applyBorder="1" applyAlignment="1">
      <alignment horizontal="center" vertical="center" wrapText="1"/>
    </xf>
    <xf numFmtId="165" fontId="3" fillId="0" borderId="207" xfId="0" applyNumberFormat="1" applyFont="1" applyFill="1" applyBorder="1" applyAlignment="1">
      <alignment horizontal="center" vertical="center" wrapText="1"/>
    </xf>
    <xf numFmtId="0" fontId="4" fillId="20" borderId="46" xfId="0" applyFont="1" applyFill="1" applyBorder="1" applyAlignment="1">
      <alignment vertical="center" wrapText="1"/>
    </xf>
    <xf numFmtId="0" fontId="4" fillId="20" borderId="71" xfId="0" applyFont="1" applyFill="1" applyBorder="1" applyAlignment="1">
      <alignment horizontal="center" vertical="center" wrapText="1"/>
    </xf>
    <xf numFmtId="0" fontId="4" fillId="0" borderId="0" xfId="0" applyFont="1" applyFill="1" applyBorder="1" applyAlignment="1"/>
    <xf numFmtId="0" fontId="4" fillId="0" borderId="4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4" fillId="0" borderId="0" xfId="0" applyFont="1" applyFill="1" applyBorder="1" applyAlignment="1">
      <alignment horizontal="center" wrapText="1"/>
    </xf>
    <xf numFmtId="0" fontId="21" fillId="0" borderId="5" xfId="0" applyFont="1" applyFill="1" applyBorder="1" applyAlignment="1">
      <alignment horizontal="center" vertical="center" wrapText="1"/>
    </xf>
    <xf numFmtId="0" fontId="3" fillId="0" borderId="1" xfId="0" applyFont="1" applyFill="1" applyBorder="1" applyAlignment="1">
      <alignment horizontal="center"/>
    </xf>
    <xf numFmtId="0" fontId="3" fillId="11" borderId="46" xfId="0" applyFont="1" applyFill="1" applyBorder="1" applyAlignment="1">
      <alignment horizontal="center" vertical="center"/>
    </xf>
    <xf numFmtId="0" fontId="3" fillId="11" borderId="0" xfId="0" applyFont="1" applyFill="1" applyAlignment="1">
      <alignment vertical="center" wrapText="1"/>
    </xf>
    <xf numFmtId="0" fontId="3" fillId="0" borderId="0" xfId="0" applyFont="1" applyAlignment="1">
      <alignment horizontal="justify" vertical="center"/>
    </xf>
    <xf numFmtId="0" fontId="3" fillId="0" borderId="255" xfId="0" applyFont="1" applyBorder="1" applyAlignment="1">
      <alignment vertical="center" wrapText="1"/>
    </xf>
    <xf numFmtId="0" fontId="3" fillId="0" borderId="213" xfId="0" applyFont="1" applyBorder="1" applyAlignment="1">
      <alignment horizontal="center" vertical="center" wrapText="1"/>
    </xf>
    <xf numFmtId="0" fontId="11" fillId="0" borderId="46" xfId="0" applyFont="1" applyBorder="1" applyAlignment="1">
      <alignment vertical="center" wrapText="1"/>
    </xf>
    <xf numFmtId="0" fontId="11" fillId="0" borderId="46" xfId="0" applyFont="1" applyBorder="1" applyAlignment="1">
      <alignment horizontal="center" vertical="center" wrapText="1"/>
    </xf>
    <xf numFmtId="0" fontId="3" fillId="0" borderId="251" xfId="0" applyFont="1" applyFill="1" applyBorder="1" applyAlignment="1">
      <alignment horizontal="center" vertical="center"/>
    </xf>
    <xf numFmtId="0" fontId="3" fillId="0" borderId="251" xfId="0" applyFont="1" applyFill="1" applyBorder="1" applyAlignment="1">
      <alignment horizontal="center" vertical="center" wrapText="1"/>
    </xf>
    <xf numFmtId="14" fontId="85" fillId="0" borderId="251" xfId="0" applyNumberFormat="1" applyFont="1" applyFill="1" applyBorder="1" applyAlignment="1">
      <alignment horizontal="center" vertical="center" wrapText="1"/>
    </xf>
    <xf numFmtId="17" fontId="3" fillId="0" borderId="251" xfId="0" applyNumberFormat="1" applyFont="1" applyFill="1" applyBorder="1" applyAlignment="1">
      <alignment horizontal="center" vertical="center"/>
    </xf>
    <xf numFmtId="17" fontId="85" fillId="0" borderId="251" xfId="0" applyNumberFormat="1" applyFont="1" applyFill="1" applyBorder="1" applyAlignment="1">
      <alignment horizontal="center" vertical="center"/>
    </xf>
    <xf numFmtId="0" fontId="85" fillId="0" borderId="251" xfId="0" applyFont="1" applyBorder="1" applyAlignment="1">
      <alignment vertical="center" wrapText="1"/>
    </xf>
    <xf numFmtId="0" fontId="85" fillId="0" borderId="251" xfId="0" applyFont="1" applyFill="1" applyBorder="1" applyAlignment="1">
      <alignment horizontal="justify" vertical="center" wrapText="1"/>
    </xf>
    <xf numFmtId="0" fontId="85" fillId="0" borderId="251" xfId="0" applyFont="1" applyFill="1" applyBorder="1" applyAlignment="1">
      <alignment horizontal="center" vertical="center" wrapText="1"/>
    </xf>
    <xf numFmtId="0" fontId="85" fillId="0" borderId="251" xfId="0" applyFont="1" applyFill="1" applyBorder="1" applyAlignment="1">
      <alignment horizontal="center" vertical="center"/>
    </xf>
    <xf numFmtId="0" fontId="3" fillId="19" borderId="110" xfId="0" applyFont="1" applyFill="1" applyBorder="1" applyAlignment="1">
      <alignment horizontal="center" vertical="center"/>
    </xf>
    <xf numFmtId="0" fontId="3" fillId="19" borderId="110" xfId="0" applyFont="1" applyFill="1" applyBorder="1" applyAlignment="1">
      <alignment horizontal="center" vertical="center" wrapText="1"/>
    </xf>
    <xf numFmtId="14" fontId="85" fillId="19" borderId="110" xfId="0" applyNumberFormat="1" applyFont="1" applyFill="1" applyBorder="1" applyAlignment="1">
      <alignment horizontal="center" vertical="center" wrapText="1"/>
    </xf>
    <xf numFmtId="17" fontId="3" fillId="19" borderId="256" xfId="0" applyNumberFormat="1" applyFont="1" applyFill="1" applyBorder="1" applyAlignment="1">
      <alignment horizontal="center" vertical="center"/>
    </xf>
    <xf numFmtId="17" fontId="85" fillId="19" borderId="105" xfId="0" applyNumberFormat="1" applyFont="1" applyFill="1" applyBorder="1" applyAlignment="1">
      <alignment horizontal="center" vertical="center"/>
    </xf>
    <xf numFmtId="0" fontId="3" fillId="19" borderId="256" xfId="0" applyFont="1" applyFill="1" applyBorder="1" applyAlignment="1">
      <alignment horizontal="center" vertical="center" wrapText="1"/>
    </xf>
    <xf numFmtId="0" fontId="85" fillId="19" borderId="110" xfId="0" applyFont="1" applyFill="1" applyBorder="1" applyAlignment="1">
      <alignment vertical="center" wrapText="1"/>
    </xf>
    <xf numFmtId="0" fontId="85" fillId="19" borderId="110" xfId="0" applyFont="1" applyFill="1" applyBorder="1" applyAlignment="1">
      <alignment horizontal="justify" vertical="center" wrapText="1"/>
    </xf>
    <xf numFmtId="0" fontId="85" fillId="19" borderId="110" xfId="0" applyFont="1" applyFill="1" applyBorder="1" applyAlignment="1">
      <alignment horizontal="center" vertical="center" wrapText="1"/>
    </xf>
    <xf numFmtId="0" fontId="85" fillId="19" borderId="110" xfId="0" applyFont="1" applyFill="1" applyBorder="1" applyAlignment="1">
      <alignment horizontal="center" vertical="center"/>
    </xf>
    <xf numFmtId="0" fontId="3" fillId="18" borderId="90" xfId="0" applyNumberFormat="1" applyFont="1" applyFill="1" applyBorder="1" applyAlignment="1">
      <alignment horizontal="center" vertical="center" wrapText="1"/>
    </xf>
    <xf numFmtId="0" fontId="3" fillId="0" borderId="230" xfId="0" applyFont="1" applyBorder="1" applyAlignment="1">
      <alignment horizontal="center" vertical="center" wrapText="1"/>
    </xf>
    <xf numFmtId="0" fontId="13" fillId="0" borderId="230" xfId="0" applyFont="1" applyBorder="1" applyAlignment="1"/>
    <xf numFmtId="17" fontId="3" fillId="0" borderId="230" xfId="0" applyNumberFormat="1" applyFont="1" applyBorder="1" applyAlignment="1">
      <alignment horizontal="center" vertical="center"/>
    </xf>
    <xf numFmtId="0" fontId="3" fillId="0" borderId="230" xfId="0" applyFont="1" applyBorder="1" applyAlignment="1">
      <alignment horizontal="left" vertical="center" wrapText="1"/>
    </xf>
    <xf numFmtId="0" fontId="3" fillId="0" borderId="230" xfId="0" applyFont="1" applyBorder="1" applyAlignment="1">
      <alignment horizontal="justify" vertical="center" wrapText="1"/>
    </xf>
    <xf numFmtId="0" fontId="3" fillId="0" borderId="231" xfId="0" applyFont="1" applyBorder="1" applyAlignment="1">
      <alignment horizontal="center" vertical="center"/>
    </xf>
    <xf numFmtId="0" fontId="9" fillId="0" borderId="0" xfId="0" applyFont="1" applyAlignment="1">
      <alignment vertical="center"/>
    </xf>
    <xf numFmtId="0" fontId="3" fillId="0" borderId="208" xfId="0" applyFont="1" applyFill="1" applyBorder="1" applyAlignment="1">
      <alignment horizontal="center" vertical="center" wrapText="1"/>
    </xf>
    <xf numFmtId="0" fontId="85" fillId="0" borderId="89" xfId="0" applyFont="1" applyFill="1" applyBorder="1" applyAlignment="1">
      <alignment horizontal="center" vertical="center"/>
    </xf>
    <xf numFmtId="0" fontId="85" fillId="0" borderId="41" xfId="0" applyFont="1" applyFill="1" applyBorder="1" applyAlignment="1">
      <alignment horizontal="center" vertical="center" wrapText="1"/>
    </xf>
    <xf numFmtId="14" fontId="85" fillId="0" borderId="41" xfId="0" applyNumberFormat="1" applyFont="1" applyFill="1" applyBorder="1" applyAlignment="1">
      <alignment horizontal="center" vertical="center"/>
    </xf>
    <xf numFmtId="17" fontId="85" fillId="0" borderId="41" xfId="0" applyNumberFormat="1" applyFont="1" applyFill="1" applyBorder="1" applyAlignment="1">
      <alignment horizontal="center" vertical="center"/>
    </xf>
    <xf numFmtId="0" fontId="87" fillId="0" borderId="41" xfId="0" applyFont="1" applyFill="1" applyBorder="1" applyAlignment="1">
      <alignment horizontal="left" vertical="center" wrapText="1"/>
    </xf>
    <xf numFmtId="0" fontId="85" fillId="0" borderId="41" xfId="0" applyFont="1" applyFill="1" applyBorder="1" applyAlignment="1">
      <alignment horizontal="left" vertical="center" wrapText="1"/>
    </xf>
    <xf numFmtId="0" fontId="13" fillId="0" borderId="0" xfId="0" applyFont="1" applyFill="1" applyAlignment="1">
      <alignment horizontal="center" vertical="center"/>
    </xf>
    <xf numFmtId="164" fontId="85" fillId="0" borderId="104" xfId="0" applyNumberFormat="1" applyFont="1" applyFill="1" applyBorder="1" applyAlignment="1">
      <alignment horizontal="center" vertical="center" wrapText="1"/>
    </xf>
    <xf numFmtId="0" fontId="85" fillId="0" borderId="105" xfId="0" applyFont="1" applyFill="1" applyBorder="1" applyAlignment="1">
      <alignment horizontal="center" vertical="center" wrapText="1"/>
    </xf>
    <xf numFmtId="14" fontId="85" fillId="0" borderId="105" xfId="0" applyNumberFormat="1" applyFont="1" applyFill="1" applyBorder="1" applyAlignment="1">
      <alignment horizontal="center" vertical="center" wrapText="1"/>
    </xf>
    <xf numFmtId="17" fontId="85" fillId="0" borderId="105" xfId="0" applyNumberFormat="1" applyFont="1" applyFill="1" applyBorder="1" applyAlignment="1">
      <alignment horizontal="center" vertical="center" wrapText="1"/>
    </xf>
    <xf numFmtId="0" fontId="85" fillId="0" borderId="105" xfId="0" applyFont="1" applyFill="1" applyBorder="1" applyAlignment="1">
      <alignment horizontal="left" vertical="center" wrapText="1"/>
    </xf>
    <xf numFmtId="0" fontId="85" fillId="0" borderId="105" xfId="0" applyFont="1" applyFill="1" applyBorder="1" applyAlignment="1">
      <alignment vertical="center" wrapText="1"/>
    </xf>
    <xf numFmtId="0" fontId="85" fillId="0" borderId="105" xfId="0" applyFont="1" applyFill="1" applyBorder="1" applyAlignment="1">
      <alignment horizontal="center" wrapText="1"/>
    </xf>
    <xf numFmtId="0" fontId="85" fillId="0" borderId="106" xfId="0" applyFont="1" applyFill="1" applyBorder="1" applyAlignment="1">
      <alignment horizontal="center" vertical="center" wrapText="1"/>
    </xf>
    <xf numFmtId="0" fontId="85" fillId="0" borderId="206" xfId="0" applyFont="1" applyFill="1" applyBorder="1" applyAlignment="1">
      <alignment horizontal="center" vertical="center"/>
    </xf>
    <xf numFmtId="0" fontId="85" fillId="0" borderId="207" xfId="0" applyFont="1" applyFill="1" applyBorder="1" applyAlignment="1">
      <alignment horizontal="center" vertical="center" wrapText="1"/>
    </xf>
    <xf numFmtId="14" fontId="13" fillId="0" borderId="207" xfId="0" applyNumberFormat="1" applyFont="1" applyFill="1" applyBorder="1" applyAlignment="1">
      <alignment horizontal="center" vertical="center"/>
    </xf>
    <xf numFmtId="0" fontId="3" fillId="0" borderId="207" xfId="0" applyFont="1" applyFill="1" applyBorder="1" applyAlignment="1">
      <alignment horizontal="center" vertical="center"/>
    </xf>
    <xf numFmtId="0" fontId="13" fillId="0" borderId="0" xfId="0" applyNumberFormat="1" applyFont="1" applyBorder="1" applyAlignment="1" applyProtection="1">
      <alignment horizontal="center" wrapText="1"/>
      <protection locked="0"/>
    </xf>
    <xf numFmtId="0" fontId="13" fillId="0" borderId="0" xfId="0" applyNumberFormat="1" applyFont="1" applyBorder="1" applyAlignment="1" applyProtection="1">
      <alignment horizontal="left" wrapText="1"/>
      <protection locked="0"/>
    </xf>
    <xf numFmtId="0" fontId="11" fillId="0" borderId="0" xfId="0" applyNumberFormat="1" applyFont="1" applyBorder="1" applyAlignment="1" applyProtection="1">
      <alignment vertical="center" wrapText="1"/>
      <protection locked="0"/>
    </xf>
    <xf numFmtId="0" fontId="11" fillId="0" borderId="0" xfId="0" applyNumberFormat="1" applyFont="1" applyBorder="1" applyAlignment="1" applyProtection="1">
      <alignment wrapText="1"/>
      <protection locked="0"/>
    </xf>
    <xf numFmtId="0" fontId="3" fillId="0" borderId="0" xfId="0" applyNumberFormat="1" applyFont="1" applyBorder="1" applyAlignment="1" applyProtection="1">
      <alignment horizontal="center" wrapText="1"/>
      <protection locked="0"/>
    </xf>
    <xf numFmtId="0" fontId="0" fillId="0" borderId="0" xfId="0" applyNumberFormat="1" applyBorder="1" applyAlignment="1" applyProtection="1">
      <alignment wrapText="1"/>
      <protection locked="0"/>
    </xf>
    <xf numFmtId="0" fontId="13" fillId="0" borderId="0" xfId="0" applyNumberFormat="1" applyFont="1" applyBorder="1" applyAlignment="1" applyProtection="1">
      <alignment wrapText="1"/>
      <protection locked="0"/>
    </xf>
    <xf numFmtId="0" fontId="13" fillId="0" borderId="0" xfId="0" applyFont="1" applyBorder="1" applyAlignment="1" applyProtection="1">
      <protection locked="0"/>
    </xf>
    <xf numFmtId="0" fontId="13" fillId="0" borderId="0" xfId="0" applyFont="1" applyBorder="1" applyAlignment="1" applyProtection="1">
      <alignment horizontal="center"/>
      <protection locked="0"/>
    </xf>
    <xf numFmtId="0" fontId="42" fillId="0" borderId="40" xfId="3" applyFont="1" applyAlignment="1" applyProtection="1">
      <alignment vertical="center"/>
      <protection locked="0"/>
    </xf>
    <xf numFmtId="0" fontId="14" fillId="0" borderId="0" xfId="0" applyFont="1" applyBorder="1" applyAlignment="1" applyProtection="1">
      <protection locked="0"/>
    </xf>
    <xf numFmtId="0" fontId="3" fillId="0" borderId="0" xfId="0" applyFont="1" applyBorder="1" applyAlignment="1" applyProtection="1">
      <alignment horizontal="center"/>
      <protection locked="0"/>
    </xf>
    <xf numFmtId="0" fontId="3" fillId="14" borderId="127" xfId="0" applyFont="1" applyFill="1" applyBorder="1" applyAlignment="1" applyProtection="1">
      <alignment horizontal="right" vertical="center"/>
      <protection locked="0"/>
    </xf>
    <xf numFmtId="14" fontId="13" fillId="14" borderId="128" xfId="0" applyNumberFormat="1" applyFont="1" applyFill="1" applyBorder="1" applyAlignment="1" applyProtection="1">
      <alignment horizontal="center" vertical="center"/>
      <protection locked="0"/>
    </xf>
    <xf numFmtId="0" fontId="13" fillId="0" borderId="67" xfId="0" applyFont="1" applyBorder="1" applyAlignment="1" applyProtection="1">
      <protection locked="0"/>
    </xf>
    <xf numFmtId="0" fontId="40" fillId="0" borderId="148" xfId="4" applyBorder="1" applyAlignment="1" applyProtection="1">
      <alignment horizontal="center"/>
      <protection locked="0"/>
    </xf>
    <xf numFmtId="0" fontId="13" fillId="0" borderId="68" xfId="0" applyFont="1" applyBorder="1" applyAlignment="1" applyProtection="1">
      <protection locked="0"/>
    </xf>
    <xf numFmtId="0" fontId="13" fillId="0" borderId="69" xfId="0" applyFont="1" applyBorder="1" applyAlignment="1" applyProtection="1">
      <protection locked="0"/>
    </xf>
    <xf numFmtId="0" fontId="3" fillId="16" borderId="70" xfId="0" applyFont="1" applyFill="1" applyBorder="1" applyAlignment="1" applyProtection="1">
      <alignment horizontal="center" vertical="center"/>
      <protection locked="0"/>
    </xf>
    <xf numFmtId="0" fontId="13" fillId="16" borderId="46" xfId="0" applyFont="1" applyFill="1" applyBorder="1" applyAlignment="1" applyProtection="1">
      <alignment horizontal="center" vertical="center"/>
      <protection locked="0"/>
    </xf>
    <xf numFmtId="0" fontId="13" fillId="16" borderId="103" xfId="0" applyFont="1" applyFill="1" applyBorder="1" applyAlignment="1" applyProtection="1">
      <alignment horizontal="center" vertical="center"/>
      <protection locked="0"/>
    </xf>
    <xf numFmtId="0" fontId="26" fillId="16" borderId="0" xfId="0" applyFont="1" applyFill="1" applyBorder="1" applyAlignment="1" applyProtection="1">
      <alignment horizontal="center" vertical="center" wrapText="1"/>
      <protection locked="0"/>
    </xf>
    <xf numFmtId="0" fontId="13" fillId="16" borderId="102" xfId="0" applyFont="1" applyFill="1" applyBorder="1" applyAlignment="1" applyProtection="1">
      <alignment horizontal="center" vertical="center" wrapText="1"/>
      <protection locked="0"/>
    </xf>
    <xf numFmtId="0" fontId="3" fillId="16" borderId="46" xfId="0" applyFont="1" applyFill="1" applyBorder="1" applyAlignment="1" applyProtection="1">
      <alignment horizontal="center" vertical="center" wrapText="1"/>
      <protection locked="0"/>
    </xf>
    <xf numFmtId="0" fontId="13" fillId="16" borderId="71" xfId="0" applyFont="1" applyFill="1" applyBorder="1" applyAlignment="1" applyProtection="1">
      <alignment horizontal="center" vertical="center"/>
      <protection locked="0"/>
    </xf>
    <xf numFmtId="0" fontId="0" fillId="17" borderId="150" xfId="0" applyFill="1" applyBorder="1" applyProtection="1">
      <protection locked="0"/>
    </xf>
    <xf numFmtId="0" fontId="44" fillId="17" borderId="154" xfId="0" applyFont="1" applyFill="1" applyBorder="1" applyAlignment="1" applyProtection="1">
      <alignment horizontal="center" vertical="center"/>
      <protection locked="0"/>
    </xf>
    <xf numFmtId="0" fontId="44" fillId="17" borderId="151" xfId="0" applyFont="1" applyFill="1" applyBorder="1" applyAlignment="1" applyProtection="1">
      <alignment horizontal="center" vertical="center"/>
      <protection locked="0"/>
    </xf>
    <xf numFmtId="0" fontId="44" fillId="17" borderId="166" xfId="0" applyFont="1" applyFill="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0" fillId="0" borderId="0" xfId="0" applyBorder="1" applyProtection="1">
      <protection locked="0"/>
    </xf>
    <xf numFmtId="0" fontId="44" fillId="17" borderId="152" xfId="0" applyFont="1" applyFill="1" applyBorder="1" applyProtection="1">
      <protection locked="0"/>
    </xf>
    <xf numFmtId="0" fontId="13" fillId="0" borderId="0" xfId="0" applyFont="1" applyBorder="1" applyAlignment="1" applyProtection="1">
      <alignment wrapText="1"/>
      <protection locked="0"/>
    </xf>
    <xf numFmtId="0" fontId="26" fillId="17" borderId="153" xfId="0" applyFont="1" applyFill="1" applyBorder="1" applyProtection="1">
      <protection locked="0"/>
    </xf>
    <xf numFmtId="0" fontId="45" fillId="0" borderId="149" xfId="0" applyFont="1" applyFill="1" applyBorder="1" applyAlignment="1" applyProtection="1">
      <alignment horizontal="center" vertical="center"/>
      <protection locked="0"/>
    </xf>
    <xf numFmtId="0" fontId="45" fillId="0" borderId="165" xfId="0" applyFont="1" applyFill="1" applyBorder="1" applyAlignment="1" applyProtection="1">
      <alignment horizontal="center" vertical="center"/>
      <protection locked="0"/>
    </xf>
    <xf numFmtId="0" fontId="13" fillId="0" borderId="0" xfId="0" applyFont="1" applyFill="1" applyBorder="1" applyProtection="1">
      <protection locked="0"/>
    </xf>
    <xf numFmtId="14" fontId="0" fillId="0" borderId="0" xfId="0" applyNumberFormat="1" applyFill="1" applyProtection="1">
      <protection locked="0"/>
    </xf>
    <xf numFmtId="0" fontId="13" fillId="0" borderId="0" xfId="0" applyFont="1" applyBorder="1" applyProtection="1">
      <protection locked="0"/>
    </xf>
    <xf numFmtId="14" fontId="13" fillId="0" borderId="0" xfId="0" applyNumberFormat="1" applyFont="1" applyFill="1" applyBorder="1" applyProtection="1">
      <protection locked="0"/>
    </xf>
    <xf numFmtId="0" fontId="13" fillId="0" borderId="0" xfId="0" applyFont="1" applyFill="1" applyBorder="1" applyAlignment="1" applyProtection="1">
      <alignment wrapText="1"/>
      <protection locked="0"/>
    </xf>
    <xf numFmtId="0" fontId="13" fillId="0" borderId="0" xfId="0" applyFont="1" applyBorder="1" applyAlignment="1" applyProtection="1">
      <alignment horizontal="center" wrapText="1"/>
      <protection locked="0"/>
    </xf>
    <xf numFmtId="0" fontId="13" fillId="0" borderId="0" xfId="0" applyFont="1" applyBorder="1" applyAlignment="1" applyProtection="1">
      <alignment horizontal="justify" wrapText="1"/>
      <protection locked="0"/>
    </xf>
    <xf numFmtId="0" fontId="13" fillId="0" borderId="0" xfId="0" applyFont="1" applyBorder="1" applyAlignment="1" applyProtection="1">
      <alignment horizontal="left" wrapText="1"/>
      <protection locked="0"/>
    </xf>
    <xf numFmtId="0" fontId="21" fillId="6" borderId="10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13" fillId="0" borderId="107"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14" fontId="13" fillId="0" borderId="0" xfId="0" applyNumberFormat="1" applyFont="1" applyBorder="1" applyAlignment="1" applyProtection="1">
      <alignment horizontal="center" wrapText="1"/>
      <protection locked="0"/>
    </xf>
    <xf numFmtId="17" fontId="13" fillId="0" borderId="0" xfId="0" applyNumberFormat="1" applyFont="1" applyBorder="1" applyAlignment="1" applyProtection="1">
      <alignment horizontal="center"/>
      <protection locked="0"/>
    </xf>
    <xf numFmtId="0" fontId="3" fillId="0" borderId="0" xfId="0" applyFont="1" applyBorder="1" applyAlignment="1" applyProtection="1">
      <alignment horizontal="justify" wrapText="1"/>
      <protection locked="0"/>
    </xf>
    <xf numFmtId="164"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left"/>
      <protection locked="0"/>
    </xf>
    <xf numFmtId="0" fontId="3" fillId="0" borderId="0" xfId="0" applyFont="1" applyBorder="1" applyAlignment="1" applyProtection="1">
      <alignment horizontal="left" wrapText="1"/>
      <protection locked="0"/>
    </xf>
    <xf numFmtId="164" fontId="13"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3" fillId="2" borderId="0" xfId="0" applyFont="1" applyFill="1" applyBorder="1" applyAlignment="1" applyProtection="1">
      <alignment horizontal="center" wrapText="1"/>
      <protection locked="0"/>
    </xf>
    <xf numFmtId="0" fontId="13" fillId="2" borderId="0" xfId="0" applyFont="1" applyFill="1" applyBorder="1" applyAlignment="1" applyProtection="1">
      <alignment horizontal="left" wrapText="1"/>
      <protection locked="0"/>
    </xf>
    <xf numFmtId="0" fontId="13"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wrapText="1"/>
      <protection locked="0"/>
    </xf>
    <xf numFmtId="14" fontId="14" fillId="0" borderId="0" xfId="0" applyNumberFormat="1" applyFont="1" applyBorder="1" applyAlignment="1" applyProtection="1">
      <alignment horizontal="center"/>
      <protection locked="0"/>
    </xf>
    <xf numFmtId="0" fontId="14" fillId="2" borderId="0" xfId="0" applyFont="1" applyFill="1" applyBorder="1" applyAlignment="1" applyProtection="1">
      <alignment horizontal="justify" wrapText="1"/>
      <protection locked="0"/>
    </xf>
    <xf numFmtId="14" fontId="13" fillId="0" borderId="0" xfId="0" applyNumberFormat="1" applyFont="1" applyBorder="1" applyAlignment="1" applyProtection="1">
      <alignment horizontal="center"/>
      <protection locked="0"/>
    </xf>
    <xf numFmtId="0" fontId="13" fillId="2" borderId="0" xfId="0" applyFont="1" applyFill="1" applyBorder="1" applyAlignment="1" applyProtection="1">
      <alignment horizontal="justify" wrapText="1"/>
      <protection locked="0"/>
    </xf>
    <xf numFmtId="0" fontId="14" fillId="0" borderId="0" xfId="0" applyFont="1" applyBorder="1" applyAlignment="1" applyProtection="1">
      <alignment horizontal="center" wrapText="1"/>
      <protection locked="0"/>
    </xf>
    <xf numFmtId="14" fontId="14" fillId="0" borderId="0" xfId="0" applyNumberFormat="1" applyFont="1" applyBorder="1" applyAlignment="1" applyProtection="1">
      <alignment horizontal="center" wrapText="1"/>
      <protection locked="0"/>
    </xf>
    <xf numFmtId="0" fontId="14" fillId="0" borderId="0" xfId="0" applyFont="1" applyBorder="1" applyAlignment="1" applyProtection="1">
      <alignment horizontal="justify" wrapText="1"/>
      <protection locked="0"/>
    </xf>
    <xf numFmtId="0" fontId="20" fillId="0" borderId="0" xfId="0" applyFont="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0" fontId="24" fillId="0" borderId="104" xfId="0" applyFont="1" applyBorder="1" applyAlignment="1" applyProtection="1">
      <alignment horizontal="center" vertical="center" wrapText="1"/>
      <protection locked="0"/>
    </xf>
    <xf numFmtId="0" fontId="24" fillId="0" borderId="105" xfId="0" applyFont="1" applyBorder="1" applyAlignment="1" applyProtection="1">
      <alignment horizontal="center" vertical="center"/>
      <protection locked="0"/>
    </xf>
    <xf numFmtId="0" fontId="24" fillId="0" borderId="105" xfId="0" applyFont="1" applyBorder="1" applyAlignment="1" applyProtection="1">
      <alignment vertical="center" wrapText="1"/>
      <protection locked="0"/>
    </xf>
    <xf numFmtId="0" fontId="24" fillId="0" borderId="105" xfId="0" applyFont="1" applyBorder="1" applyAlignment="1" applyProtection="1">
      <alignment horizontal="justify" vertical="center" wrapText="1"/>
      <protection locked="0"/>
    </xf>
    <xf numFmtId="0" fontId="24" fillId="0" borderId="106" xfId="0" applyFont="1" applyBorder="1" applyAlignment="1" applyProtection="1">
      <alignment horizontal="center" vertical="center"/>
      <protection locked="0"/>
    </xf>
    <xf numFmtId="0" fontId="24" fillId="19" borderId="102" xfId="0" applyFont="1" applyFill="1" applyBorder="1" applyAlignment="1" applyProtection="1">
      <alignment horizontal="center" vertical="center" wrapText="1"/>
      <protection locked="0"/>
    </xf>
    <xf numFmtId="0" fontId="24" fillId="19" borderId="46" xfId="0" applyFont="1" applyFill="1" applyBorder="1" applyAlignment="1" applyProtection="1">
      <alignment horizontal="center" vertical="center"/>
      <protection locked="0"/>
    </xf>
    <xf numFmtId="14" fontId="24" fillId="19" borderId="46" xfId="0" applyNumberFormat="1" applyFont="1" applyFill="1" applyBorder="1" applyAlignment="1" applyProtection="1">
      <alignment horizontal="center" vertical="center" wrapText="1"/>
      <protection locked="0"/>
    </xf>
    <xf numFmtId="17" fontId="24" fillId="19" borderId="46" xfId="0" applyNumberFormat="1" applyFont="1" applyFill="1" applyBorder="1" applyAlignment="1" applyProtection="1">
      <alignment horizontal="center" vertical="center"/>
      <protection locked="0"/>
    </xf>
    <xf numFmtId="17" fontId="28" fillId="19" borderId="130" xfId="0" applyNumberFormat="1" applyFont="1" applyFill="1" applyBorder="1" applyAlignment="1" applyProtection="1">
      <alignment horizontal="center" vertical="center"/>
      <protection locked="0"/>
    </xf>
    <xf numFmtId="0" fontId="24" fillId="19" borderId="46" xfId="0" applyFont="1" applyFill="1" applyBorder="1" applyAlignment="1" applyProtection="1">
      <alignment horizontal="center" vertical="center" wrapText="1"/>
      <protection locked="0"/>
    </xf>
    <xf numFmtId="0" fontId="24" fillId="19" borderId="46" xfId="0" applyFont="1" applyFill="1" applyBorder="1" applyAlignment="1" applyProtection="1">
      <alignment vertical="center" wrapText="1"/>
      <protection locked="0"/>
    </xf>
    <xf numFmtId="0" fontId="24" fillId="19" borderId="46" xfId="0" applyFont="1" applyFill="1" applyBorder="1" applyAlignment="1" applyProtection="1">
      <alignment horizontal="justify" vertical="top" wrapText="1"/>
      <protection locked="0"/>
    </xf>
    <xf numFmtId="0" fontId="24" fillId="19" borderId="103" xfId="0" applyFont="1" applyFill="1" applyBorder="1" applyAlignment="1" applyProtection="1">
      <alignment horizontal="center" vertical="center"/>
      <protection locked="0"/>
    </xf>
    <xf numFmtId="14" fontId="24" fillId="0" borderId="46" xfId="0" applyNumberFormat="1" applyFont="1" applyFill="1" applyBorder="1" applyAlignment="1" applyProtection="1">
      <alignment horizontal="center" vertical="center" wrapText="1"/>
      <protection locked="0"/>
    </xf>
    <xf numFmtId="17" fontId="24" fillId="0" borderId="46" xfId="0" applyNumberFormat="1"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wrapText="1"/>
      <protection locked="0"/>
    </xf>
    <xf numFmtId="0" fontId="3" fillId="0" borderId="207" xfId="0" applyFont="1" applyFill="1" applyBorder="1" applyAlignment="1">
      <alignment horizontal="left" vertical="top" wrapText="1"/>
    </xf>
    <xf numFmtId="17" fontId="3" fillId="7" borderId="46" xfId="0" applyNumberFormat="1" applyFont="1" applyFill="1" applyBorder="1" applyAlignment="1">
      <alignment horizontal="center" vertical="center" wrapText="1"/>
    </xf>
    <xf numFmtId="0" fontId="4" fillId="0" borderId="0" xfId="0" applyFont="1" applyFill="1" applyAlignment="1">
      <alignment horizontal="center"/>
    </xf>
    <xf numFmtId="0" fontId="28" fillId="0" borderId="0" xfId="0" applyFont="1" applyFill="1" applyAlignment="1"/>
    <xf numFmtId="0" fontId="85" fillId="0" borderId="207" xfId="0" applyFont="1" applyBorder="1" applyAlignment="1">
      <alignment horizontal="justify" vertical="center" wrapText="1"/>
    </xf>
    <xf numFmtId="0" fontId="13" fillId="0" borderId="257" xfId="0" applyFont="1" applyBorder="1" applyAlignment="1">
      <alignment vertical="center"/>
    </xf>
    <xf numFmtId="0" fontId="40" fillId="0" borderId="139" xfId="4" applyBorder="1" applyAlignment="1">
      <alignment horizontal="center" vertical="center"/>
    </xf>
    <xf numFmtId="0" fontId="13" fillId="0" borderId="139" xfId="0" applyFont="1" applyBorder="1" applyAlignment="1">
      <alignment vertical="center"/>
    </xf>
    <xf numFmtId="0" fontId="13" fillId="0" borderId="258" xfId="0" applyFont="1" applyBorder="1" applyAlignment="1">
      <alignment horizontal="center" vertical="center"/>
    </xf>
    <xf numFmtId="0" fontId="3" fillId="16" borderId="100" xfId="0" applyFont="1" applyFill="1" applyBorder="1" applyAlignment="1" applyProtection="1">
      <alignment horizontal="center" vertical="center"/>
      <protection locked="0"/>
    </xf>
    <xf numFmtId="0" fontId="13" fillId="16" borderId="52" xfId="0" applyFont="1" applyFill="1" applyBorder="1" applyAlignment="1" applyProtection="1">
      <alignment horizontal="center" vertical="center"/>
      <protection locked="0"/>
    </xf>
    <xf numFmtId="0" fontId="26" fillId="16" borderId="259" xfId="0" applyFont="1" applyFill="1" applyBorder="1" applyAlignment="1" applyProtection="1">
      <alignment horizontal="center" vertical="center" wrapText="1"/>
      <protection locked="0"/>
    </xf>
    <xf numFmtId="0" fontId="13" fillId="16" borderId="52" xfId="0" applyFont="1" applyFill="1" applyBorder="1" applyAlignment="1" applyProtection="1">
      <alignment horizontal="center" vertical="center" wrapText="1"/>
      <protection locked="0"/>
    </xf>
    <xf numFmtId="0" fontId="3" fillId="16" borderId="52" xfId="0" applyFont="1" applyFill="1" applyBorder="1" applyAlignment="1" applyProtection="1">
      <alignment horizontal="center" vertical="center"/>
      <protection locked="0"/>
    </xf>
    <xf numFmtId="0" fontId="13" fillId="16" borderId="101" xfId="0" applyFont="1" applyFill="1" applyBorder="1" applyAlignment="1" applyProtection="1">
      <alignment horizontal="center" vertical="center"/>
      <protection locked="0"/>
    </xf>
    <xf numFmtId="164" fontId="3" fillId="0" borderId="102" xfId="0" applyNumberFormat="1" applyFont="1" applyFill="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14" fontId="3" fillId="0" borderId="46" xfId="0" applyNumberFormat="1" applyFont="1" applyBorder="1" applyAlignment="1" applyProtection="1">
      <alignment horizontal="center" vertical="center" wrapText="1"/>
      <protection locked="0"/>
    </xf>
    <xf numFmtId="17" fontId="3" fillId="0" borderId="46" xfId="0" applyNumberFormat="1" applyFont="1" applyBorder="1" applyAlignment="1" applyProtection="1">
      <alignment horizontal="center" vertical="center" wrapText="1"/>
      <protection locked="0"/>
    </xf>
    <xf numFmtId="17" fontId="24" fillId="0" borderId="46" xfId="0" applyNumberFormat="1" applyFont="1" applyBorder="1" applyAlignment="1" applyProtection="1">
      <alignment horizontal="center" vertical="center" wrapText="1"/>
      <protection locked="0"/>
    </xf>
    <xf numFmtId="0" fontId="3" fillId="0" borderId="46" xfId="0" applyFont="1" applyBorder="1" applyAlignment="1" applyProtection="1">
      <alignment horizontal="justify" vertical="center" wrapText="1"/>
      <protection locked="0"/>
    </xf>
    <xf numFmtId="0" fontId="3" fillId="0" borderId="46" xfId="0" applyFont="1" applyBorder="1" applyAlignment="1" applyProtection="1">
      <alignment horizontal="left" vertical="center" wrapText="1"/>
      <protection locked="0"/>
    </xf>
    <xf numFmtId="0" fontId="3" fillId="0" borderId="46" xfId="0" applyFont="1" applyBorder="1" applyAlignment="1" applyProtection="1">
      <alignment vertical="center" wrapText="1"/>
      <protection locked="0"/>
    </xf>
    <xf numFmtId="0" fontId="3" fillId="0" borderId="103" xfId="0" applyFont="1" applyBorder="1" applyAlignment="1" applyProtection="1">
      <alignment horizontal="center" vertical="center" wrapText="1"/>
      <protection locked="0"/>
    </xf>
    <xf numFmtId="0" fontId="3" fillId="0" borderId="46" xfId="1" applyFont="1" applyBorder="1" applyAlignment="1" applyProtection="1">
      <alignment horizontal="center" vertical="center" wrapText="1"/>
      <protection locked="0"/>
    </xf>
    <xf numFmtId="164" fontId="24" fillId="0" borderId="102" xfId="0" applyNumberFormat="1" applyFont="1" applyFill="1" applyBorder="1" applyAlignment="1" applyProtection="1">
      <alignment horizontal="center" vertical="center" wrapText="1"/>
      <protection locked="0"/>
    </xf>
    <xf numFmtId="0" fontId="24" fillId="0" borderId="103" xfId="0" applyFont="1" applyBorder="1" applyAlignment="1" applyProtection="1">
      <alignment horizontal="center" vertical="center" wrapText="1"/>
      <protection locked="0"/>
    </xf>
    <xf numFmtId="164" fontId="24" fillId="0" borderId="104" xfId="0" applyNumberFormat="1" applyFont="1" applyFill="1" applyBorder="1" applyAlignment="1" applyProtection="1">
      <alignment horizontal="center" vertical="center" wrapText="1"/>
      <protection locked="0"/>
    </xf>
    <xf numFmtId="0" fontId="24" fillId="0" borderId="105" xfId="0" applyFont="1" applyBorder="1" applyAlignment="1" applyProtection="1">
      <alignment horizontal="center" vertical="center" wrapText="1"/>
      <protection locked="0"/>
    </xf>
    <xf numFmtId="17" fontId="24" fillId="0" borderId="105" xfId="0" applyNumberFormat="1" applyFont="1" applyBorder="1" applyAlignment="1" applyProtection="1">
      <alignment horizontal="center" vertical="center" wrapText="1"/>
      <protection locked="0"/>
    </xf>
    <xf numFmtId="0" fontId="24" fillId="0" borderId="106" xfId="0" applyFont="1" applyBorder="1" applyAlignment="1" applyProtection="1">
      <alignment horizontal="center" vertical="center" wrapText="1"/>
      <protection locked="0"/>
    </xf>
    <xf numFmtId="0" fontId="24" fillId="0" borderId="102" xfId="0" applyFont="1" applyBorder="1" applyAlignment="1" applyProtection="1">
      <alignment horizontal="center" vertical="center"/>
      <protection locked="0"/>
    </xf>
    <xf numFmtId="17" fontId="13" fillId="0" borderId="46" xfId="0" applyNumberFormat="1" applyFont="1" applyBorder="1" applyAlignment="1" applyProtection="1">
      <alignment horizontal="center" vertical="center"/>
      <protection locked="0"/>
    </xf>
    <xf numFmtId="17" fontId="3" fillId="0" borderId="42" xfId="0" applyNumberFormat="1" applyFont="1" applyFill="1" applyBorder="1" applyAlignment="1" applyProtection="1">
      <alignment horizontal="center" vertical="center"/>
      <protection locked="0"/>
    </xf>
    <xf numFmtId="0" fontId="24" fillId="0" borderId="46" xfId="0" applyFont="1" applyBorder="1" applyAlignment="1" applyProtection="1">
      <alignment horizontal="left" vertical="center" wrapText="1"/>
      <protection locked="0"/>
    </xf>
    <xf numFmtId="0" fontId="24" fillId="0" borderId="260" xfId="0" applyFont="1" applyFill="1" applyBorder="1" applyAlignment="1" applyProtection="1">
      <alignment horizontal="center" vertical="center"/>
      <protection locked="0"/>
    </xf>
    <xf numFmtId="0" fontId="24" fillId="0" borderId="141" xfId="0" applyFont="1" applyFill="1" applyBorder="1" applyAlignment="1" applyProtection="1">
      <alignment horizontal="center" vertical="center" wrapText="1"/>
      <protection locked="0"/>
    </xf>
    <xf numFmtId="14" fontId="24" fillId="0" borderId="141" xfId="0" applyNumberFormat="1" applyFont="1" applyFill="1" applyBorder="1" applyAlignment="1" applyProtection="1">
      <alignment horizontal="center" vertical="center" wrapText="1"/>
      <protection locked="0"/>
    </xf>
    <xf numFmtId="17" fontId="13" fillId="0" borderId="141" xfId="0" applyNumberFormat="1" applyFont="1" applyFill="1" applyBorder="1" applyAlignment="1" applyProtection="1">
      <alignment horizontal="center" vertical="center"/>
      <protection locked="0"/>
    </xf>
    <xf numFmtId="0" fontId="24" fillId="0" borderId="141" xfId="0" applyFont="1" applyFill="1" applyBorder="1" applyAlignment="1" applyProtection="1">
      <alignment horizontal="left" vertical="center" wrapText="1"/>
      <protection locked="0"/>
    </xf>
    <xf numFmtId="0" fontId="24" fillId="0" borderId="141" xfId="0" applyFont="1" applyFill="1" applyBorder="1" applyAlignment="1" applyProtection="1">
      <alignment horizontal="justify" vertical="center" wrapText="1"/>
      <protection locked="0"/>
    </xf>
    <xf numFmtId="0" fontId="24" fillId="0" borderId="141" xfId="0" applyFont="1" applyFill="1" applyBorder="1" applyAlignment="1" applyProtection="1">
      <alignment vertical="center" wrapText="1"/>
      <protection locked="0"/>
    </xf>
    <xf numFmtId="0" fontId="24" fillId="0" borderId="261" xfId="0" applyFont="1" applyFill="1" applyBorder="1" applyAlignment="1" applyProtection="1">
      <alignment horizontal="center" vertical="center"/>
      <protection locked="0"/>
    </xf>
    <xf numFmtId="0" fontId="24" fillId="0" borderId="262" xfId="0" applyFont="1" applyBorder="1" applyAlignment="1" applyProtection="1">
      <alignment horizontal="center" vertical="center"/>
      <protection locked="0"/>
    </xf>
    <xf numFmtId="0" fontId="24" fillId="0" borderId="163" xfId="0" applyFont="1" applyBorder="1" applyAlignment="1" applyProtection="1">
      <alignment horizontal="center" vertical="center" wrapText="1"/>
      <protection locked="0"/>
    </xf>
    <xf numFmtId="14" fontId="24" fillId="0" borderId="163" xfId="0" applyNumberFormat="1" applyFont="1" applyBorder="1" applyAlignment="1" applyProtection="1">
      <alignment horizontal="center" vertical="center" wrapText="1"/>
      <protection locked="0"/>
    </xf>
    <xf numFmtId="17" fontId="13" fillId="0" borderId="163" xfId="0" applyNumberFormat="1" applyFont="1" applyBorder="1" applyAlignment="1" applyProtection="1">
      <alignment horizontal="center" vertical="center"/>
      <protection locked="0"/>
    </xf>
    <xf numFmtId="0" fontId="24" fillId="0" borderId="163" xfId="0" applyFont="1" applyBorder="1" applyAlignment="1" applyProtection="1">
      <alignment horizontal="left" vertical="center" wrapText="1"/>
      <protection locked="0"/>
    </xf>
    <xf numFmtId="0" fontId="24" fillId="0" borderId="163" xfId="0" applyFont="1" applyBorder="1" applyAlignment="1" applyProtection="1">
      <alignment horizontal="justify" vertical="center" wrapText="1"/>
      <protection locked="0"/>
    </xf>
    <xf numFmtId="0" fontId="24" fillId="0" borderId="163" xfId="0" applyFont="1" applyBorder="1" applyAlignment="1" applyProtection="1">
      <alignment vertical="center" wrapText="1"/>
      <protection locked="0"/>
    </xf>
    <xf numFmtId="0" fontId="24" fillId="0" borderId="263" xfId="0" applyFont="1" applyBorder="1" applyAlignment="1" applyProtection="1">
      <alignment horizontal="center" vertical="center"/>
      <protection locked="0"/>
    </xf>
    <xf numFmtId="164" fontId="24" fillId="0" borderId="100" xfId="0" applyNumberFormat="1" applyFont="1" applyFill="1" applyBorder="1" applyAlignment="1" applyProtection="1">
      <alignment horizontal="center" vertical="center" wrapText="1"/>
      <protection locked="0"/>
    </xf>
    <xf numFmtId="0" fontId="24" fillId="0" borderId="52" xfId="0" applyFont="1" applyBorder="1" applyAlignment="1" applyProtection="1">
      <alignment horizontal="center" vertical="center" wrapText="1"/>
      <protection locked="0"/>
    </xf>
    <xf numFmtId="17" fontId="24" fillId="0" borderId="52" xfId="0" applyNumberFormat="1" applyFont="1" applyBorder="1" applyAlignment="1" applyProtection="1">
      <alignment horizontal="center" vertical="center" wrapText="1"/>
      <protection locked="0"/>
    </xf>
    <xf numFmtId="17" fontId="24" fillId="0" borderId="52" xfId="0" applyNumberFormat="1" applyFont="1" applyFill="1" applyBorder="1" applyAlignment="1" applyProtection="1">
      <alignment horizontal="center" vertical="center" wrapText="1"/>
      <protection locked="0"/>
    </xf>
    <xf numFmtId="0" fontId="24" fillId="0" borderId="52" xfId="0" applyFont="1" applyBorder="1" applyAlignment="1" applyProtection="1">
      <alignment vertical="center" wrapText="1"/>
      <protection locked="0"/>
    </xf>
    <xf numFmtId="0" fontId="24" fillId="0" borderId="52" xfId="0" applyFont="1" applyBorder="1" applyAlignment="1" applyProtection="1">
      <alignment horizontal="justify" vertical="center" wrapText="1"/>
      <protection locked="0"/>
    </xf>
    <xf numFmtId="0" fontId="24" fillId="0" borderId="101" xfId="0" applyFont="1" applyBorder="1" applyAlignment="1" applyProtection="1">
      <alignment horizontal="center" vertical="center" wrapText="1"/>
      <protection locked="0"/>
    </xf>
    <xf numFmtId="17" fontId="24" fillId="0" borderId="46" xfId="0" applyNumberFormat="1" applyFont="1" applyFill="1" applyBorder="1" applyAlignment="1" applyProtection="1">
      <alignment horizontal="center" vertical="center" wrapText="1"/>
      <protection locked="0"/>
    </xf>
    <xf numFmtId="164" fontId="24" fillId="0" borderId="181" xfId="0" applyNumberFormat="1" applyFont="1" applyFill="1" applyBorder="1" applyAlignment="1" applyProtection="1">
      <alignment horizontal="center" vertical="center" wrapText="1"/>
      <protection locked="0"/>
    </xf>
    <xf numFmtId="0" fontId="24" fillId="0" borderId="130" xfId="0" applyFont="1" applyBorder="1" applyAlignment="1" applyProtection="1">
      <alignment horizontal="center" vertical="center" wrapText="1"/>
      <protection locked="0"/>
    </xf>
    <xf numFmtId="14" fontId="24" fillId="0" borderId="130" xfId="0" applyNumberFormat="1" applyFont="1" applyBorder="1" applyAlignment="1" applyProtection="1">
      <alignment horizontal="center" vertical="center" wrapText="1"/>
      <protection locked="0"/>
    </xf>
    <xf numFmtId="17" fontId="24" fillId="0" borderId="130" xfId="0" applyNumberFormat="1" applyFont="1" applyBorder="1" applyAlignment="1" applyProtection="1">
      <alignment horizontal="center" vertical="center" wrapText="1"/>
      <protection locked="0"/>
    </xf>
    <xf numFmtId="17" fontId="24" fillId="0" borderId="130" xfId="0" applyNumberFormat="1" applyFont="1" applyFill="1" applyBorder="1" applyAlignment="1" applyProtection="1">
      <alignment horizontal="center" vertical="center" wrapText="1"/>
      <protection locked="0"/>
    </xf>
    <xf numFmtId="0" fontId="24" fillId="0" borderId="130" xfId="0" applyFont="1" applyBorder="1" applyAlignment="1" applyProtection="1">
      <alignment vertical="center" wrapText="1"/>
      <protection locked="0"/>
    </xf>
    <xf numFmtId="0" fontId="24" fillId="0" borderId="130" xfId="0" applyFont="1" applyBorder="1" applyAlignment="1" applyProtection="1">
      <alignment horizontal="justify" vertical="center" wrapText="1"/>
      <protection locked="0"/>
    </xf>
    <xf numFmtId="0" fontId="24" fillId="0" borderId="111" xfId="0" applyFont="1" applyBorder="1" applyAlignment="1" applyProtection="1">
      <alignment horizontal="center" vertical="center" wrapText="1"/>
      <protection locked="0"/>
    </xf>
    <xf numFmtId="0" fontId="3" fillId="0" borderId="230" xfId="0" applyFont="1" applyBorder="1" applyAlignment="1">
      <alignment horizontal="center" vertical="center"/>
    </xf>
    <xf numFmtId="0" fontId="85" fillId="0" borderId="264" xfId="0" applyFont="1" applyFill="1" applyBorder="1" applyAlignment="1">
      <alignment horizontal="center" vertical="center"/>
    </xf>
    <xf numFmtId="0" fontId="85" fillId="0" borderId="265" xfId="0" applyFont="1" applyFill="1" applyBorder="1" applyAlignment="1">
      <alignment horizontal="center" vertical="center" wrapText="1"/>
    </xf>
    <xf numFmtId="14" fontId="13" fillId="0" borderId="265" xfId="0" applyNumberFormat="1" applyFont="1" applyFill="1" applyBorder="1" applyAlignment="1">
      <alignment horizontal="center" vertical="center"/>
    </xf>
    <xf numFmtId="17" fontId="85" fillId="0" borderId="265" xfId="0" applyNumberFormat="1" applyFont="1" applyFill="1" applyBorder="1" applyAlignment="1">
      <alignment horizontal="center" vertical="center"/>
    </xf>
    <xf numFmtId="0" fontId="85" fillId="0" borderId="265" xfId="0" applyFont="1" applyFill="1" applyBorder="1" applyAlignment="1">
      <alignment horizontal="left" vertical="center" wrapText="1"/>
    </xf>
    <xf numFmtId="0" fontId="85" fillId="0" borderId="265" xfId="0" applyFont="1" applyFill="1" applyBorder="1" applyAlignment="1">
      <alignment horizontal="justify" vertical="center" wrapText="1"/>
    </xf>
    <xf numFmtId="0" fontId="3" fillId="0" borderId="265" xfId="0" applyFont="1" applyFill="1" applyBorder="1" applyAlignment="1">
      <alignment horizontal="center" vertical="center"/>
    </xf>
    <xf numFmtId="0" fontId="85" fillId="0" borderId="266" xfId="0" applyFont="1" applyFill="1" applyBorder="1" applyAlignment="1">
      <alignment horizontal="center" vertical="center"/>
    </xf>
    <xf numFmtId="0" fontId="85" fillId="0" borderId="32" xfId="0" applyFont="1" applyFill="1" applyBorder="1" applyAlignment="1">
      <alignment horizontal="center" vertical="center"/>
    </xf>
    <xf numFmtId="0" fontId="3" fillId="0" borderId="32" xfId="0" applyFont="1" applyFill="1" applyBorder="1" applyAlignment="1">
      <alignment horizontal="center" vertical="center"/>
    </xf>
    <xf numFmtId="14" fontId="13" fillId="0" borderId="32" xfId="0" applyNumberFormat="1" applyFont="1" applyFill="1" applyBorder="1" applyAlignment="1">
      <alignment horizontal="center" vertical="center"/>
    </xf>
    <xf numFmtId="17" fontId="85" fillId="0" borderId="32" xfId="0" applyNumberFormat="1" applyFont="1" applyFill="1" applyBorder="1" applyAlignment="1">
      <alignment horizontal="center" vertical="center"/>
    </xf>
    <xf numFmtId="0" fontId="3" fillId="0" borderId="32" xfId="0" applyFont="1" applyFill="1" applyBorder="1" applyAlignment="1">
      <alignment horizontal="left" vertical="center"/>
    </xf>
    <xf numFmtId="0" fontId="85" fillId="0" borderId="32" xfId="0" applyFont="1" applyFill="1" applyBorder="1" applyAlignment="1">
      <alignment horizontal="justify" vertical="center" wrapText="1"/>
    </xf>
    <xf numFmtId="0" fontId="13" fillId="0" borderId="32" xfId="0" applyFont="1" applyFill="1" applyBorder="1" applyAlignment="1">
      <alignment horizontal="center" vertical="center"/>
    </xf>
    <xf numFmtId="0" fontId="0" fillId="0" borderId="32" xfId="0" applyFill="1" applyBorder="1" applyAlignment="1">
      <alignment horizontal="center" vertical="center"/>
    </xf>
    <xf numFmtId="0" fontId="3" fillId="18" borderId="0" xfId="0" applyFont="1" applyFill="1" applyBorder="1" applyAlignment="1" applyProtection="1">
      <alignment horizontal="center" vertical="center"/>
      <protection hidden="1"/>
    </xf>
    <xf numFmtId="0" fontId="3" fillId="18" borderId="0" xfId="0" applyFont="1" applyFill="1" applyBorder="1" applyAlignment="1">
      <alignment horizontal="center" vertical="center"/>
    </xf>
    <xf numFmtId="0" fontId="85" fillId="18" borderId="89" xfId="0" applyFont="1" applyFill="1" applyBorder="1" applyAlignment="1">
      <alignment horizontal="center" vertical="center"/>
    </xf>
    <xf numFmtId="0" fontId="85" fillId="18" borderId="41" xfId="0" applyFont="1" applyFill="1" applyBorder="1" applyAlignment="1">
      <alignment horizontal="center" vertical="center" wrapText="1"/>
    </xf>
    <xf numFmtId="14" fontId="85" fillId="18" borderId="41" xfId="0" applyNumberFormat="1" applyFont="1" applyFill="1" applyBorder="1" applyAlignment="1">
      <alignment horizontal="center" vertical="center"/>
    </xf>
    <xf numFmtId="17" fontId="85" fillId="18" borderId="41" xfId="0" applyNumberFormat="1" applyFont="1" applyFill="1" applyBorder="1" applyAlignment="1">
      <alignment horizontal="center" vertical="center"/>
    </xf>
    <xf numFmtId="0" fontId="87" fillId="18" borderId="41" xfId="0" applyFont="1" applyFill="1" applyBorder="1" applyAlignment="1">
      <alignment horizontal="left" vertical="center" wrapText="1"/>
    </xf>
    <xf numFmtId="0" fontId="85" fillId="18" borderId="41" xfId="0" applyFont="1" applyFill="1" applyBorder="1" applyAlignment="1">
      <alignment horizontal="left" vertical="center" wrapText="1"/>
    </xf>
    <xf numFmtId="49" fontId="85" fillId="18" borderId="90" xfId="0" applyNumberFormat="1" applyFont="1" applyFill="1" applyBorder="1" applyAlignment="1">
      <alignment horizontal="center" vertical="center" wrapText="1"/>
    </xf>
    <xf numFmtId="0" fontId="35" fillId="0" borderId="11" xfId="0" applyFont="1" applyFill="1" applyBorder="1" applyAlignment="1">
      <alignment horizontal="center" vertical="center" wrapText="1"/>
    </xf>
    <xf numFmtId="0" fontId="16" fillId="0" borderId="0" xfId="0" applyFont="1" applyAlignment="1">
      <alignment horizontal="center"/>
    </xf>
    <xf numFmtId="0" fontId="18" fillId="6" borderId="9"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1" xfId="0" applyFont="1" applyFill="1" applyBorder="1" applyAlignment="1">
      <alignment horizontal="center" vertical="center"/>
    </xf>
    <xf numFmtId="0" fontId="27" fillId="6" borderId="9" xfId="0" applyFont="1" applyFill="1" applyBorder="1" applyAlignment="1">
      <alignment horizontal="center" wrapText="1"/>
    </xf>
    <xf numFmtId="0" fontId="27" fillId="6" borderId="12" xfId="0" applyFont="1" applyFill="1" applyBorder="1" applyAlignment="1">
      <alignment horizontal="center" wrapText="1"/>
    </xf>
    <xf numFmtId="0" fontId="27" fillId="6" borderId="11" xfId="0" applyFont="1" applyFill="1" applyBorder="1" applyAlignment="1">
      <alignment horizontal="center" wrapText="1"/>
    </xf>
    <xf numFmtId="0" fontId="67" fillId="10" borderId="0" xfId="0" applyFont="1" applyFill="1" applyBorder="1" applyAlignment="1">
      <alignment horizontal="center"/>
    </xf>
    <xf numFmtId="0" fontId="9" fillId="10" borderId="0" xfId="0" applyFont="1" applyFill="1" applyBorder="1" applyAlignment="1">
      <alignment horizontal="center"/>
    </xf>
    <xf numFmtId="0" fontId="19" fillId="10" borderId="0" xfId="1" applyFont="1" applyFill="1" applyBorder="1" applyAlignment="1" applyProtection="1">
      <alignment horizontal="center"/>
    </xf>
    <xf numFmtId="0" fontId="2" fillId="10" borderId="0" xfId="1" applyFill="1" applyBorder="1" applyAlignment="1" applyProtection="1">
      <alignment horizontal="center"/>
    </xf>
    <xf numFmtId="0" fontId="2" fillId="0" borderId="0" xfId="1" applyAlignment="1" applyProtection="1">
      <alignment horizontal="left"/>
    </xf>
    <xf numFmtId="0" fontId="40" fillId="0" borderId="54" xfId="4" applyBorder="1" applyAlignment="1">
      <alignment horizontal="center" vertical="center"/>
    </xf>
    <xf numFmtId="0" fontId="40" fillId="0" borderId="55" xfId="4" applyBorder="1" applyAlignment="1">
      <alignment horizontal="center"/>
    </xf>
    <xf numFmtId="0" fontId="40" fillId="0" borderId="56" xfId="4" applyBorder="1" applyAlignment="1">
      <alignment horizontal="center"/>
    </xf>
    <xf numFmtId="164" fontId="49" fillId="0" borderId="0" xfId="0" applyNumberFormat="1" applyFont="1" applyBorder="1" applyAlignment="1">
      <alignment horizontal="center" vertical="center" wrapText="1"/>
    </xf>
    <xf numFmtId="0" fontId="55" fillId="0" borderId="0" xfId="0" applyFont="1" applyAlignment="1">
      <alignment horizontal="center" vertical="center" wrapText="1"/>
    </xf>
    <xf numFmtId="0" fontId="42" fillId="0" borderId="0" xfId="3" applyFont="1" applyBorder="1" applyAlignment="1">
      <alignment horizontal="left" vertical="center"/>
    </xf>
    <xf numFmtId="0" fontId="40" fillId="0" borderId="59" xfId="4" applyBorder="1" applyAlignment="1">
      <alignment horizontal="center" vertical="center"/>
    </xf>
    <xf numFmtId="0" fontId="40" fillId="0" borderId="60" xfId="4" applyBorder="1" applyAlignment="1">
      <alignment horizontal="center" vertical="center"/>
    </xf>
    <xf numFmtId="0" fontId="40" fillId="0" borderId="61" xfId="4" applyBorder="1" applyAlignment="1">
      <alignment horizontal="center" vertical="center"/>
    </xf>
    <xf numFmtId="164" fontId="24" fillId="0" borderId="0" xfId="0" applyNumberFormat="1" applyFont="1" applyBorder="1" applyAlignment="1">
      <alignment horizontal="center" vertical="center" wrapText="1"/>
    </xf>
    <xf numFmtId="0" fontId="0" fillId="0" borderId="0" xfId="0" applyAlignment="1">
      <alignment horizontal="center" vertical="center" wrapText="1"/>
    </xf>
    <xf numFmtId="0" fontId="40" fillId="0" borderId="81" xfId="4" applyBorder="1" applyAlignment="1">
      <alignment horizontal="center"/>
    </xf>
    <xf numFmtId="0" fontId="40" fillId="0" borderId="82" xfId="4" applyBorder="1" applyAlignment="1"/>
    <xf numFmtId="0" fontId="40" fillId="0" borderId="76" xfId="4" applyBorder="1" applyAlignment="1">
      <alignment horizontal="center"/>
    </xf>
    <xf numFmtId="0" fontId="40" fillId="0" borderId="77" xfId="4" applyBorder="1" applyAlignment="1"/>
    <xf numFmtId="0" fontId="40" fillId="0" borderId="78" xfId="4" applyBorder="1" applyAlignment="1"/>
    <xf numFmtId="164" fontId="50" fillId="0" borderId="0" xfId="0" applyNumberFormat="1" applyFont="1" applyBorder="1" applyAlignment="1">
      <alignment horizontal="center" vertical="center" wrapText="1"/>
    </xf>
    <xf numFmtId="0" fontId="48" fillId="0" borderId="0" xfId="0" applyFont="1" applyAlignment="1">
      <alignment horizontal="center" vertical="center" wrapText="1"/>
    </xf>
    <xf numFmtId="0" fontId="40" fillId="0" borderId="86" xfId="4" applyBorder="1" applyAlignment="1">
      <alignment horizontal="center"/>
    </xf>
    <xf numFmtId="0" fontId="40" fillId="0" borderId="87" xfId="4" applyBorder="1" applyAlignment="1">
      <alignment horizontal="center"/>
    </xf>
    <xf numFmtId="0" fontId="40" fillId="0" borderId="96" xfId="4" applyBorder="1" applyAlignment="1">
      <alignment horizontal="center"/>
    </xf>
    <xf numFmtId="0" fontId="0" fillId="0" borderId="94" xfId="0" applyBorder="1" applyAlignment="1"/>
    <xf numFmtId="0" fontId="0" fillId="0" borderId="95" xfId="0" applyBorder="1" applyAlignment="1"/>
    <xf numFmtId="0" fontId="40" fillId="0" borderId="96" xfId="4"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40" fillId="0" borderId="96" xfId="4" applyFont="1" applyBorder="1" applyAlignment="1">
      <alignment horizontal="center" vertical="center"/>
    </xf>
    <xf numFmtId="0" fontId="40" fillId="0" borderId="94" xfId="4" applyFont="1" applyBorder="1" applyAlignment="1">
      <alignment vertical="center"/>
    </xf>
    <xf numFmtId="0" fontId="43" fillId="0" borderId="95" xfId="0" applyFont="1" applyBorder="1" applyAlignment="1"/>
    <xf numFmtId="0" fontId="40" fillId="0" borderId="67" xfId="4" applyBorder="1" applyAlignment="1">
      <alignment horizontal="center"/>
    </xf>
    <xf numFmtId="0" fontId="40" fillId="0" borderId="68" xfId="4" applyBorder="1" applyAlignment="1"/>
    <xf numFmtId="0" fontId="40" fillId="0" borderId="123" xfId="4" applyBorder="1" applyAlignment="1">
      <alignment horizontal="center"/>
    </xf>
    <xf numFmtId="0" fontId="40" fillId="0" borderId="124" xfId="4" applyBorder="1" applyAlignment="1"/>
    <xf numFmtId="0" fontId="0" fillId="0" borderId="125" xfId="0" applyBorder="1" applyAlignment="1"/>
    <xf numFmtId="0" fontId="40" fillId="0" borderId="118" xfId="4" applyBorder="1" applyAlignment="1">
      <alignment horizontal="center"/>
    </xf>
    <xf numFmtId="0" fontId="0" fillId="0" borderId="119" xfId="0" applyBorder="1" applyAlignment="1"/>
    <xf numFmtId="0" fontId="0" fillId="0" borderId="132" xfId="0" applyBorder="1" applyAlignment="1"/>
    <xf numFmtId="0" fontId="0" fillId="0" borderId="120" xfId="0" applyBorder="1" applyAlignment="1"/>
    <xf numFmtId="0" fontId="40" fillId="0" borderId="126" xfId="4" applyBorder="1" applyAlignment="1">
      <alignment horizontal="center"/>
    </xf>
    <xf numFmtId="0" fontId="0" fillId="0" borderId="121" xfId="0" applyBorder="1" applyAlignment="1"/>
    <xf numFmtId="0" fontId="0" fillId="0" borderId="134" xfId="0" applyBorder="1" applyAlignment="1"/>
    <xf numFmtId="0" fontId="40" fillId="0" borderId="135" xfId="4" applyBorder="1" applyAlignment="1">
      <alignment horizontal="center"/>
    </xf>
    <xf numFmtId="0" fontId="0" fillId="0" borderId="136" xfId="0" applyBorder="1" applyAlignment="1"/>
    <xf numFmtId="0" fontId="2" fillId="0" borderId="0" xfId="1" applyBorder="1" applyAlignment="1" applyProtection="1">
      <alignment horizontal="left"/>
    </xf>
    <xf numFmtId="0" fontId="40" fillId="0" borderId="139" xfId="4" applyBorder="1" applyAlignment="1">
      <alignment horizontal="center" vertical="center"/>
    </xf>
    <xf numFmtId="0" fontId="2" fillId="0" borderId="0" xfId="1" applyBorder="1" applyAlignment="1" applyProtection="1">
      <alignment horizontal="left" vertical="center"/>
    </xf>
    <xf numFmtId="0" fontId="2" fillId="0" borderId="0" xfId="1" applyFill="1" applyBorder="1" applyAlignment="1" applyProtection="1">
      <alignment horizontal="left" vertical="center"/>
    </xf>
    <xf numFmtId="0" fontId="40" fillId="0" borderId="68" xfId="4" applyFill="1" applyBorder="1" applyAlignment="1">
      <alignment horizontal="center" vertical="center" wrapText="1"/>
    </xf>
    <xf numFmtId="0" fontId="40" fillId="0" borderId="116" xfId="4" applyBorder="1" applyAlignment="1">
      <alignment horizontal="center"/>
    </xf>
    <xf numFmtId="0" fontId="0" fillId="0" borderId="117" xfId="0" applyBorder="1" applyAlignment="1"/>
    <xf numFmtId="0" fontId="0" fillId="0" borderId="0" xfId="0" applyBorder="1" applyAlignment="1"/>
    <xf numFmtId="0" fontId="0" fillId="0" borderId="100" xfId="0" applyBorder="1" applyAlignment="1"/>
    <xf numFmtId="0" fontId="2" fillId="0" borderId="0" xfId="1" applyBorder="1" applyAlignment="1" applyProtection="1">
      <alignment horizontal="left"/>
      <protection locked="0"/>
    </xf>
    <xf numFmtId="0" fontId="40" fillId="0" borderId="68" xfId="4" applyBorder="1" applyAlignment="1" applyProtection="1">
      <alignment horizontal="center"/>
      <protection locked="0"/>
    </xf>
    <xf numFmtId="0" fontId="24" fillId="0" borderId="0" xfId="0" applyNumberFormat="1" applyFont="1" applyBorder="1" applyAlignment="1" applyProtection="1">
      <alignment horizontal="center" vertical="center" wrapText="1"/>
      <protection locked="0"/>
    </xf>
    <xf numFmtId="0" fontId="0" fillId="0" borderId="0" xfId="0" applyNumberFormat="1" applyAlignment="1" applyProtection="1">
      <alignment horizontal="center" vertical="center" wrapText="1"/>
      <protection locked="0"/>
    </xf>
    <xf numFmtId="0" fontId="40" fillId="0" borderId="96" xfId="4" applyFill="1" applyBorder="1" applyAlignment="1">
      <alignment horizontal="center" vertical="center" wrapText="1"/>
    </xf>
    <xf numFmtId="0" fontId="0" fillId="0" borderId="94" xfId="0" applyBorder="1" applyAlignment="1">
      <alignment vertical="center"/>
    </xf>
    <xf numFmtId="0" fontId="0" fillId="0" borderId="139" xfId="0" applyBorder="1" applyAlignment="1">
      <alignment vertical="center"/>
    </xf>
    <xf numFmtId="0" fontId="0" fillId="0" borderId="95" xfId="0" applyBorder="1" applyAlignment="1">
      <alignment vertical="center"/>
    </xf>
    <xf numFmtId="0" fontId="42" fillId="0" borderId="0" xfId="3" applyFont="1" applyBorder="1" applyAlignment="1">
      <alignment horizontal="left" vertical="center" wrapText="1"/>
    </xf>
    <xf numFmtId="0" fontId="61" fillId="0" borderId="0" xfId="1" applyFont="1" applyBorder="1" applyAlignment="1" applyProtection="1">
      <alignment horizontal="left" vertical="center"/>
    </xf>
    <xf numFmtId="0" fontId="40" fillId="0" borderId="126" xfId="4" applyFont="1" applyFill="1" applyBorder="1" applyAlignment="1">
      <alignment horizontal="center" vertical="center"/>
    </xf>
    <xf numFmtId="0" fontId="24" fillId="0" borderId="121" xfId="0" applyFont="1" applyBorder="1" applyAlignment="1">
      <alignment vertical="center"/>
    </xf>
    <xf numFmtId="0" fontId="24" fillId="0" borderId="134" xfId="0" applyFont="1" applyBorder="1" applyAlignment="1">
      <alignment vertical="center"/>
    </xf>
    <xf numFmtId="0" fontId="24" fillId="0" borderId="0" xfId="0" applyFont="1" applyAlignment="1">
      <alignment horizontal="center" vertical="center" wrapText="1"/>
    </xf>
    <xf numFmtId="0" fontId="40" fillId="0" borderId="126" xfId="4" applyFill="1" applyBorder="1" applyAlignment="1">
      <alignment horizontal="center" vertical="center"/>
    </xf>
    <xf numFmtId="0" fontId="0" fillId="0" borderId="121" xfId="0" applyBorder="1" applyAlignment="1">
      <alignment vertical="center"/>
    </xf>
    <xf numFmtId="0" fontId="0" fillId="0" borderId="134" xfId="0" applyBorder="1" applyAlignment="1">
      <alignment vertical="center"/>
    </xf>
    <xf numFmtId="0" fontId="40" fillId="0" borderId="82" xfId="4" applyBorder="1" applyAlignment="1">
      <alignment horizontal="center" vertical="center"/>
    </xf>
    <xf numFmtId="0" fontId="0" fillId="0" borderId="139" xfId="0" applyBorder="1" applyAlignment="1"/>
    <xf numFmtId="164" fontId="53" fillId="0" borderId="0" xfId="0" applyNumberFormat="1" applyFont="1" applyBorder="1" applyAlignment="1">
      <alignment horizontal="center" vertical="center" wrapText="1"/>
    </xf>
    <xf numFmtId="0" fontId="54" fillId="0" borderId="0" xfId="0" applyFont="1" applyAlignment="1">
      <alignment horizontal="center" vertical="center" wrapText="1"/>
    </xf>
    <xf numFmtId="0" fontId="40" fillId="0" borderId="126" xfId="4" applyBorder="1" applyAlignment="1">
      <alignment horizontal="center" vertical="center"/>
    </xf>
  </cellXfs>
  <cellStyles count="5">
    <cellStyle name="Encabezado 1" xfId="3" builtinId="16"/>
    <cellStyle name="Encabezado 4" xfId="4" builtinId="19"/>
    <cellStyle name="Hipervínculo" xfId="1" builtinId="8"/>
    <cellStyle name="Normal" xfId="0" builtinId="0"/>
    <cellStyle name="Normal 2" xfId="2"/>
  </cellStyles>
  <dxfs count="1417">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dxf>
    <dxf>
      <font>
        <b/>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border>
        <left/>
      </border>
    </dxf>
    <dxf>
      <alignment vertical="center" readingOrder="0"/>
    </dxf>
    <dxf>
      <font>
        <b/>
        <i val="0"/>
        <color rgb="FFC00000"/>
      </font>
    </dxf>
    <dxf>
      <font>
        <b/>
        <i val="0"/>
        <color rgb="FFFF0000"/>
      </font>
    </dxf>
    <dxf>
      <font>
        <b val="0"/>
        <i val="0"/>
        <strike val="0"/>
        <condense val="0"/>
        <extend val="0"/>
        <outline val="0"/>
        <shadow val="0"/>
        <u val="none"/>
        <vertAlign val="baseline"/>
        <sz val="11"/>
        <color auto="1"/>
        <name val="Calibri"/>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i val="0"/>
      </font>
    </dxf>
    <dxf>
      <font>
        <b/>
        <i val="0"/>
        <color rgb="FFFF0000"/>
      </font>
    </dxf>
    <dxf>
      <font>
        <b/>
        <i val="0"/>
        <color rgb="FFC00000"/>
      </font>
    </dxf>
    <dxf>
      <font>
        <b/>
        <i val="0"/>
      </font>
    </dxf>
    <dxf>
      <font>
        <b/>
        <i val="0"/>
        <color rgb="FFFF0000"/>
      </font>
    </dxf>
    <dxf>
      <font>
        <b/>
        <i val="0"/>
        <color rgb="FFC00000"/>
      </font>
    </dxf>
    <dxf>
      <font>
        <b/>
        <i val="0"/>
      </font>
    </dxf>
    <dxf>
      <font>
        <b/>
        <i val="0"/>
        <color rgb="FFFF0000"/>
      </font>
    </dxf>
    <dxf>
      <font>
        <b/>
        <i val="0"/>
        <color rgb="FFFF0000"/>
      </font>
    </dxf>
    <dxf>
      <font>
        <b/>
        <i val="0"/>
        <color rgb="FFC0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alignment vertical="center" readingOrder="0"/>
    </dxf>
    <dxf>
      <alignment vertical="center" readingOrder="0"/>
    </dxf>
    <dxf>
      <border>
        <left/>
      </border>
    </dxf>
    <dxf>
      <border>
        <left/>
      </border>
    </dxf>
    <dxf>
      <border>
        <left/>
      </border>
    </dxf>
    <dxf>
      <border>
        <left/>
      </border>
    </dxf>
    <dxf>
      <border>
        <left/>
      </border>
    </dxf>
    <dxf>
      <alignment vertical="center" readingOrder="0"/>
    </dxf>
    <dxf>
      <alignment vertical="center" readingOrder="0"/>
    </dxf>
    <dxf>
      <alignment vertical="center" readingOrder="0"/>
    </dxf>
    <dxf>
      <font>
        <b/>
        <i val="0"/>
        <color rgb="FFFF0000"/>
      </font>
    </dxf>
    <dxf>
      <font>
        <b/>
        <i val="0"/>
        <color rgb="FFC00000"/>
      </font>
    </dxf>
    <dxf>
      <font>
        <b/>
        <i val="0"/>
        <color rgb="FFFF0000"/>
      </font>
    </dxf>
    <dxf>
      <font>
        <b/>
        <i val="0"/>
        <color rgb="FFFF0000"/>
      </font>
    </dxf>
    <dxf>
      <font>
        <b/>
        <i val="0"/>
        <color rgb="FFC00000"/>
      </font>
    </dxf>
    <dxf>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top style="thin">
          <color theme="3" tint="0.39994506668294322"/>
        </top>
      </border>
    </dxf>
    <dxf>
      <border diagonalUp="0" diagonalDown="0">
        <left style="thick">
          <color theme="3" tint="0.39994506668294322"/>
        </left>
        <right style="thick">
          <color theme="3" tint="0.39994506668294322"/>
        </right>
        <top style="thick">
          <color theme="3" tint="0.39994506668294322"/>
        </top>
        <bottom style="thick">
          <color theme="3" tint="0.39994506668294322"/>
        </bottom>
      </border>
    </dxf>
    <dxf>
      <border>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style="thin">
          <color theme="3" tint="0.39994506668294322"/>
        </horizontal>
      </border>
    </dxf>
    <dxf>
      <border>
        <left/>
      </border>
    </dxf>
    <dxf>
      <border>
        <left/>
      </border>
    </dxf>
    <dxf>
      <border>
        <left/>
      </border>
    </dxf>
    <dxf>
      <border>
        <left/>
      </border>
    </dxf>
    <dxf>
      <border>
        <left/>
      </border>
    </dxf>
    <dxf>
      <alignment vertical="center" readingOrder="0"/>
    </dxf>
    <dxf>
      <alignment vertical="center" readingOrder="0"/>
    </dxf>
    <dxf>
      <alignment vertical="center" readingOrder="0"/>
    </dxf>
    <dxf>
      <alignment vertical="center" readingOrder="0"/>
    </dxf>
    <dxf>
      <alignment vertical="center" readingOrder="0"/>
    </dxf>
    <dxf>
      <font>
        <b/>
        <i val="0"/>
        <color rgb="FFC00000"/>
      </font>
    </dxf>
    <dxf>
      <font>
        <b/>
        <i val="0"/>
        <color rgb="FFFF0000"/>
      </font>
    </dxf>
    <dxf>
      <font>
        <b/>
        <i val="0"/>
        <color rgb="FFFF0000"/>
      </font>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indexed="65"/>
        </patternFill>
      </fill>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alignment vertical="center" textRotation="0" wrapText="1"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color auto="1"/>
      </font>
    </dxf>
    <dxf>
      <font>
        <color auto="1"/>
      </font>
    </dxf>
    <dxf>
      <font>
        <color auto="1"/>
      </font>
    </dxf>
    <dxf>
      <border>
        <left/>
        <right/>
      </border>
    </dxf>
    <dxf>
      <border>
        <left/>
        <right/>
      </border>
    </dxf>
    <dxf>
      <border>
        <left/>
        <right/>
      </border>
    </dxf>
    <dxf>
      <border>
        <left/>
        <right/>
      </border>
    </dxf>
    <dxf>
      <border>
        <left/>
        <right/>
      </border>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164" formatCode="0;[Red]0"/>
      <fill>
        <patternFill patternType="none">
          <fgColor indexed="64"/>
          <bgColor indexed="65"/>
        </patternFill>
      </fill>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strike val="0"/>
        <outline val="0"/>
        <shadow val="0"/>
        <vertAlign val="baseline"/>
        <sz val="11"/>
        <name val="Calibri"/>
        <scheme val="minor"/>
      </font>
      <alignment vertical="center" textRotation="0" wrapText="1"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border>
        <left/>
        <right/>
      </border>
    </dxf>
    <dxf>
      <border>
        <left/>
        <right/>
      </border>
    </dxf>
    <dxf>
      <border>
        <left/>
        <right/>
      </border>
    </dxf>
    <dxf>
      <border>
        <left/>
        <right/>
      </border>
    </dxf>
    <dxf>
      <border>
        <left/>
        <right/>
      </border>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thick">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val="0"/>
      </font>
    </dxf>
    <dxf>
      <font>
        <b val="0"/>
      </font>
    </dxf>
    <dxf>
      <font>
        <color auto="1"/>
      </font>
    </dxf>
    <dxf>
      <font>
        <color auto="1"/>
      </font>
    </dxf>
    <dxf>
      <font>
        <b val="0"/>
      </font>
    </dxf>
    <dxf>
      <font>
        <b val="0"/>
      </font>
    </dxf>
    <dxf>
      <font>
        <color auto="1"/>
      </font>
    </dxf>
    <dxf>
      <font>
        <color auto="1"/>
      </font>
    </dxf>
    <dxf>
      <font>
        <b val="0"/>
      </font>
    </dxf>
    <dxf>
      <font>
        <b val="0"/>
      </font>
    </dxf>
    <dxf>
      <font>
        <color auto="1"/>
      </font>
    </dxf>
    <dxf>
      <font>
        <color auto="1"/>
      </font>
    </dxf>
    <dxf>
      <font>
        <b/>
      </font>
    </dxf>
    <dxf>
      <font>
        <b/>
      </font>
    </dxf>
    <dxf>
      <font>
        <color theme="9" tint="-0.249977111117893"/>
      </font>
    </dxf>
    <dxf>
      <font>
        <color theme="9" tint="-0.249977111117893"/>
      </font>
    </dxf>
    <dxf>
      <fill>
        <patternFill>
          <bgColor theme="4"/>
        </patternFill>
      </fill>
    </dxf>
    <dxf>
      <fill>
        <patternFill>
          <bgColor theme="4"/>
        </patternFill>
      </fill>
    </dxf>
    <dxf>
      <font>
        <sz val="11"/>
      </font>
    </dxf>
    <dxf>
      <font>
        <sz val="11"/>
      </font>
    </dxf>
    <dxf>
      <font>
        <sz val="11"/>
      </font>
    </dxf>
    <dxf>
      <font>
        <sz val="11"/>
      </font>
    </dxf>
    <dxf>
      <font>
        <sz val="11"/>
      </font>
    </dxf>
    <dxf>
      <alignment vertical="center" readingOrder="0"/>
    </dxf>
    <dxf>
      <alignment vertical="center" readingOrder="0"/>
    </dxf>
    <dxf>
      <alignment vertical="center" readingOrder="0"/>
    </dxf>
    <dxf>
      <alignment vertical="center" readingOrder="0"/>
    </dxf>
    <dxf>
      <alignment vertical="center" readingOrder="0"/>
    </dxf>
    <dxf>
      <border>
        <left/>
        <right/>
        <top/>
        <bottom/>
      </border>
    </dxf>
    <dxf>
      <border>
        <left/>
        <right/>
        <top/>
        <bottom/>
      </border>
    </dxf>
    <dxf>
      <border>
        <left/>
        <right/>
        <top/>
        <bottom/>
      </border>
    </dxf>
    <dxf>
      <border>
        <left/>
        <right/>
        <top/>
        <bottom/>
      </border>
    </dxf>
    <dxf>
      <border>
        <left/>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readingOrder="0"/>
    </dxf>
    <dxf>
      <alignment vertical="center" readingOrder="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alignment vertical="center" readingOrder="0"/>
    </dxf>
    <dxf>
      <alignment vertical="center" readingOrder="0"/>
    </dxf>
    <dxf>
      <alignment vertical="center" readingOrder="0"/>
    </dxf>
    <dxf>
      <alignment vertical="center" readingOrder="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protection locked="1" hidden="1"/>
    </dxf>
    <dxf>
      <protection locked="1" hidden="1"/>
    </dxf>
    <dxf>
      <protection locked="1" hidden="1"/>
    </dxf>
    <dxf>
      <protection locked="1" hidden="1"/>
    </dxf>
    <dxf>
      <protection locked="1" hidden="1"/>
    </dxf>
    <dxf>
      <font>
        <sz val="11"/>
      </font>
    </dxf>
    <dxf>
      <font>
        <sz val="11"/>
      </font>
    </dxf>
    <dxf>
      <font>
        <sz val="11"/>
      </font>
    </dxf>
    <dxf>
      <font>
        <sz val="11"/>
      </font>
    </dxf>
    <dxf>
      <font>
        <sz val="11"/>
      </font>
    </dxf>
    <dxf>
      <font>
        <name val="Calibri"/>
        <scheme val="none"/>
      </font>
    </dxf>
    <dxf>
      <font>
        <name val="Calibri"/>
        <scheme val="none"/>
      </font>
    </dxf>
    <dxf>
      <font>
        <name val="Calibri"/>
        <scheme val="none"/>
      </font>
    </dxf>
    <dxf>
      <font>
        <name val="Calibri"/>
        <scheme val="none"/>
      </font>
    </dxf>
    <dxf>
      <font>
        <name val="Calibri"/>
        <scheme val="none"/>
      </font>
    </dxf>
    <dxf>
      <border>
        <right style="medium">
          <color indexed="64"/>
        </right>
        <top style="medium">
          <color indexed="64"/>
        </top>
        <bottom style="medium">
          <color indexed="64"/>
        </bottom>
        <vertical style="medium">
          <color indexed="64"/>
        </vertical>
        <horizontal style="medium">
          <color indexed="64"/>
        </horizontal>
      </border>
    </dxf>
    <dxf>
      <border>
        <right style="medium">
          <color indexed="64"/>
        </right>
        <top style="medium">
          <color indexed="64"/>
        </top>
        <bottom style="medium">
          <color indexed="64"/>
        </bottom>
        <vertical style="medium">
          <color indexed="64"/>
        </vertical>
        <horizontal style="medium">
          <color indexed="64"/>
        </horizontal>
      </border>
    </dxf>
    <dxf>
      <font>
        <sz val="11"/>
      </font>
    </dxf>
    <dxf>
      <font>
        <sz val="11"/>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name val="Calibri"/>
        <scheme val="minor"/>
      </font>
    </dxf>
    <dxf>
      <font>
        <name val="Calibri"/>
        <scheme val="minor"/>
      </font>
    </dxf>
    <dxf>
      <alignment vertical="bottom" readingOrder="0"/>
    </dxf>
    <dxf>
      <alignment vertical="bottom" readingOrder="0"/>
    </dxf>
    <dxf>
      <font>
        <sz val="11"/>
      </font>
    </dxf>
    <dxf>
      <font>
        <sz val="11"/>
      </font>
    </dxf>
    <dxf>
      <font>
        <name val="Calibri"/>
        <scheme val="minor"/>
      </font>
    </dxf>
    <dxf>
      <font>
        <name val="Calibri"/>
        <scheme val="minor"/>
      </font>
    </dxf>
    <dxf>
      <alignment vertical="bottom" readingOrder="0"/>
    </dxf>
    <dxf>
      <alignment vertical="bottom" readingOrder="0"/>
    </dxf>
    <dxf>
      <font>
        <sz val="11"/>
      </font>
    </dxf>
    <dxf>
      <font>
        <sz val="11"/>
      </font>
    </dxf>
    <dxf>
      <font>
        <name val="Calibri"/>
        <scheme val="none"/>
      </font>
    </dxf>
    <dxf>
      <font>
        <name val="Calibri"/>
        <scheme val="none"/>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alignment vertical="center" textRotation="0" wrapText="1"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ill>
        <patternFill patternType="none">
          <fgColor indexed="64"/>
          <bgColor auto="1"/>
        </patternFill>
      </fill>
      <alignment vertical="center" textRotation="0" wrapText="1"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ill>
        <patternFill patternType="none">
          <fgColor indexed="64"/>
          <bgColor auto="1"/>
        </patternFill>
      </fill>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style="thin">
          <color theme="3" tint="0.39994506668294322"/>
        </horizontal>
      </border>
    </dxf>
    <dxf>
      <alignment vertical="center" readingOrder="0"/>
    </dxf>
    <dxf>
      <alignment vertical="center" readingOrder="0"/>
    </dxf>
    <dxf>
      <alignment vertic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readingOrder="0"/>
    </dxf>
    <dxf>
      <alignment vertical="center" readingOrder="0"/>
    </dxf>
    <dxf>
      <alignment vertic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i val="0"/>
        <strike val="0"/>
        <condense val="0"/>
        <extend val="0"/>
        <outline val="0"/>
        <shadow val="0"/>
        <u val="none"/>
        <vertAlign val="baseline"/>
        <sz val="11"/>
        <color auto="1"/>
        <name val="Calibri"/>
        <scheme val="minor"/>
      </font>
      <numFmt numFmtId="22" formatCode="mmm\-yy"/>
      <fill>
        <patternFill patternType="solid">
          <fgColor indexed="64"/>
          <bgColor indexed="27"/>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protection locked="0" hidden="0"/>
    </dxf>
    <dxf>
      <font>
        <b/>
        <i val="0"/>
        <strike val="0"/>
        <condense val="0"/>
        <extend val="0"/>
        <outline val="0"/>
        <shadow val="0"/>
        <u val="none"/>
        <vertAlign val="baseline"/>
        <sz val="11"/>
        <color auto="1"/>
        <name val="Calibri"/>
        <scheme val="minor"/>
      </font>
      <numFmt numFmtId="22" formatCode="mmm\-yy"/>
      <fill>
        <patternFill patternType="solid">
          <fgColor indexed="64"/>
          <bgColor indexed="27"/>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border>
      <protection locked="0" hidden="0"/>
    </dxf>
    <dxf>
      <alignment vertical="center" textRotation="0" indent="0" justifyLastLine="0" shrinkToFit="0" readingOrder="0"/>
      <protection locked="0" hidden="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border>
      <protection locked="0" hidden="0"/>
    </dxf>
    <dxf>
      <protection locked="0"/>
    </dxf>
    <dxf>
      <border>
        <left/>
      </border>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val="0"/>
      </font>
    </dxf>
    <dxf>
      <font>
        <b val="0"/>
      </font>
    </dxf>
    <dxf>
      <font>
        <color auto="1"/>
      </font>
    </dxf>
    <dxf>
      <font>
        <color auto="1"/>
      </font>
    </dxf>
    <dxf>
      <border>
        <left/>
      </border>
    </dxf>
    <dxf>
      <border>
        <left/>
      </border>
    </dxf>
    <dxf>
      <border>
        <left/>
      </border>
    </dxf>
    <dxf>
      <border>
        <left/>
      </border>
    </dxf>
    <dxf>
      <border>
        <left/>
      </border>
    </dxf>
    <dxf>
      <font>
        <b/>
        <i val="0"/>
        <color rgb="FFFF0000"/>
      </font>
    </dxf>
    <dxf>
      <font>
        <b/>
        <i val="0"/>
        <color rgb="FFFF0000"/>
      </font>
    </dxf>
    <dxf>
      <font>
        <b/>
        <i val="0"/>
        <color rgb="FFC00000"/>
      </font>
    </dxf>
    <dxf>
      <font>
        <b/>
        <i val="0"/>
        <color rgb="FFC00000"/>
      </font>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horizontal style="thin">
          <color theme="3" tint="0.399914548173467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auto="1"/>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vertical="center" readingOrder="0"/>
    </dxf>
    <dxf>
      <alignment vertical="center" readingOrder="0"/>
    </dxf>
    <dxf>
      <alignment vertic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164" formatCode="0;[Red]0"/>
      <fill>
        <patternFill patternType="none">
          <fgColor indexed="64"/>
          <bgColor indexed="65"/>
        </patternFill>
      </fill>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border>
      <protection locked="0" hidden="0"/>
    </dxf>
    <dxf>
      <border>
        <top style="thin">
          <color theme="3" tint="0.39994506668294322"/>
        </top>
      </border>
    </dxf>
    <dxf>
      <border diagonalUp="0" diagonalDown="0">
        <left style="thick">
          <color theme="3" tint="0.39994506668294322"/>
        </left>
        <right style="thick">
          <color theme="3" tint="0.39994506668294322"/>
        </right>
        <top style="thick">
          <color theme="3" tint="0.39994506668294322"/>
        </top>
        <bottom style="thick">
          <color theme="3" tint="0.39994506668294322"/>
        </bottom>
      </border>
    </dxf>
    <dxf>
      <alignment vertical="center" textRotation="0" wrapText="1" indent="0" justifyLastLine="0" shrinkToFit="0" readingOrder="0"/>
      <protection locked="0" hidden="0"/>
    </dxf>
    <dxf>
      <border>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left style="thin">
          <color theme="3" tint="0.39994506668294322"/>
        </left>
        <right style="thin">
          <color theme="3" tint="0.39994506668294322"/>
        </right>
        <top/>
        <bottom/>
      </border>
      <protection locked="0" hidden="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wrapText="1" readingOrder="0"/>
    </dxf>
    <dxf>
      <alignment wrapText="1" readingOrder="0"/>
    </dxf>
    <dxf>
      <alignment wrapText="1" readingOrder="0"/>
    </dxf>
    <dxf>
      <border>
        <left/>
      </border>
    </dxf>
    <dxf>
      <border>
        <left/>
      </border>
    </dxf>
    <dxf>
      <border>
        <left/>
      </border>
    </dxf>
    <dxf>
      <border>
        <left/>
      </border>
    </dxf>
    <dxf>
      <border>
        <left/>
      </border>
    </dxf>
    <dxf>
      <border>
        <right style="thin">
          <color indexed="64"/>
        </right>
      </border>
    </dxf>
    <dxf>
      <border>
        <right style="thin">
          <color indexed="64"/>
        </right>
      </border>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protection locked="1" hidden="0"/>
    </dxf>
    <dxf>
      <font>
        <b val="0"/>
        <i val="0"/>
        <strike val="0"/>
        <condense val="0"/>
        <extend val="0"/>
        <outline val="0"/>
        <shadow val="0"/>
        <u val="none"/>
        <vertAlign val="baseline"/>
        <sz val="11"/>
        <color auto="1"/>
        <name val="Calibri"/>
        <scheme val="minor"/>
      </font>
      <numFmt numFmtId="164" formatCode="0;[Red]0"/>
      <alignment horizontal="center" vertical="center" textRotation="0" wrapText="1"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b/>
      </font>
    </dxf>
    <dxf>
      <font>
        <b/>
      </font>
    </dxf>
    <dxf>
      <font>
        <b/>
      </font>
    </dxf>
    <dxf>
      <font>
        <color theme="9" tint="-0.249977111117893"/>
      </font>
    </dxf>
    <dxf>
      <font>
        <color theme="9" tint="-0.249977111117893"/>
      </font>
    </dxf>
    <dxf>
      <font>
        <color theme="9" tint="-0.249977111117893"/>
      </font>
    </dxf>
    <dxf>
      <font>
        <b/>
      </font>
    </dxf>
    <dxf>
      <fill>
        <patternFill>
          <bgColor theme="3" tint="0.39997558519241921"/>
        </patternFill>
      </fill>
    </dxf>
    <dxf>
      <fill>
        <patternFill>
          <bgColor theme="3" tint="0.39997558519241921"/>
        </patternFill>
      </fill>
    </dxf>
    <dxf>
      <border>
        <left/>
        <right/>
      </border>
    </dxf>
    <dxf>
      <border>
        <left/>
        <right/>
      </border>
    </dxf>
    <dxf>
      <border>
        <left/>
        <right/>
      </border>
    </dxf>
    <dxf>
      <border>
        <left/>
        <right/>
      </border>
    </dxf>
    <dxf>
      <border>
        <left/>
        <right/>
      </border>
    </dxf>
    <dxf>
      <alignment vertical="center" readingOrder="0"/>
    </dxf>
    <dxf>
      <alignment vertical="center" readingOrder="0"/>
    </dxf>
    <dxf>
      <alignment vertical="center" readingOrder="0"/>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i val="0"/>
        <strike val="0"/>
        <condense val="0"/>
        <extend val="0"/>
        <outline val="0"/>
        <shadow val="0"/>
        <u val="none"/>
        <vertAlign val="baseline"/>
        <sz val="11"/>
        <color auto="1"/>
        <name val="Calibri"/>
        <scheme val="minor"/>
      </font>
      <numFmt numFmtId="22" formatCode="mmm\-yy"/>
      <fill>
        <patternFill patternType="solid">
          <fgColor indexed="64"/>
          <bgColor indexed="27"/>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dxf>
    <dxf>
      <font>
        <b/>
        <i val="0"/>
        <strike val="0"/>
        <condense val="0"/>
        <extend val="0"/>
        <outline val="0"/>
        <shadow val="0"/>
        <u val="none"/>
        <vertAlign val="baseline"/>
        <sz val="11"/>
        <color auto="1"/>
        <name val="Calibri"/>
        <scheme val="minor"/>
      </font>
      <numFmt numFmtId="22" formatCode="mmm\-yy"/>
      <fill>
        <patternFill patternType="solid">
          <fgColor indexed="64"/>
          <bgColor indexed="27"/>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bottom/>
        <vertical style="thin">
          <color theme="3" tint="0.39994506668294322"/>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3" tint="0.39997558519241921"/>
        </patternFill>
      </fill>
    </dxf>
    <dxf>
      <fill>
        <patternFill>
          <bgColor theme="3" tint="0.39997558519241921"/>
        </patternFill>
      </fill>
    </dxf>
    <dxf>
      <alignment horizontal="center" readingOrder="0"/>
    </dxf>
    <dxf>
      <alignment horizontal="center" readingOrder="0"/>
    </dxf>
    <dxf>
      <alignment vertical="center" readingOrder="0"/>
    </dxf>
    <dxf>
      <alignment vertical="center" readingOrder="0"/>
    </dxf>
    <dxf>
      <border>
        <left/>
      </border>
    </dxf>
    <dxf>
      <border>
        <left/>
      </border>
    </dxf>
    <dxf>
      <border>
        <left/>
      </border>
    </dxf>
    <dxf>
      <border>
        <left/>
      </border>
    </dxf>
    <dxf>
      <border>
        <left/>
      </border>
    </dxf>
    <dxf>
      <font>
        <b/>
        <i val="0"/>
        <color rgb="FFFF0000"/>
      </font>
    </dxf>
    <dxf>
      <font>
        <b/>
        <i val="0"/>
        <color rgb="FFC00000"/>
      </font>
    </dxf>
    <dxf>
      <alignment horizontal="center" vertical="center" textRotation="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border>
        <left/>
        <right/>
        <top/>
        <bottom/>
        <vertical/>
      </border>
    </dxf>
    <dxf>
      <border>
        <left/>
        <right/>
        <top/>
        <bottom/>
        <vertical/>
      </border>
    </dxf>
    <dxf>
      <fill>
        <patternFill>
          <bgColor theme="4"/>
        </patternFill>
      </fill>
    </dxf>
    <dxf>
      <fill>
        <patternFill>
          <bgColor theme="4"/>
        </patternFill>
      </fill>
    </dxf>
    <dxf>
      <border>
        <left/>
      </border>
    </dxf>
    <dxf>
      <border>
        <left/>
      </border>
    </dxf>
    <dxf>
      <border>
        <left/>
      </border>
    </dxf>
    <dxf>
      <border>
        <left/>
      </border>
    </dxf>
    <dxf>
      <border>
        <left/>
      </border>
    </dxf>
    <dxf>
      <alignment vertical="bottom" readingOrder="0"/>
    </dxf>
    <dxf>
      <alignment vertical="bottom" readingOrder="0"/>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65" formatCode="[$-C0A]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border>
        <left/>
      </border>
    </dxf>
    <dxf>
      <border>
        <left/>
      </border>
    </dxf>
    <dxf>
      <border>
        <left/>
      </border>
    </dxf>
    <dxf>
      <border>
        <left/>
      </border>
    </dxf>
    <dxf>
      <border>
        <left/>
      </border>
    </dxf>
    <dxf>
      <font>
        <sz val="11"/>
      </font>
    </dxf>
    <dxf>
      <font>
        <sz val="11"/>
      </font>
    </dxf>
    <dxf>
      <font>
        <name val="Calibri"/>
        <scheme val="minor"/>
      </font>
    </dxf>
    <dxf>
      <font>
        <name val="Calibri"/>
        <scheme val="minor"/>
      </font>
    </dxf>
    <dxf>
      <font>
        <sz val="11"/>
      </font>
    </dxf>
    <dxf>
      <font>
        <sz val="11"/>
      </font>
    </dxf>
    <dxf>
      <font>
        <name val="Calibri"/>
        <scheme val="minor"/>
      </font>
    </dxf>
    <dxf>
      <font>
        <name val="Calibri"/>
        <scheme val="minor"/>
      </font>
    </dxf>
    <dxf>
      <font>
        <sz val="11"/>
      </font>
    </dxf>
    <dxf>
      <font>
        <sz val="11"/>
      </font>
    </dxf>
    <dxf>
      <font>
        <name val="Calibri"/>
        <scheme val="minor"/>
      </font>
    </dxf>
    <dxf>
      <font>
        <name val="Calibri"/>
        <scheme val="minor"/>
      </font>
    </dxf>
    <dxf>
      <font>
        <b/>
        <i val="0"/>
        <color rgb="FFFF0000"/>
      </font>
    </dxf>
    <dxf>
      <font>
        <b/>
        <i val="0"/>
        <color rgb="FFC00000"/>
      </font>
    </dxf>
    <dxf>
      <font>
        <b/>
        <i val="0"/>
        <color rgb="FFFF0000"/>
      </font>
    </dxf>
    <dxf>
      <font>
        <b/>
        <i val="0"/>
        <color rgb="FFC0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alignment vertical="center" textRotation="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fill>
        <patternFill patternType="solid">
          <fgColor indexed="64"/>
          <bgColor theme="0"/>
        </patternFill>
      </fill>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border>
        <left/>
      </border>
    </dxf>
    <dxf>
      <border>
        <left/>
      </border>
    </dxf>
    <dxf>
      <border>
        <left/>
      </border>
    </dxf>
    <dxf>
      <border>
        <left/>
      </border>
    </dxf>
    <dxf>
      <border>
        <left/>
      </border>
    </dxf>
    <dxf>
      <border>
        <left/>
      </border>
    </dxf>
    <dxf>
      <border>
        <left/>
      </border>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64" formatCode="0;[Red]0"/>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border>
        <left/>
        <bottom/>
      </border>
    </dxf>
    <dxf>
      <border>
        <left/>
        <bottom/>
      </border>
    </dxf>
    <dxf>
      <border>
        <left/>
        <bottom/>
      </border>
    </dxf>
    <dxf>
      <border>
        <left/>
        <bottom/>
      </border>
    </dxf>
    <dxf>
      <border>
        <left/>
        <bottom/>
      </border>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1454817346722"/>
        </left>
        <right style="thick">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i val="0"/>
        <strike val="0"/>
        <condense val="0"/>
        <extend val="0"/>
        <outline val="0"/>
        <shadow val="0"/>
        <u val="none"/>
        <vertAlign val="baseline"/>
        <sz val="11"/>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auto="1"/>
        </patternFill>
      </fill>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45066682943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
      <border outline="0">
        <bottom style="thin">
          <color indexed="64"/>
        </bottom>
      </border>
    </dxf>
    <dxf>
      <font>
        <strike val="0"/>
        <outline val="0"/>
        <shadow val="0"/>
        <u val="none"/>
        <vertAlign val="baseline"/>
        <sz val="11"/>
        <color auto="1"/>
      </font>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horizontal="center" readingOrder="0"/>
    </dxf>
    <dxf>
      <alignment horizontal="center" readingOrder="0"/>
    </dxf>
    <dxf>
      <alignment vertical="center" readingOrder="0"/>
    </dxf>
    <dxf>
      <alignment vertical="center" readingOrder="0"/>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minor"/>
      </font>
      <numFmt numFmtId="22" formatCode="mmm\-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outline="0">
        <top style="medium">
          <color indexed="64"/>
        </top>
        <bottom style="thin">
          <color indexed="64"/>
        </bottom>
      </border>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fill>
        <patternFill patternType="none">
          <fgColor indexed="64"/>
          <bgColor indexed="65"/>
        </patternFill>
      </fill>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top style="medium">
          <color indexed="64"/>
        </top>
        <bottom style="thin">
          <color indexed="64"/>
        </bottom>
      </border>
    </dxf>
    <dxf>
      <font>
        <strike val="0"/>
        <outline val="0"/>
        <shadow val="0"/>
        <u val="none"/>
        <vertAlign val="baseline"/>
        <sz val="11"/>
        <name val="Calibri"/>
        <scheme val="none"/>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1"/>
        <color auto="1"/>
        <name val="Calibri"/>
        <scheme val="none"/>
      </font>
      <fill>
        <patternFill patternType="solid">
          <fgColor indexed="64"/>
          <bgColor theme="3"/>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ont>
        <sz val="11"/>
      </font>
    </dxf>
    <dxf>
      <font>
        <sz val="11"/>
      </font>
    </dxf>
    <dxf>
      <font>
        <sz val="11"/>
      </font>
    </dxf>
    <dxf>
      <font>
        <sz val="11"/>
      </font>
    </dxf>
    <dxf>
      <font>
        <sz val="11"/>
      </font>
    </dxf>
    <dxf>
      <font>
        <b/>
      </font>
    </dxf>
    <dxf>
      <font>
        <b/>
      </font>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solid">
          <bgColor rgb="FFFFFF00"/>
        </patternFill>
      </fill>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64" formatCode="0;[Red]0"/>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left style="medium">
          <color indexed="64"/>
        </left>
        <top style="medium">
          <color indexed="64"/>
        </top>
        <bottom style="thin">
          <color indexed="64"/>
        </bottom>
      </border>
    </dxf>
    <dxf>
      <alignment vertical="center" textRotation="0" indent="0" justifyLastLine="0" shrinkToFit="0" readingOrder="0"/>
    </dxf>
    <dxf>
      <fill>
        <patternFill>
          <fgColor indexed="64"/>
          <bgColor theme="4"/>
        </patternFill>
      </fill>
      <alignment vertical="center" textRotation="0" indent="0" justifyLastLine="0" shrinkToFit="0" readingOrder="0"/>
      <border diagonalUp="0" diagonalDown="0" outline="0">
        <left style="thin">
          <color theme="3" tint="0.39994506668294322"/>
        </left>
        <right style="thin">
          <color theme="3" tint="0.39994506668294322"/>
        </right>
        <top/>
        <bottom/>
      </border>
    </dxf>
    <dxf>
      <font>
        <color auto="1"/>
      </font>
    </dxf>
    <dxf>
      <font>
        <color auto="1"/>
      </font>
    </dxf>
    <dxf>
      <fill>
        <patternFill>
          <bgColor theme="4"/>
        </patternFill>
      </fill>
    </dxf>
    <dxf>
      <fill>
        <patternFill>
          <bgColor theme="4"/>
        </patternFill>
      </fill>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ck">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outline="0">
        <left style="medium">
          <color indexed="64"/>
        </left>
        <top style="medium">
          <color indexed="64"/>
        </top>
        <bottom style="thin">
          <color indexed="64"/>
        </bottom>
      </border>
    </dxf>
    <dxf>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alignment vertical="center" readingOrder="0"/>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C00000"/>
      </font>
    </dxf>
    <dxf>
      <font>
        <b/>
        <i val="0"/>
        <color rgb="FFFF0000"/>
      </font>
    </dxf>
    <dxf>
      <font>
        <b/>
        <i val="0"/>
        <color rgb="FFFF0000"/>
      </font>
    </dxf>
    <dxf>
      <alignment vertical="center" textRotation="0" indent="0" justifyLastLine="0" shrinkToFit="0" readingOrder="0"/>
      <border diagonalUp="0" diagonalDown="0" outline="0">
        <left style="thin">
          <color theme="3" tint="0.39991454817346722"/>
        </left>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1454817346722"/>
        </left>
        <right style="thin">
          <color theme="3" tint="0.39991454817346722"/>
        </right>
        <top style="thin">
          <color theme="3" tint="0.39991454817346722"/>
        </top>
        <bottom style="thin">
          <color theme="3" tint="0.399914548173467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style="thin">
          <color theme="3" tint="0.39991454817346722"/>
        </left>
        <right style="thin">
          <color theme="3" tint="0.39991454817346722"/>
        </right>
        <top style="thin">
          <color theme="3" tint="0.39991454817346722"/>
        </top>
        <bottom style="thin">
          <color theme="3" tint="0.39991454817346722"/>
        </bottom>
      </border>
    </dxf>
    <dxf>
      <alignment vertical="center" textRotation="0" indent="0" justifyLastLine="0" shrinkToFit="0" readingOrder="0"/>
      <border diagonalUp="0" diagonalDown="0" outline="0">
        <left/>
        <right style="thin">
          <color theme="3" tint="0.39991454817346722"/>
        </right>
        <top style="thin">
          <color theme="3" tint="0.39991454817346722"/>
        </top>
        <bottom style="thin">
          <color theme="3" tint="0.39991454817346722"/>
        </bottom>
      </border>
    </dxf>
    <dxf>
      <border outline="0">
        <top style="medium">
          <color indexed="64"/>
        </top>
        <bottom style="thin">
          <color indexed="64"/>
        </bottom>
      </border>
    </dxf>
    <dxf>
      <alignment vertical="center" textRotation="0" indent="0" justifyLastLine="0" shrinkToFit="0" readingOrder="0"/>
    </dxf>
    <dxf>
      <font>
        <b/>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1454817346722"/>
        </left>
        <right style="thin">
          <color theme="3" tint="0.39991454817346722"/>
        </right>
        <top/>
        <bottom/>
      </border>
    </dxf>
    <dxf>
      <font>
        <b val="0"/>
      </font>
    </dxf>
    <dxf>
      <font>
        <b val="0"/>
      </font>
    </dxf>
    <dxf>
      <font>
        <color auto="1"/>
      </font>
    </dxf>
    <dxf>
      <font>
        <color auto="1"/>
      </font>
    </dxf>
    <dxf>
      <font>
        <b val="0"/>
      </font>
    </dxf>
    <dxf>
      <font>
        <b val="0"/>
      </font>
    </dxf>
    <dxf>
      <font>
        <color auto="1"/>
      </font>
    </dxf>
    <dxf>
      <font>
        <color auto="1"/>
      </font>
    </dxf>
    <dxf>
      <fill>
        <patternFill>
          <bgColor theme="4"/>
        </patternFill>
      </fill>
    </dxf>
    <dxf>
      <fill>
        <patternFill>
          <bgColor theme="4"/>
        </patternFill>
      </fill>
    </dxf>
    <dxf>
      <font>
        <b/>
      </font>
    </dxf>
    <dxf>
      <font>
        <b/>
      </font>
    </dxf>
    <dxf>
      <alignment vertical="center" readingOrder="0"/>
    </dxf>
    <dxf>
      <alignment vertical="center" readingOrder="0"/>
    </dxf>
    <dxf>
      <font>
        <sz val="11"/>
      </font>
    </dxf>
    <dxf>
      <font>
        <sz val="11"/>
      </font>
    </dxf>
    <dxf>
      <font>
        <name val="Calibri"/>
        <scheme val="minor"/>
      </font>
    </dxf>
    <dxf>
      <font>
        <name val="Calibri"/>
        <scheme val="minor"/>
      </font>
    </dxf>
    <dxf>
      <font>
        <b/>
        <i val="0"/>
        <color rgb="FFC0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style="thin">
          <color theme="3" tint="0.39985351115451523"/>
        </left>
        <right style="medium">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alignment horizontal="left" vertical="center" textRotation="0" wrapText="1"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style="thin">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theme="3" tint="0.39985351115451523"/>
        </left>
        <right style="thin">
          <color theme="3" tint="0.39985351115451523"/>
        </right>
        <top style="thin">
          <color theme="3" tint="0.39985351115451523"/>
        </top>
        <bottom style="thin">
          <color theme="3" tint="0.39985351115451523"/>
        </bottom>
        <vertical style="thin">
          <color theme="3" tint="0.39985351115451523"/>
        </vertical>
        <horizontal style="thin">
          <color theme="3" tint="0.39985351115451523"/>
        </horizontal>
      </border>
    </dxf>
    <dxf>
      <border outline="0">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alignment vertical="center" readingOrder="0"/>
    </dxf>
    <dxf>
      <alignment vertical="center" readingOrder="0"/>
    </dxf>
    <dxf>
      <font>
        <b/>
      </font>
    </dxf>
    <dxf>
      <font>
        <b/>
      </font>
    </dxf>
    <dxf>
      <alignment vertical="center" readingOrder="0"/>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justify"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right style="thin">
          <color theme="3" tint="0.39994506668294322"/>
        </right>
        <top style="thin">
          <color theme="3" tint="0.39994506668294322"/>
        </top>
        <bottom style="thin">
          <color theme="3" tint="0.39994506668294322"/>
        </bottom>
      </border>
    </dxf>
    <dxf>
      <border outline="0">
        <top style="medium">
          <color indexed="64"/>
        </top>
        <bottom style="thin">
          <color auto="1"/>
        </bottom>
      </border>
    </dxf>
    <dxf>
      <alignment vertical="center" textRotation="0" indent="0" justifyLastLine="0" shrinkToFit="0" readingOrder="0"/>
    </dxf>
    <dxf>
      <font>
        <b/>
      </font>
      <fill>
        <patternFill patternType="solid">
          <fgColor indexed="64"/>
          <bgColor theme="4"/>
        </patternFill>
      </fill>
      <alignment vertical="center" textRotation="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justify"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left/>
        <right/>
        <top style="thin">
          <color theme="3" tint="0.39994506668294322"/>
        </top>
        <bottom style="thin">
          <color theme="3" tint="0.39994506668294322"/>
        </bottom>
        <vertical/>
        <horizontal style="thin">
          <color theme="3" tint="0.39994506668294322"/>
        </horizontal>
      </border>
    </dxf>
    <dxf>
      <border outline="0">
        <top style="medium">
          <color indexed="64"/>
        </top>
        <bottom style="thin">
          <color indexed="64"/>
        </bottom>
      </border>
    </dxf>
    <dxf>
      <font>
        <strike val="0"/>
        <outline val="0"/>
        <shadow val="0"/>
        <u val="none"/>
        <sz val="11"/>
        <name val="Calibri"/>
        <scheme val="none"/>
      </font>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C00000"/>
      </font>
    </dxf>
    <dxf>
      <font>
        <b/>
        <i val="0"/>
        <color rgb="FFC0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vertical="center" textRotation="0"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dxf>
    <dxf>
      <font>
        <b val="0"/>
        <i val="0"/>
        <strike val="0"/>
        <condense val="0"/>
        <extend val="0"/>
        <outline val="0"/>
        <shadow val="0"/>
        <u val="none"/>
        <vertAlign val="baseline"/>
        <sz val="11"/>
        <color auto="1"/>
        <name val="Calibri"/>
        <scheme val="none"/>
      </font>
      <numFmt numFmtId="22" formatCode="mmm\-yy"/>
      <alignment horizontal="center" vertical="center"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19" formatCode="dd/mm/yyyy"/>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right style="thin">
          <color theme="3" tint="0.39994506668294322"/>
        </right>
        <top style="thin">
          <color theme="3" tint="0.39994506668294322"/>
        </top>
        <bottom style="thin">
          <color theme="3" tint="0.39994506668294322"/>
        </bottom>
      </border>
    </dxf>
    <dxf>
      <border outline="0">
        <top style="medium">
          <color indexed="64"/>
        </top>
        <bottom style="thin">
          <color auto="1"/>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auto="1"/>
        <name val="Calibri"/>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3" tint="0.39994506668294322"/>
        </left>
        <right style="thin">
          <color theme="3" tint="0.39994506668294322"/>
        </right>
        <top/>
        <bottom/>
      </border>
    </dxf>
    <dxf>
      <fill>
        <patternFill>
          <bgColor theme="4"/>
        </patternFill>
      </fill>
    </dxf>
    <dxf>
      <fill>
        <patternFill>
          <bgColor theme="4"/>
        </patternFill>
      </fill>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b/>
        <i val="0"/>
        <color rgb="FFFF0000"/>
      </font>
    </dxf>
    <dxf>
      <font>
        <b/>
        <i val="0"/>
        <color rgb="FFFF0000"/>
      </font>
    </dxf>
    <dxf>
      <font>
        <b/>
        <i val="0"/>
        <color rgb="FFFF0000"/>
      </font>
    </dxf>
    <dxf>
      <border>
        <left style="thick">
          <color theme="3" tint="0.39994506668294322"/>
        </left>
        <right style="thick">
          <color theme="3" tint="0.39994506668294322"/>
        </right>
        <top style="thick">
          <color theme="3" tint="0.39994506668294322"/>
        </top>
        <bottom style="thick">
          <color theme="3" tint="0.39994506668294322"/>
        </bottom>
        <vertical style="thin">
          <color theme="3" tint="0.39994506668294322"/>
        </vertical>
        <horizontal style="thin">
          <color theme="3" tint="0.39994506668294322"/>
        </horizontal>
      </border>
    </dxf>
  </dxfs>
  <tableStyles count="2" defaultTableStyle="TableStyleMedium2" defaultPivotStyle="PivotStyleLight16">
    <tableStyle name="Estilo de tabla 1" pivot="0" count="0"/>
    <tableStyle name="Estilo de tabla 2" pivot="0" count="1">
      <tableStyleElement type="wholeTable" dxfId="1416"/>
    </tableStyle>
  </tableStyles>
  <colors>
    <mruColors>
      <color rgb="FFCCFFFF"/>
      <color rgb="FFD0FCFE"/>
      <color rgb="FFD0E0F4"/>
      <color rgb="FFFF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8.xml"/><Relationship Id="rId21" Type="http://schemas.openxmlformats.org/officeDocument/2006/relationships/worksheet" Target="worksheets/sheet21.xml"/><Relationship Id="rId34" Type="http://schemas.openxmlformats.org/officeDocument/2006/relationships/pivotCacheDefinition" Target="pivotCache/pivotCacheDefinition3.xml"/><Relationship Id="rId42" Type="http://schemas.openxmlformats.org/officeDocument/2006/relationships/pivotCacheDefinition" Target="pivotCache/pivotCacheDefinition11.xml"/><Relationship Id="rId47" Type="http://schemas.openxmlformats.org/officeDocument/2006/relationships/pivotCacheDefinition" Target="pivotCache/pivotCacheDefinition16.xml"/><Relationship Id="rId50" Type="http://schemas.openxmlformats.org/officeDocument/2006/relationships/pivotCacheDefinition" Target="pivotCache/pivotCacheDefinition19.xml"/><Relationship Id="rId55" Type="http://schemas.openxmlformats.org/officeDocument/2006/relationships/pivotCacheDefinition" Target="pivotCache/pivotCacheDefinition2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2.xml"/><Relationship Id="rId38" Type="http://schemas.openxmlformats.org/officeDocument/2006/relationships/pivotCacheDefinition" Target="pivotCache/pivotCacheDefinition7.xml"/><Relationship Id="rId46" Type="http://schemas.openxmlformats.org/officeDocument/2006/relationships/pivotCacheDefinition" Target="pivotCache/pivotCacheDefinition15.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pivotCacheDefinition" Target="pivotCache/pivotCacheDefinition10.xml"/><Relationship Id="rId54" Type="http://schemas.openxmlformats.org/officeDocument/2006/relationships/pivotCacheDefinition" Target="pivotCache/pivotCacheDefinition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1.xml"/><Relationship Id="rId37" Type="http://schemas.openxmlformats.org/officeDocument/2006/relationships/pivotCacheDefinition" Target="pivotCache/pivotCacheDefinition6.xml"/><Relationship Id="rId40" Type="http://schemas.openxmlformats.org/officeDocument/2006/relationships/pivotCacheDefinition" Target="pivotCache/pivotCacheDefinition9.xml"/><Relationship Id="rId45" Type="http://schemas.openxmlformats.org/officeDocument/2006/relationships/pivotCacheDefinition" Target="pivotCache/pivotCacheDefinition14.xml"/><Relationship Id="rId53" Type="http://schemas.openxmlformats.org/officeDocument/2006/relationships/pivotCacheDefinition" Target="pivotCache/pivotCacheDefinition22.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5.xml"/><Relationship Id="rId49" Type="http://schemas.openxmlformats.org/officeDocument/2006/relationships/pivotCacheDefinition" Target="pivotCache/pivotCacheDefinition18.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pivotCacheDefinition" Target="pivotCache/pivotCacheDefinition13.xml"/><Relationship Id="rId52" Type="http://schemas.openxmlformats.org/officeDocument/2006/relationships/pivotCacheDefinition" Target="pivotCache/pivotCacheDefinition21.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4.xml"/><Relationship Id="rId43" Type="http://schemas.openxmlformats.org/officeDocument/2006/relationships/pivotCacheDefinition" Target="pivotCache/pivotCacheDefinition12.xml"/><Relationship Id="rId48" Type="http://schemas.openxmlformats.org/officeDocument/2006/relationships/pivotCacheDefinition" Target="pivotCache/pivotCacheDefinition17.xml"/><Relationship Id="rId56" Type="http://schemas.openxmlformats.org/officeDocument/2006/relationships/pivotCacheDefinition" Target="pivotCache/pivotCacheDefinition25.xml"/><Relationship Id="rId8" Type="http://schemas.openxmlformats.org/officeDocument/2006/relationships/worksheet" Target="worksheets/sheet8.xml"/><Relationship Id="rId51" Type="http://schemas.openxmlformats.org/officeDocument/2006/relationships/pivotCacheDefinition" Target="pivotCache/pivotCacheDefinition20.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DIAG6\Mis%20Documentos\COMPARTIDA\SALVA%20WEB\2020\Lista%20ACD%20no%20p&#250;blica\Lista%20ACD%20NO%20P&#218;BLICA%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ARES"/>
      <sheetName val="BIO-LAB"/>
      <sheetName val="CPM"/>
      <sheetName val="ELITECH"/>
      <sheetName val="INILAB"/>
      <sheetName val="LINDMED"/>
      <sheetName val="ROCHE"/>
      <sheetName val="Hoja1"/>
    </sheetNames>
    <sheetDataSet>
      <sheetData sheetId="0"/>
      <sheetData sheetId="1"/>
      <sheetData sheetId="2"/>
      <sheetData sheetId="3">
        <row r="11">
          <cell r="B11" t="str">
            <v>D1708-101</v>
          </cell>
        </row>
      </sheetData>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22.xml.rels><?xml version="1.0" encoding="UTF-8" standalone="yes"?>
<Relationships xmlns="http://schemas.openxmlformats.org/package/2006/relationships"><Relationship Id="rId1" Type="http://schemas.openxmlformats.org/officeDocument/2006/relationships/pivotCacheRecords" Target="pivotCacheRecords22.xml"/></Relationships>
</file>

<file path=xl/pivotCache/_rels/pivotCacheDefinition23.xml.rels><?xml version="1.0" encoding="UTF-8" standalone="yes"?>
<Relationships xmlns="http://schemas.openxmlformats.org/package/2006/relationships"><Relationship Id="rId1" Type="http://schemas.openxmlformats.org/officeDocument/2006/relationships/pivotCacheRecords" Target="pivotCacheRecords23.xml"/></Relationships>
</file>

<file path=xl/pivotCache/_rels/pivotCacheDefinition24.xml.rels><?xml version="1.0" encoding="UTF-8" standalone="yes"?>
<Relationships xmlns="http://schemas.openxmlformats.org/package/2006/relationships"><Relationship Id="rId1" Type="http://schemas.openxmlformats.org/officeDocument/2006/relationships/pivotCacheRecords" Target="pivotCacheRecords24.xml"/></Relationships>
</file>

<file path=xl/pivotCache/_rels/pivotCacheDefinition25.xml.rels><?xml version="1.0" encoding="UTF-8" standalone="yes"?>
<Relationships xmlns="http://schemas.openxmlformats.org/package/2006/relationships"><Relationship Id="rId1" Type="http://schemas.openxmlformats.org/officeDocument/2006/relationships/pivotCacheRecords" Target="pivotCacheRecords25.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Pupo" refreshedDate="41647.71718738426" createdVersion="1" refreshedVersion="4" recordCount="7" upgradeOnRefresh="1">
  <cacheSource type="worksheet">
    <worksheetSource ref="A4:N19" sheet="CIM"/>
  </cacheSource>
  <cacheFields count="12">
    <cacheField name="TIPO" numFmtId="0">
      <sharedItems containsBlank="1" count="2">
        <s v="P"/>
        <m/>
      </sharedItems>
    </cacheField>
    <cacheField name="No." numFmtId="0">
      <sharedItems containsBlank="1"/>
    </cacheField>
    <cacheField name="FECHA" numFmtId="0">
      <sharedItems containsNonDate="0" containsDate="1" containsString="0" containsBlank="1" minDate="2011-03-01T00:00:00" maxDate="2012-08-17T00:00:00"/>
    </cacheField>
    <cacheField name="VIGENCIA" numFmtId="0">
      <sharedItems containsNonDate="0" containsDate="1" containsString="0" containsBlank="1" minDate="2016-03-01T00:00:00" maxDate="2017-08-02T00:00:00"/>
    </cacheField>
    <cacheField name="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String="0" containsBlank="1" containsNumber="1" containsInteger="1" minValue="8017" maxValue="8021"/>
    </cacheField>
    <cacheField name="vacio" numFmtId="0">
      <sharedItems containsNonDate="0" containsString="0" containsBlank="1"/>
    </cacheField>
    <cacheField name="No.Ins" numFmtId="0">
      <sharedItems containsMixedTypes="1" containsNumber="1" containsInteger="1" minValue="0" maxValue="0" count="7">
        <s v="D1103-08"/>
        <s v="D1103-12"/>
        <s v="D1103-09"/>
        <s v="D1103-10"/>
        <s v="D1103-11"/>
        <s v="D1208-97"/>
        <n v="0"/>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Pupo" refreshedDate="42017.649105555553" createdVersion="5" refreshedVersion="5" recordCount="14">
  <cacheSource type="worksheet">
    <worksheetSource ref="A4:N17" sheet="CENTIS"/>
  </cacheSource>
  <cacheFields count="12">
    <cacheField name="TIPO" numFmtId="0">
      <sharedItems count="1">
        <s v="P"/>
      </sharedItems>
    </cacheField>
    <cacheField name="No." numFmtId="0">
      <sharedItems/>
    </cacheField>
    <cacheField name="FECHA" numFmtId="14">
      <sharedItems containsSemiMixedTypes="0" containsNonDate="0" containsDate="1" containsString="0" minDate="2003-12-24T00:00:00" maxDate="2011-05-04T00:00:00"/>
    </cacheField>
    <cacheField name="VIGENCIA" numFmtId="165">
      <sharedItems containsSemiMixedTypes="0" containsNonDate="0" containsDate="1" containsString="0" minDate="2014-09-30T00:00:00" maxDate="2019-03-01T00:00:00"/>
    </cacheField>
    <cacheField name="CLASE DE RIESGO" numFmtId="0">
      <sharedItems/>
    </cacheField>
    <cacheField name="PRODUCTO/SISTEMA/FAMILIA " numFmtId="0">
      <sharedItems/>
    </cacheField>
    <cacheField name="APLICACIÓN" numFmtId="0">
      <sharedItems/>
    </cacheField>
    <cacheField name="PRESENTACIÓN" numFmtId="0">
      <sharedItems/>
    </cacheField>
    <cacheField name=" REFERENCIA" numFmtId="0">
      <sharedItems containsBlank="1" containsMixedTypes="1" containsNumber="1" containsInteger="1" minValue="41023" maxValue="1700051"/>
    </cacheField>
    <cacheField name="vacio" numFmtId="0">
      <sharedItems containsNonDate="0" containsString="0" containsBlank="1"/>
    </cacheField>
    <cacheField name="No.Ins" numFmtId="0">
      <sharedItems count="17">
        <s v="D0409-11"/>
        <s v="D1001-03"/>
        <s v="D0511-06"/>
        <s v="D0512-07"/>
        <s v="D0605-07"/>
        <s v="D0605-05"/>
        <s v="D0605-04"/>
        <s v="D0605-06"/>
        <s v="D1105-16"/>
        <s v="D1105-17"/>
        <s v="D0312-31"/>
        <s v="D0812-55"/>
        <s v="D0402-05"/>
        <s v="D0402-04"/>
        <s v="D0402-03" u="1"/>
        <s v="D0312-32" u="1"/>
        <s v="D0312-29" u="1"/>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Pupo" refreshedDate="42018.596932523149" createdVersion="4" refreshedVersion="5" recordCount="39">
  <cacheSource type="worksheet">
    <worksheetSource ref="A4:N71" sheet="ISED"/>
  </cacheSource>
  <cacheFields count="12">
    <cacheField name="TIPO" numFmtId="0">
      <sharedItems containsBlank="1" count="5">
        <s v="P"/>
        <s v="F"/>
        <s v="PF"/>
        <m/>
        <s v="PRODUCTOS INDIVIDUALES"/>
      </sharedItems>
    </cacheField>
    <cacheField name="No." numFmtId="0">
      <sharedItems containsBlank="1"/>
    </cacheField>
    <cacheField name="FECHA" numFmtId="0">
      <sharedItems containsDate="1" containsBlank="1" containsMixedTypes="1" minDate="2010-04-08T00:00:00" maxDate="2014-03-07T00:00:00"/>
    </cacheField>
    <cacheField name="VIGENCIA" numFmtId="0">
      <sharedItems containsDate="1" containsBlank="1" containsMixedTypes="1" minDate="2015-04-01T00:00:00" maxDate="2019-03-02T00:00:00"/>
    </cacheField>
    <cacheField name="CLASE DE RIESGO" numFmtId="0">
      <sharedItems containsBlank="1"/>
    </cacheField>
    <cacheField name="PRODUCTO/SISTEMA/FAMILIA " numFmtId="0">
      <sharedItems containsBlank="1"/>
    </cacheField>
    <cacheField name="PRODUCTO/FAMILIA " numFmtId="0">
      <sharedItems containsBlank="1"/>
    </cacheField>
    <cacheField name="PRESENTACIÓN " numFmtId="0">
      <sharedItems containsBlank="1"/>
    </cacheField>
    <cacheField name="REFERENCIA" numFmtId="0">
      <sharedItems containsBlank="1" containsMixedTypes="1" containsNumber="1" containsInteger="1" minValue="10300" maxValue="285033"/>
    </cacheField>
    <cacheField name="vacio" numFmtId="0">
      <sharedItems containsNonDate="0" containsString="0" containsBlank="1"/>
    </cacheField>
    <cacheField name="No.Ins" numFmtId="0">
      <sharedItems containsBlank="1" containsMixedTypes="1" containsNumber="1" containsInteger="1" minValue="0" maxValue="0" count="21">
        <s v="D1004-15"/>
        <s v="D1004-16"/>
        <s v="D1010-39"/>
        <s v="D1103-13"/>
        <s v="D1106-23"/>
        <s v="D1203-06"/>
        <s v="D1302-12"/>
        <s v="D1302-13"/>
        <s v="D1302-16"/>
        <s v="D1303-20"/>
        <s v="D1304-42"/>
        <s v="D1304-43"/>
        <s v="D1304-44"/>
        <s v="D1305-48"/>
        <s v="D1402-03"/>
        <s v="D1402-01"/>
        <s v="D1403-10"/>
        <s v="D1403-03"/>
        <m/>
        <n v="0"/>
        <s v="SISTEMAS"/>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Manuel Morejón Campa" refreshedDate="42151.420369675929" createdVersion="5" refreshedVersion="4" recordCount="29">
  <cacheSource type="worksheet">
    <worksheetSource ref="A498:K498" sheet="CIE"/>
  </cacheSource>
  <cacheFields count="12">
    <cacheField name="TIPO" numFmtId="0">
      <sharedItems containsBlank="1" count="2">
        <s v="P"/>
        <m/>
      </sharedItems>
    </cacheField>
    <cacheField name="No." numFmtId="0">
      <sharedItems containsBlank="1"/>
    </cacheField>
    <cacheField name="FECHA" numFmtId="0">
      <sharedItems containsDate="1" containsBlank="1" containsMixedTypes="1" minDate="1992-12-02T00:00:00" maxDate="2014-10-03T00:00:00"/>
    </cacheField>
    <cacheField name="VIGENCIA" numFmtId="0">
      <sharedItems containsNonDate="0" containsDate="1" containsString="0" containsBlank="1" minDate="2015-04-01T00:00:00" maxDate="2019-10-02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 numFmtId="0">
      <sharedItems containsBlank="1"/>
    </cacheField>
    <cacheField name=" REFERENCIA" numFmtId="0">
      <sharedItems containsBlank="1" containsMixedTypes="1" containsNumber="1" containsInteger="1" minValue="4001" maxValue="4001"/>
    </cacheField>
    <cacheField name="vacio" numFmtId="0">
      <sharedItems containsNonDate="0" containsString="0" containsBlank="1"/>
    </cacheField>
    <cacheField name="No.Ins" numFmtId="0">
      <sharedItems containsMixedTypes="1" containsNumber="1" containsInteger="1" minValue="0" maxValue="0" count="28">
        <s v="D1204-16"/>
        <s v="D0009-11"/>
        <s v="D9606-21"/>
        <s v="D9307-07"/>
        <s v="D0007-10"/>
        <s v="D0108-02"/>
        <s v="D9402-07"/>
        <s v="D0205-11"/>
        <s v="D9401-06"/>
        <s v="D9406-14"/>
        <s v="D9406-15"/>
        <s v="D0206-18"/>
        <s v="D9306-04"/>
        <s v="D0207-25"/>
        <s v="D9301-01"/>
        <s v="D0210-42"/>
        <s v="D9501-01"/>
        <s v="D9402-10"/>
        <s v="D0304-09"/>
        <s v="D9506-10"/>
        <s v="D0308-14"/>
        <s v="D0308-17"/>
        <s v="D9212-13"/>
        <s v="D9212-16"/>
        <s v="D0907-16"/>
        <s v="D9909-09"/>
        <s v="D1410-35"/>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Manuel Morejón Campa" refreshedDate="42230.345226157406" createdVersion="5" refreshedVersion="4" recordCount="112">
  <cacheSource type="worksheet">
    <worksheetSource ref="A4:N120" sheet="BioCen"/>
  </cacheSource>
  <cacheFields count="12">
    <cacheField name="TIPO" numFmtId="0">
      <sharedItems containsBlank="1" count="4">
        <s v="F"/>
        <s v="PF"/>
        <m/>
        <s v="P"/>
      </sharedItems>
    </cacheField>
    <cacheField name="No." numFmtId="0">
      <sharedItems containsBlank="1"/>
    </cacheField>
    <cacheField name="FECHA" numFmtId="0">
      <sharedItems containsNonDate="0" containsDate="1" containsString="0" containsBlank="1" minDate="2006-09-21T00:00:00" maxDate="2015-08-12T00:00:00"/>
    </cacheField>
    <cacheField name="VIGENCIA" numFmtId="0">
      <sharedItems containsNonDate="0" containsDate="1" containsString="0" containsBlank="1" minDate="2016-09-21T00:00:00" maxDate="2020-07-03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String="0" containsBlank="1" containsNumber="1" containsInteger="1" minValue="4002" maxValue="4525"/>
    </cacheField>
    <cacheField name="vacio" numFmtId="0">
      <sharedItems containsNonDate="0" containsString="0" containsBlank="1"/>
    </cacheField>
    <cacheField name="No.Ins" numFmtId="0">
      <sharedItems containsBlank="1" containsMixedTypes="1" containsNumber="1" containsInteger="1" minValue="0" maxValue="0" count="9">
        <s v="D1007-32"/>
        <s v="D0609-12"/>
        <s v="D0609-13"/>
        <s v="D1209-122"/>
        <s v="D0712-14"/>
        <s v="D1408-26"/>
        <n v="0"/>
        <m u="1"/>
        <e v="#REF!" u="1"/>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Manuel Morejón Campa" refreshedDate="42230.345766550927" createdVersion="5" refreshedVersion="4" recordCount="18">
  <cacheSource type="worksheet">
    <worksheetSource ref="A4:N65" sheet="BIO-LAB "/>
  </cacheSource>
  <cacheFields count="12">
    <cacheField name="TIPO" numFmtId="0">
      <sharedItems containsBlank="1" count="5">
        <s v="F"/>
        <s v="PF"/>
        <s v="P"/>
        <m/>
        <s v=" " u="1"/>
      </sharedItems>
    </cacheField>
    <cacheField name="No." numFmtId="0">
      <sharedItems containsBlank="1"/>
    </cacheField>
    <cacheField name="FECHA" numFmtId="0">
      <sharedItems containsNonDate="0" containsDate="1" containsString="0" containsBlank="1" minDate="2010-12-07T00:00:00" maxDate="2015-05-09T00:00:00"/>
    </cacheField>
    <cacheField name="VIGENCIA" numFmtId="0">
      <sharedItems containsNonDate="0" containsDate="1" containsString="0" containsBlank="1" minDate="2015-12-07T00:00:00" maxDate="2020-05-02T00:00:00"/>
    </cacheField>
    <cacheField name=" CLASE DE RIESGO" numFmtId="0">
      <sharedItems containsBlank="1"/>
    </cacheField>
    <cacheField name="PRODUCTO/SISTEMA/FAMILIA " numFmtId="0">
      <sharedItems containsBlank="1"/>
    </cacheField>
    <cacheField name="APLICACIÓN" numFmtId="0">
      <sharedItems containsBlank="1" longText="1"/>
    </cacheField>
    <cacheField name="PRESENTACIÓN " numFmtId="0">
      <sharedItems containsBlank="1"/>
    </cacheField>
    <cacheField name="REFERENCIA" numFmtId="0">
      <sharedItems containsBlank="1" containsMixedTypes="1" containsNumber="1" containsInteger="1" minValue="4101" maxValue="4141"/>
    </cacheField>
    <cacheField name="vacio" numFmtId="0">
      <sharedItems containsNonDate="0" containsString="0" containsBlank="1"/>
    </cacheField>
    <cacheField name="No.Ins" numFmtId="0">
      <sharedItems containsMixedTypes="1" containsNumber="1" containsInteger="1" minValue="0" maxValue="0" count="4">
        <s v="D1012-42"/>
        <s v="D1305-53"/>
        <s v="D1505-25"/>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Manuel Morejón Campa" refreshedDate="42230.385827893515" createdVersion="4" refreshedVersion="4" recordCount="6">
  <cacheSource type="worksheet">
    <worksheetSource ref="A4:M11" sheet="CIGB"/>
  </cacheSource>
  <cacheFields count="11">
    <cacheField name="TIPO" numFmtId="0">
      <sharedItems containsBlank="1" count="3">
        <s v="P"/>
        <m/>
        <s v="PRODUCTOS INDIVIDUALES" u="1"/>
      </sharedItems>
    </cacheField>
    <cacheField name="No." numFmtId="0">
      <sharedItems containsBlank="1"/>
    </cacheField>
    <cacheField name="FECHA" numFmtId="0">
      <sharedItems containsNonDate="0" containsDate="1" containsString="0" containsBlank="1" minDate="2004-11-10T00:00:00" maxDate="2011-12-28T00:00:00"/>
    </cacheField>
    <cacheField name="VIGENCIA" numFmtId="0">
      <sharedItems containsNonDate="0" containsDate="1" containsString="0" containsBlank="1" minDate="2016-01-01T00:00:00" maxDate="2019-11-02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acheField>
    <cacheField name="No.Ins" numFmtId="0">
      <sharedItems containsMixedTypes="1" containsNumber="1" containsInteger="1" minValue="0" maxValue="0" count="5">
        <s v="D0409-08"/>
        <s v="D1101-01"/>
        <s v="D1112-33"/>
        <s v="D0702-03"/>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6.xml><?xml version="1.0" encoding="utf-8"?>
<pivotCacheDefinition xmlns="http://schemas.openxmlformats.org/spreadsheetml/2006/main" xmlns:r="http://schemas.openxmlformats.org/officeDocument/2006/relationships" r:id="rId1" refreshedBy="Manuel Morejón Campa" refreshedDate="42230.407071643516" createdVersion="4" refreshedVersion="4" recordCount="381">
  <cacheSource type="worksheet">
    <worksheetSource ref="A40:K40" sheet="CPM"/>
  </cacheSource>
  <cacheFields count="12">
    <cacheField name="Tipo" numFmtId="0">
      <sharedItems containsBlank="1" containsMixedTypes="1" containsNumber="1" containsInteger="1" minValue="46" maxValue="76" count="11">
        <s v="F"/>
        <s v="PF"/>
        <s v="P"/>
        <s v="S3"/>
        <s v="S2"/>
        <m/>
        <s v="PRODUCTOS INDIVIDUALES"/>
        <n v="76"/>
        <n v="46" u="1"/>
        <n v="52" u="1"/>
        <n v="53" u="1"/>
      </sharedItems>
    </cacheField>
    <cacheField name="No." numFmtId="0">
      <sharedItems containsBlank="1" containsMixedTypes="1" containsNumber="1" containsInteger="1" minValue="4" maxValue="4"/>
    </cacheField>
    <cacheField name="FECHA" numFmtId="0">
      <sharedItems containsDate="1" containsBlank="1" containsMixedTypes="1" minDate="2007-01-18T00:00:00" maxDate="1899-12-31T00:47:04"/>
    </cacheField>
    <cacheField name="VIGENCIA" numFmtId="0">
      <sharedItems containsDate="1" containsBlank="1" containsMixedTypes="1" minDate="2015-03-01T00:00:00" maxDate="1900-01-10T01:59:04"/>
    </cacheField>
    <cacheField name="CLASE DE RIESGO" numFmtId="0">
      <sharedItems containsBlank="1"/>
    </cacheField>
    <cacheField name="PRODUCTO/SISTEMA/FAMILIA " numFmtId="0">
      <sharedItems containsBlank="1"/>
    </cacheField>
    <cacheField name="APLICACIÓN" numFmtId="0">
      <sharedItems containsBlank="1" longText="1"/>
    </cacheField>
    <cacheField name="PRESENTACIÓN " numFmtId="0">
      <sharedItems containsBlank="1"/>
    </cacheField>
    <cacheField name="REFERENCIA" numFmtId="0">
      <sharedItems containsBlank="1" containsMixedTypes="1" containsNumber="1" containsInteger="1" minValue="8081" maxValue="40129022"/>
    </cacheField>
    <cacheField name="vacio" numFmtId="0">
      <sharedItems containsNonDate="0" containsString="0" containsBlank="1"/>
    </cacheField>
    <cacheField name="No.Ins" numFmtId="0">
      <sharedItems containsBlank="1" containsMixedTypes="1" containsNumber="1" containsInteger="1" minValue="0" maxValue="4" count="98">
        <s v="D1003-11"/>
        <s v="D1003-14"/>
        <s v="D1004-18"/>
        <s v="D1006-31"/>
        <s v="D1101-02"/>
        <s v="D1101-03"/>
        <s v="D1105-15"/>
        <s v="D0701-01"/>
        <s v="D0702-02"/>
        <s v="D1204-15"/>
        <s v="D1207-73"/>
        <s v="D1208-99"/>
        <s v="D1210-141"/>
        <s v="D1210-142"/>
        <s v="D1210-143"/>
        <s v="D1210-144"/>
        <s v="D1210-145"/>
        <s v="D1211-148"/>
        <s v="D1211-149"/>
        <s v="D1211-150"/>
        <s v="D1211-151"/>
        <s v="D1211-152"/>
        <s v="D1301-03"/>
        <s v="D1302-09"/>
        <s v="D1302-10"/>
        <s v="D1302-11"/>
        <s v="D1303-30"/>
        <s v="D1303-31"/>
        <s v="D1303-32"/>
        <s v="D1304-38"/>
        <s v="D1304-39"/>
        <s v="D1304-40"/>
        <s v="D1305-45"/>
        <s v="D1305-46"/>
        <s v="D1305-47"/>
        <s v="D1305-49"/>
        <s v="D1305-50"/>
        <s v="D1305-54"/>
        <s v="D1306-55"/>
        <s v="D1306-56"/>
        <s v="D1306-57"/>
        <s v="D1306-58"/>
        <s v="D1307-63"/>
        <s v="D1307-64"/>
        <s v="D1308-67"/>
        <s v="D1308-68"/>
        <s v="D1308-69"/>
        <s v="D1308-74"/>
        <s v="D1311-102"/>
        <s v="D1311-103"/>
        <s v="D1311-104"/>
        <s v="D0812-37"/>
        <s v="D0812-41"/>
        <s v="D0812-56"/>
        <s v="D1312-107"/>
        <s v="D1402-06"/>
        <s v="D1402-07"/>
        <s v="D1402-02"/>
        <s v="D1403-12"/>
        <s v="D1403-13"/>
        <m/>
        <s v="D1403-15"/>
        <s v="D1408-23"/>
        <s v="D1408-25"/>
        <s v="D1408-27"/>
        <s v="D1408-30"/>
        <s v="D1410-36"/>
        <s v="D1410-37"/>
        <s v="D1410-38"/>
        <s v="D1409-34"/>
        <s v="D1409-32"/>
        <s v="D1501-01"/>
        <s v="D1503-12"/>
        <s v="D1503-09"/>
        <s v="D1503-10"/>
        <s v="ACTD 1504-02"/>
        <s v="D1505-21"/>
        <s v="D1505-22"/>
        <s v="D1505-23"/>
        <s v="D1505-24"/>
        <s v="D1506-36"/>
        <s v="D1506-28"/>
        <s v="D1506-34"/>
        <s v="D1506-31"/>
        <s v="D1506-29"/>
        <s v="D1506-30"/>
        <s v="D1506-33"/>
        <s v="D1506-32"/>
        <s v="D1507-37"/>
        <s v="D1507-41"/>
        <s v="D1507-40"/>
        <s v="D1507-38"/>
        <s v="D1508-42"/>
        <s v="D1508-43"/>
        <n v="0"/>
        <s v="SISTEMAS"/>
        <n v="4"/>
        <n v="3" u="1"/>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Definition17.xml><?xml version="1.0" encoding="utf-8"?>
<pivotCacheDefinition xmlns="http://schemas.openxmlformats.org/spreadsheetml/2006/main" xmlns:r="http://schemas.openxmlformats.org/officeDocument/2006/relationships" r:id="rId1" refreshedBy="Manuel Morejón Campa" refreshedDate="42230.410396527775" createdVersion="4" refreshedVersion="4" recordCount="47">
  <cacheSource type="worksheet">
    <worksheetSource ref="A4:N23" sheet="EPBCJF"/>
  </cacheSource>
  <cacheFields count="12">
    <cacheField name="TIPO" numFmtId="0">
      <sharedItems containsBlank="1" count="5">
        <s v="P"/>
        <s v="S2"/>
        <s v="S3"/>
        <m/>
        <s v="PRODUCTOS INDIVIDUALES"/>
      </sharedItems>
    </cacheField>
    <cacheField name="No." numFmtId="0">
      <sharedItems containsBlank="1"/>
    </cacheField>
    <cacheField name="FECHA" numFmtId="0">
      <sharedItems containsDate="1" containsBlank="1" containsMixedTypes="1" minDate="1995-10-02T00:00:00" maxDate="2015-03-11T00:00:00"/>
    </cacheField>
    <cacheField name="VIGENCIA" numFmtId="0">
      <sharedItems containsDate="1" containsBlank="1" containsMixedTypes="1" minDate="2016-02-01T00:00:00" maxDate="2020-08-03T00:00:00"/>
    </cacheField>
    <cacheField name="CLASE DE RIESGO" numFmtId="0">
      <sharedItems containsBlank="1"/>
    </cacheField>
    <cacheField name="PRODUCTO/SISTEMA/FAMILIA " numFmtId="0">
      <sharedItems containsBlank="1"/>
    </cacheField>
    <cacheField name="APLICACIÓN" numFmtId="0">
      <sharedItems containsBlank="1"/>
    </cacheField>
    <cacheField name="PRESENTACIÓN " numFmtId="0">
      <sharedItems containsBlank="1"/>
    </cacheField>
    <cacheField name="REFERENCIA" numFmtId="0">
      <sharedItems containsNonDate="0" containsString="0" containsBlank="1"/>
    </cacheField>
    <cacheField name="vacio" numFmtId="0">
      <sharedItems containsNonDate="0" containsString="0" containsBlank="1"/>
    </cacheField>
    <cacheField name="No.Ins" numFmtId="0">
      <sharedItems containsMixedTypes="1" containsNumber="1" containsInteger="1" minValue="0" maxValue="0" count="47">
        <s v="D0504-03"/>
        <s v="D1006-24"/>
        <s v="D0508-04                                                   "/>
        <s v="D0508-05"/>
        <s v="D1102-07"/>
        <s v="D1203-09"/>
        <s v="D0204-05"/>
        <s v="D1204-13"/>
        <s v="D1210-139"/>
        <s v="D1210-140"/>
        <s v="D0301-01"/>
        <s v="D0301-02"/>
        <s v="D0301-03"/>
        <s v="D0301-04"/>
        <s v="D0301-05"/>
        <s v="D0301-06"/>
        <s v="D1302-07"/>
        <s v="D1302-08"/>
        <s v="D0803-09"/>
        <s v="D1304-41"/>
        <s v="D9507-20"/>
        <s v="D1307-62"/>
        <s v="D0309-18"/>
        <s v="D0309-20"/>
        <s v="D0309-19"/>
        <s v="D1309-79"/>
        <s v="D9510-32"/>
        <s v="D9510-33"/>
        <s v="D0310-23"/>
        <s v="D0312-30"/>
        <s v="D0401-01"/>
        <s v="D0401-02"/>
        <s v="D0401-04"/>
        <s v="D1403-08"/>
        <s v="D0406-07"/>
        <s v="D0907-22"/>
        <s v="D0907-27"/>
        <s v="D0907-28"/>
        <s v="D0409-33"/>
        <s v="D0410-12"/>
        <s v="D1412-54"/>
        <s v="D1503-13"/>
        <s v="D1503-06"/>
        <s v="D1503-08"/>
        <s v="D1503-07"/>
        <n v="0"/>
        <s v="SISTEMAS"/>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Definition18.xml><?xml version="1.0" encoding="utf-8"?>
<pivotCacheDefinition xmlns="http://schemas.openxmlformats.org/spreadsheetml/2006/main" xmlns:r="http://schemas.openxmlformats.org/officeDocument/2006/relationships" r:id="rId1" refreshedBy="Manuel Morejón Campa" refreshedDate="42230.407499074077" createdVersion="4" refreshedVersion="4" recordCount="29">
  <cacheSource type="worksheet">
    <worksheetSource ref="A4:N62" sheet="SCANCO"/>
  </cacheSource>
  <cacheFields count="12">
    <cacheField name="TIPO" numFmtId="0">
      <sharedItems containsBlank="1" count="3">
        <s v="F"/>
        <s v="PF"/>
        <m/>
      </sharedItems>
    </cacheField>
    <cacheField name="No." numFmtId="0">
      <sharedItems containsBlank="1"/>
    </cacheField>
    <cacheField name="FECHA" numFmtId="0">
      <sharedItems containsNonDate="0" containsDate="1" containsString="0" containsBlank="1" minDate="2006-08-16T00:00:00" maxDate="2014-02-06T00:00:00"/>
    </cacheField>
    <cacheField name="VIGENCIA" numFmtId="0">
      <sharedItems containsNonDate="0" containsDate="1" containsString="0" containsBlank="1" minDate="2016-10-01T00:00:00" maxDate="2019-02-02T00:00:00"/>
    </cacheField>
    <cacheField name=" 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5">
        <s v="D0608-10"/>
        <s v="D1203-12"/>
        <s v="D1208-98"/>
        <s v="D1402-05"/>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r:id="rId1" refreshedBy="Manuel Morejón Campa" refreshedDate="42230.40815891204" createdVersion="4" refreshedVersion="4" recordCount="42">
  <cacheSource type="worksheet">
    <worksheetSource ref="A4:N46" sheet="SPINREACT"/>
  </cacheSource>
  <cacheFields count="12">
    <cacheField name="TIPO" numFmtId="0">
      <sharedItems containsBlank="1" containsMixedTypes="1" containsNumber="1" containsInteger="1" minValue="1" maxValue="58" count="64">
        <s v="P"/>
        <s v="F"/>
        <s v="PF"/>
        <s v="S3"/>
        <m/>
        <s v="PRODUCTOS INDIVIDUALES"/>
        <n v="8"/>
        <n v="57" u="1"/>
        <n v="34" u="1"/>
        <n v="13" u="1"/>
        <n v="36" u="1"/>
        <n v="38" u="1"/>
        <n v="5" u="1"/>
        <n v="14" u="1"/>
        <n v="40" u="1"/>
        <n v="42" u="1"/>
        <n v="15" u="1"/>
        <n v="44" u="1"/>
        <n v="2" u="1"/>
        <n v="46" u="1"/>
        <n v="6" u="1"/>
        <n v="16" u="1"/>
        <n v="48" u="1"/>
        <n v="17" u="1"/>
        <n v="50" u="1"/>
        <n v="18" u="1"/>
        <n v="52" u="1"/>
        <n v="19" u="1"/>
        <n v="54" u="1"/>
        <n v="7" u="1"/>
        <n v="20" u="1"/>
        <n v="56" u="1"/>
        <n v="33" u="1"/>
        <n v="21" u="1"/>
        <n v="58" u="1"/>
        <n v="35" u="1"/>
        <n v="22" u="1"/>
        <n v="37" u="1"/>
        <n v="1" u="1"/>
        <n v="23" u="1"/>
        <n v="3" u="1"/>
        <n v="39" u="1"/>
        <n v="24" u="1"/>
        <n v="41" u="1"/>
        <n v="25" u="1"/>
        <n v="9" u="1"/>
        <n v="43" u="1"/>
        <n v="26" u="1"/>
        <n v="45" u="1"/>
        <n v="27" u="1"/>
        <n v="10" u="1"/>
        <n v="47" u="1"/>
        <n v="28" u="1"/>
        <n v="49" u="1"/>
        <n v="29" u="1"/>
        <n v="11" u="1"/>
        <n v="51" u="1"/>
        <n v="30" u="1"/>
        <n v="53" u="1"/>
        <n v="31" u="1"/>
        <n v="4" u="1"/>
        <n v="12" u="1"/>
        <n v="55" u="1"/>
        <n v="32" u="1"/>
      </sharedItems>
    </cacheField>
    <cacheField name="No." numFmtId="0">
      <sharedItems containsBlank="1" containsMixedTypes="1" containsNumber="1" containsInteger="1" minValue="2" maxValue="2"/>
    </cacheField>
    <cacheField name="FECHA" numFmtId="0">
      <sharedItems containsDate="1" containsBlank="1" containsMixedTypes="1" minDate="2009-11-10T00:00:00" maxDate="1899-12-31T00:17:04"/>
    </cacheField>
    <cacheField name="VIGENCIA" numFmtId="0">
      <sharedItems containsDate="1" containsBlank="1" containsMixedTypes="1" minDate="2014-11-01T00:00:00" maxDate="1900-01-05T09:05:04"/>
    </cacheField>
    <cacheField name="CLASE DE RIESGO" numFmtId="0">
      <sharedItems containsBlank="1"/>
    </cacheField>
    <cacheField name="PRODUCTO/SISTEMA/FAMILIA" numFmtId="0">
      <sharedItems containsBlank="1"/>
    </cacheField>
    <cacheField name="APLICACIÓN" numFmtId="0">
      <sharedItems containsBlank="1"/>
    </cacheField>
    <cacheField name="PRESENTACIÓN" numFmtId="0">
      <sharedItems containsBlank="1"/>
    </cacheField>
    <cacheField name=" REFERENCIA" numFmtId="0">
      <sharedItems containsBlank="1" containsMixedTypes="1" containsNumber="1" containsInteger="1" minValue="41023" maxValue="1709211"/>
    </cacheField>
    <cacheField name="vacio" numFmtId="0">
      <sharedItems containsNonDate="0" containsString="0" containsBlank="1"/>
    </cacheField>
    <cacheField name="No.Ins" numFmtId="0">
      <sharedItems containsMixedTypes="1" containsNumber="1" containsInteger="1" minValue="0" maxValue="2" count="12">
        <s v="D0911-36"/>
        <s v="D1101-04"/>
        <s v="D1104-11"/>
        <s v="D1106-19"/>
        <s v="D1303-34"/>
        <s v="D1303-35"/>
        <s v="D1305-52"/>
        <s v="D1411-48"/>
        <s v="D1412-55"/>
        <n v="0"/>
        <s v="SISTEMAS"/>
        <n v="2"/>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upo" refreshedDate="41647.721656250003" createdVersion="1" refreshedVersion="4" recordCount="4" upgradeOnRefresh="1">
  <cacheSource type="worksheet">
    <worksheetSource ref="A4:N8" sheet="CNIC"/>
  </cacheSource>
  <cacheFields count="12">
    <cacheField name="TIPO" numFmtId="0">
      <sharedItems containsBlank="1" count="2">
        <s v="P"/>
        <m/>
      </sharedItems>
    </cacheField>
    <cacheField name="No." numFmtId="0">
      <sharedItems containsBlank="1"/>
    </cacheField>
    <cacheField name="FECHA" numFmtId="0">
      <sharedItems containsNonDate="0" containsDate="1" containsString="0" containsBlank="1" minDate="2002-02-21T00:00:00" maxDate="2002-08-15T00:00:00"/>
    </cacheField>
    <cacheField name="VIGENCIA" numFmtId="0">
      <sharedItems containsNonDate="0" containsDate="1" containsString="0" containsBlank="1" minDate="2017-02-01T00:00:00" maxDate="2017-08-02T00:00:00"/>
    </cacheField>
    <cacheField name=" 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NonDate="0" containsString="0" containsBlank="1"/>
    </cacheField>
    <cacheField name="vacio" numFmtId="0">
      <sharedItems containsNonDate="0" containsString="0" containsBlank="1"/>
    </cacheField>
    <cacheField name="No.Ins" numFmtId="0">
      <sharedItems containsMixedTypes="1" containsNumber="1" containsInteger="1" minValue="0" maxValue="0" count="4">
        <s v="D0202-01"/>
        <s v="D0207-28"/>
        <s v="D0208-34"/>
        <n v="0"/>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20.xml><?xml version="1.0" encoding="utf-8"?>
<pivotCacheDefinition xmlns="http://schemas.openxmlformats.org/spreadsheetml/2006/main" xmlns:r="http://schemas.openxmlformats.org/officeDocument/2006/relationships" r:id="rId1" refreshedBy="Manuel Morejón Campa" refreshedDate="42230.42291134259" createdVersion="4" refreshedVersion="4" recordCount="2">
  <cacheSource type="worksheet">
    <worksheetSource ref="A4:N6" sheet="INNOTECH"/>
  </cacheSource>
  <cacheFields count="12">
    <cacheField name="TIPO" numFmtId="0">
      <sharedItems containsBlank="1" count="2">
        <s v="P"/>
        <m/>
      </sharedItems>
    </cacheField>
    <cacheField name="No." numFmtId="0">
      <sharedItems containsBlank="1"/>
    </cacheField>
    <cacheField name="FECHA" numFmtId="14">
      <sharedItems containsNonDate="0" containsDate="1" containsString="0" containsBlank="1" minDate="2003-12-24T00:00:00" maxDate="2003-12-25T00:00:00"/>
    </cacheField>
    <cacheField name="VIGENCIA" numFmtId="0">
      <sharedItems containsNonDate="0" containsDate="1" containsString="0" containsBlank="1" minDate="2018-12-01T00:00:00" maxDate="2018-12-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2">
        <s v="D0312-33"/>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21.xml><?xml version="1.0" encoding="utf-8"?>
<pivotCacheDefinition xmlns="http://schemas.openxmlformats.org/spreadsheetml/2006/main" xmlns:r="http://schemas.openxmlformats.org/officeDocument/2006/relationships" r:id="rId1" refreshedBy="Manuel Morejón Campa" refreshedDate="42230.425533912035" createdVersion="4" refreshedVersion="4" minRefreshableVersion="3" recordCount="16">
  <cacheSource type="worksheet">
    <worksheetSource ref="A1:A300" sheet="VEDA LAB"/>
  </cacheSource>
  <cacheFields count="1">
    <cacheField name="LISTA DE DIAGNOSTICADORES CON AUTORIZACIÓN DE COMERCIALIZACIÓN EN CUBA 2015" numFmtId="0">
      <sharedItems containsBlank="1"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2.xml><?xml version="1.0" encoding="utf-8"?>
<pivotCacheDefinition xmlns="http://schemas.openxmlformats.org/spreadsheetml/2006/main" xmlns:r="http://schemas.openxmlformats.org/officeDocument/2006/relationships" r:id="rId1" refreshedBy="Manuel Morejón Campa" refreshedDate="42461.408105671297" createdVersion="4" refreshedVersion="4" recordCount="37">
  <cacheSource type="worksheet">
    <worksheetSource ref="A10:K10" sheet="ELITECH"/>
  </cacheSource>
  <cacheFields count="12">
    <cacheField name="TIPO" numFmtId="0">
      <sharedItems containsBlank="1" containsMixedTypes="1" containsNumber="1" containsInteger="1" minValue="10" maxValue="10" count="6">
        <s v="P"/>
        <s v="S2"/>
        <m/>
        <s v="S3"/>
        <s v="PRODUCTOS INDIVIDUALES"/>
        <n v="10"/>
      </sharedItems>
    </cacheField>
    <cacheField name="No." numFmtId="0">
      <sharedItems containsBlank="1" containsMixedTypes="1" containsNumber="1" containsInteger="1" minValue="3" maxValue="3"/>
    </cacheField>
    <cacheField name="FECHA" numFmtId="0">
      <sharedItems containsDate="1" containsBlank="1" containsMixedTypes="1" minDate="1899-12-31T00:00:00" maxDate="2015-03-11T00:00:00"/>
    </cacheField>
    <cacheField name="VIGENCIA" numFmtId="0">
      <sharedItems containsDate="1" containsBlank="1" containsMixedTypes="1" minDate="2016-02-01T00:00:00" maxDate="1899-12-31T00:50:04"/>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ontainsMixedTypes="1" containsNumber="1" containsInteger="1" minValue="60" maxValue="900"/>
    </cacheField>
    <cacheField name="vacio" numFmtId="0">
      <sharedItems containsNonDate="0" containsString="0" containsBlank="1"/>
    </cacheField>
    <cacheField name="No.Ins" numFmtId="0">
      <sharedItems containsMixedTypes="1" containsNumber="1" containsInteger="1" minValue="0" maxValue="3" count="16">
        <s v="D1003-12"/>
        <s v="D0602-01"/>
        <s v="D0602-02"/>
        <s v="D1203-07"/>
        <s v="D1203-08"/>
        <s v="D1302-19"/>
        <s v="D1303-36"/>
        <s v="D1310-89"/>
        <s v="D0902-01"/>
        <s v="D0903-03"/>
        <s v="D0903-04"/>
        <s v="D0907-19"/>
        <s v="D1503-11"/>
        <n v="0"/>
        <s v="SISTEMAS"/>
        <n v="3"/>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23.xml><?xml version="1.0" encoding="utf-8"?>
<pivotCacheDefinition xmlns="http://schemas.openxmlformats.org/spreadsheetml/2006/main" xmlns:r="http://schemas.openxmlformats.org/officeDocument/2006/relationships" r:id="rId1" refreshedBy="Manuel Morejón Campa" refreshedDate="42461.642274537036" createdVersion="4" refreshedVersion="4" recordCount="8">
  <cacheSource type="worksheet">
    <worksheetSource ref="A4:N12" sheet="LAB DAVIH"/>
  </cacheSource>
  <cacheFields count="12">
    <cacheField name="TIPO" numFmtId="0">
      <sharedItems containsBlank="1" count="2">
        <s v="P"/>
        <m/>
      </sharedItems>
    </cacheField>
    <cacheField name="No." numFmtId="0">
      <sharedItems containsBlank="1"/>
    </cacheField>
    <cacheField name="FECHA" numFmtId="14">
      <sharedItems containsNonDate="0" containsDate="1" containsString="0" containsBlank="1" minDate="1993-07-01T00:00:00" maxDate="2013-03-13T00:00:00"/>
    </cacheField>
    <cacheField name="VIGENCIA" numFmtId="0">
      <sharedItems containsNonDate="0" containsDate="1" containsString="0" containsBlank="1" minDate="2016-03-01T00:00:00" maxDate="2018-08-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8">
        <s v="D0603-03"/>
        <s v="D1202-05"/>
        <s v="D1212-172"/>
        <s v="D1303-33"/>
        <s v="D9504-05"/>
        <s v="D9307-06"/>
        <s v="D0308-16"/>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Definition24.xml><?xml version="1.0" encoding="utf-8"?>
<pivotCacheDefinition xmlns="http://schemas.openxmlformats.org/spreadsheetml/2006/main" xmlns:r="http://schemas.openxmlformats.org/officeDocument/2006/relationships" r:id="rId1" refreshedBy="Manuel Morejón Campa" refreshedDate="42461.642654976851" createdVersion="4" refreshedVersion="4" minRefreshableVersion="3" recordCount="112">
  <cacheSource type="worksheet">
    <worksheetSource ref="A1:A311" sheet="LINDMED"/>
  </cacheSource>
  <cacheFields count="1">
    <cacheField name="LISTA DE DIAGNOSTICADORES CON AUTORIZACIÓN DE COMERCIALIZACIÓN EN CUBA 2016" numFmtId="0">
      <sharedItems containsBlank="1"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5.xml><?xml version="1.0" encoding="utf-8"?>
<pivotCacheDefinition xmlns="http://schemas.openxmlformats.org/spreadsheetml/2006/main" xmlns:r="http://schemas.openxmlformats.org/officeDocument/2006/relationships" r:id="rId1" refreshedBy="Manuel Morejón Campa" refreshedDate="42643.56859826389" createdVersion="4" refreshedVersion="4" recordCount="21">
  <cacheSource type="worksheet">
    <worksheetSource ref="A4:N29" sheet="HORIBA"/>
  </cacheSource>
  <cacheFields count="12">
    <cacheField name="TIPO" numFmtId="0">
      <sharedItems containsBlank="1" count="4">
        <s v="F"/>
        <s v="PF"/>
        <s v="P"/>
        <m/>
      </sharedItems>
    </cacheField>
    <cacheField name="No." numFmtId="0">
      <sharedItems containsBlank="1"/>
    </cacheField>
    <cacheField name="FECHA" numFmtId="0">
      <sharedItems containsDate="1" containsBlank="1" containsMixedTypes="1" minDate="2011-12-06T00:00:00" maxDate="2016-06-14T00:00:00"/>
    </cacheField>
    <cacheField name="VIGENCIA" numFmtId="0">
      <sharedItems containsNonDate="0" containsDate="1" containsString="0" containsBlank="1" minDate="2016-06-01T00:00:00" maxDate="2021-06-02T00:00:00"/>
    </cacheField>
    <cacheField name="CLASE DE RIESGO" numFmtId="0">
      <sharedItems containsBlank="1"/>
    </cacheField>
    <cacheField name="PRODUCTO/SISTEMA/FAMILIA " numFmtId="0">
      <sharedItems containsBlank="1"/>
    </cacheField>
    <cacheField name="APLICACIÓN" numFmtId="0">
      <sharedItems containsBlank="1"/>
    </cacheField>
    <cacheField name=" 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Blank="1" containsMixedTypes="1" containsNumber="1" containsInteger="1" minValue="0" maxValue="0" count="6">
        <s v="D1002-06"/>
        <s v="D1106-18"/>
        <s v="D1106-20"/>
        <s v="D1112-31"/>
        <m/>
        <n v="0"/>
      </sharedItems>
    </cacheField>
    <cacheField name="No.Ins.Secundario"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upo" refreshedDate="41647.726177546298" createdVersion="1" refreshedVersion="4" recordCount="2" upgradeOnRefresh="1">
  <cacheSource type="worksheet">
    <worksheetSource ref="A4:O6" sheet="DIAGEN"/>
  </cacheSource>
  <cacheFields count="12">
    <cacheField name="TIPO" numFmtId="0">
      <sharedItems containsBlank="1" count="2">
        <s v="P"/>
        <m/>
      </sharedItems>
    </cacheField>
    <cacheField name="No." numFmtId="0">
      <sharedItems containsBlank="1"/>
    </cacheField>
    <cacheField name="FECHA" numFmtId="0">
      <sharedItems containsNonDate="0" containsDate="1" containsString="0" containsBlank="1" minDate="2007-10-19T00:00:00" maxDate="2007-10-20T00:00:00"/>
    </cacheField>
    <cacheField name="VIGENCIA" numFmtId="0">
      <sharedItems containsNonDate="0" containsDate="1" containsString="0" containsBlank="1" minDate="2017-10-01T00:00:00" maxDate="2017-10-02T00:00:00"/>
    </cacheField>
    <cacheField name="CLASE DE RIESGO" numFmtId="0">
      <sharedItems containsBlank="1"/>
    </cacheField>
    <cacheField name="PRODUCTO/FAMILIA " numFmtId="0">
      <sharedItems containsBlank="1"/>
    </cacheField>
    <cacheField name="APLICACIÓN" numFmtId="0">
      <sharedItems containsBlank="1"/>
    </cacheField>
    <cacheField name="FORMA DE PRESENTACIÓN / REFERENCIA" numFmtId="0">
      <sharedItems containsBlank="1"/>
    </cacheField>
    <cacheField name=" REFERENCIA" numFmtId="0">
      <sharedItems containsNonDate="0" containsString="0" containsBlank="1"/>
    </cacheField>
    <cacheField name="vacio" numFmtId="0">
      <sharedItems containsNonDate="0" containsString="0" containsBlank="1"/>
    </cacheField>
    <cacheField name="No.Ins" numFmtId="0">
      <sharedItems containsMixedTypes="1" containsNumber="1" containsInteger="1" minValue="0" maxValue="0" count="2">
        <s v="D0710-10"/>
        <n v="0"/>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Pupo" refreshedDate="41650.020768981478" createdVersion="1" refreshedVersion="4" recordCount="10" upgradeOnRefresh="1">
  <cacheSource type="worksheet">
    <worksheetSource ref="A4:N16" sheet="Dist. Analiticas"/>
  </cacheSource>
  <cacheFields count="12">
    <cacheField name="No." numFmtId="0">
      <sharedItems containsBlank="1" count="3">
        <s v="F"/>
        <s v="PF"/>
        <m/>
      </sharedItems>
    </cacheField>
    <cacheField name="No.2" numFmtId="0">
      <sharedItems containsBlank="1"/>
    </cacheField>
    <cacheField name="FECHA" numFmtId="0">
      <sharedItems containsNonDate="0" containsDate="1" containsString="0" containsBlank="1" minDate="2009-07-06T00:00:00" maxDate="2009-07-07T00:00:00"/>
    </cacheField>
    <cacheField name="VIGENCIA" numFmtId="0">
      <sharedItems containsNonDate="0" containsDate="1" containsString="0" containsBlank="1" minDate="2014-07-01T00:00:00" maxDate="2014-07-02T00:00:00"/>
    </cacheField>
    <cacheField name=" CLASE DE RIESGO" numFmtId="0">
      <sharedItems containsBlank="1"/>
    </cacheField>
    <cacheField name="PRODUCTO/FAMILIA " numFmtId="0">
      <sharedItems containsBlank="1"/>
    </cacheField>
    <cacheField name="APLICACIÓN" numFmtId="0">
      <sharedItems containsBlank="1"/>
    </cacheField>
    <cacheField name="PRESENTACIÓN "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2">
        <s v="D0907-24"/>
        <n v="0"/>
      </sharedItems>
    </cacheField>
    <cacheField name="No.Ins.Secundario" numFmtId="0">
      <sharedItems count="9">
        <s v=""/>
        <s v="1"/>
        <s v="2"/>
        <s v="3"/>
        <s v="4"/>
        <s v="5"/>
        <s v="6"/>
        <s v="7"/>
        <s v="8"/>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Pupo" refreshedDate="41651.40610162037" createdVersion="1" refreshedVersion="4" recordCount="31" upgradeOnRefresh="1">
  <cacheSource type="worksheet">
    <worksheetSource ref="H385" sheet="IZOTOP"/>
  </cacheSource>
  <cacheFields count="12">
    <cacheField name="No." numFmtId="0">
      <sharedItems containsBlank="1" count="2">
        <m/>
        <s v="P"/>
      </sharedItems>
    </cacheField>
    <cacheField name="No.2" numFmtId="0">
      <sharedItems containsBlank="1"/>
    </cacheField>
    <cacheField name="FECHA" numFmtId="0">
      <sharedItems containsBlank="1"/>
    </cacheField>
    <cacheField name="VIGENCIA" numFmtId="0">
      <sharedItems containsNonDate="0" containsDate="1" containsString="0" containsBlank="1" minDate="2013-12-01T00:00:00" maxDate="2016-01-02T00:00:00"/>
    </cacheField>
    <cacheField name="CLASE DE RIESGO" numFmtId="0">
      <sharedItems containsBlank="1"/>
    </cacheField>
    <cacheField name="PRODUCTO/FAMILIA " numFmtId="0">
      <sharedItems containsBlank="1"/>
    </cacheField>
    <cacheField name="APLICACIÓN" numFmtId="0">
      <sharedItems containsBlank="1"/>
    </cacheField>
    <cacheField name="PRESENTACIÓN" numFmtId="0">
      <sharedItems containsBlank="1"/>
    </cacheField>
    <cacheField name=" 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10">
        <s v="D0812-38"/>
        <s v="D0812-39"/>
        <s v="D0812-40"/>
        <s v="D1006-25"/>
        <s v="D1006-26"/>
        <s v="D1006-27"/>
        <s v="D1006-28"/>
        <s v="D1008-33"/>
        <s v="D1101-05"/>
        <n v="0"/>
      </sharedItems>
    </cacheField>
    <cacheField name="No.Ins.Secundario" numFmtId="0">
      <sharedItems count="10">
        <s v=""/>
        <s v="1"/>
        <s v="2"/>
        <s v="3"/>
        <s v="4"/>
        <s v="5"/>
        <s v="6"/>
        <s v="7"/>
        <s v="8"/>
        <s v="9"/>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Pupo" refreshedDate="41651.41979699074" createdVersion="1" refreshedVersion="4" recordCount="54" upgradeOnRefresh="1">
  <cacheSource type="worksheet">
    <worksheetSource ref="A4:N123" sheet="MERCK"/>
  </cacheSource>
  <cacheFields count="12">
    <cacheField name="TIPO" numFmtId="0">
      <sharedItems containsBlank="1" count="3">
        <s v="F"/>
        <s v="PF"/>
        <m/>
      </sharedItems>
    </cacheField>
    <cacheField name="No." numFmtId="0">
      <sharedItems containsBlank="1"/>
    </cacheField>
    <cacheField name="FECHA" numFmtId="0">
      <sharedItems containsNonDate="0" containsDate="1" containsString="0" containsBlank="1" minDate="2011-02-01T00:00:00" maxDate="2012-11-09T00:00:00"/>
    </cacheField>
    <cacheField name="VIGENCIA" numFmtId="0">
      <sharedItems containsNonDate="0" containsDate="1" containsString="0" containsBlank="1" minDate="2016-02-01T00:00:00" maxDate="2017-11-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String="0" containsBlank="1" containsNumber="1" containsInteger="1" minValue="1013420500" maxValue="1312000001"/>
    </cacheField>
    <cacheField name="vacio" numFmtId="0">
      <sharedItems containsNonDate="0" containsString="0" containsBlank="1"/>
    </cacheField>
    <cacheField name="No.Ins" numFmtId="0">
      <sharedItems containsMixedTypes="1" containsNumber="1" containsInteger="1" minValue="0" maxValue="0" count="4">
        <s v="D1102-06"/>
        <s v="D1210-xx"/>
        <s v="D1211-153"/>
        <n v="0"/>
      </sharedItems>
    </cacheField>
    <cacheField name="No.Ins.Secundario" numFmtId="0">
      <sharedItems count="36">
        <s v=""/>
        <s v="1"/>
        <s v="2"/>
        <s v="3"/>
        <s v="4"/>
        <s v="5"/>
        <s v="6"/>
        <s v="7"/>
        <s v="8"/>
        <s v="9"/>
        <s v="10"/>
        <s v="11"/>
        <s v="12"/>
        <s v="13"/>
        <s v="14"/>
        <s v="15"/>
        <s v="16"/>
        <s v="17"/>
        <s v="18"/>
        <s v="19"/>
        <s v="20"/>
        <s v="21"/>
        <s v="22"/>
        <s v="23"/>
        <s v="24"/>
        <s v="25"/>
        <s v="26"/>
        <s v="27"/>
        <s v="28"/>
        <s v="29"/>
        <s v="30"/>
        <s v="31"/>
        <s v="32"/>
        <s v="33"/>
        <s v="34"/>
        <s v="35"/>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Pupo" refreshedDate="41651.58351527778" createdVersion="1" refreshedVersion="4" recordCount="5" upgradeOnRefresh="1">
  <cacheSource type="worksheet">
    <worksheetSource ref="A4:N9" sheet="SHIN-EI"/>
  </cacheSource>
  <cacheFields count="12">
    <cacheField name="TIPO" numFmtId="0">
      <sharedItems containsBlank="1" count="3">
        <s v="F"/>
        <s v="PF"/>
        <m/>
      </sharedItems>
    </cacheField>
    <cacheField name="No." numFmtId="0">
      <sharedItems containsBlank="1"/>
    </cacheField>
    <cacheField name="FECHA" numFmtId="0">
      <sharedItems containsNonDate="0" containsDate="1" containsString="0" containsBlank="1" minDate="2010-11-04T00:00:00" maxDate="2011-04-13T00:00:00"/>
    </cacheField>
    <cacheField name="VIGENCIA" numFmtId="0">
      <sharedItems containsNonDate="0" containsDate="1" containsString="0" containsBlank="1" minDate="2015-11-01T00:00:00" maxDate="2015-11-05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 REFERENCIA" numFmtId="0">
      <sharedItems containsString="0" containsBlank="1" containsNumber="1" containsInteger="1" minValue="83901" maxValue="83920"/>
    </cacheField>
    <cacheField name="vacio" numFmtId="0">
      <sharedItems containsNonDate="0" containsString="0" containsBlank="1"/>
    </cacheField>
    <cacheField name="No.Ins" numFmtId="0">
      <sharedItems containsMixedTypes="1" containsNumber="1" containsInteger="1" minValue="0" maxValue="0" count="2">
        <s v="D1011-41"/>
        <n v="0"/>
      </sharedItems>
    </cacheField>
    <cacheField name="No.Ins.Secundario" numFmtId="0">
      <sharedItems count="4">
        <s v=""/>
        <s v="1"/>
        <s v="2"/>
        <s v="3"/>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Manuel Morejón Campa" refreshedDate="41654.491389814815" createdVersion="1" refreshedVersion="4" recordCount="12" upgradeOnRefresh="1">
  <cacheSource type="worksheet">
    <worksheetSource ref="A4:N19" sheet="MINDMAX"/>
  </cacheSource>
  <cacheFields count="12">
    <cacheField name="TIPO" numFmtId="0">
      <sharedItems containsBlank="1" count="4">
        <s v="P"/>
        <s v="F"/>
        <s v="PF"/>
        <m/>
      </sharedItems>
    </cacheField>
    <cacheField name="No." numFmtId="0">
      <sharedItems containsBlank="1"/>
    </cacheField>
    <cacheField name="FECHA" numFmtId="0">
      <sharedItems containsNonDate="0" containsDate="1" containsString="0" containsBlank="1" minDate="2013-09-10T00:00:00" maxDate="2013-11-20T00:00:00"/>
    </cacheField>
    <cacheField name="VIGENCIA" numFmtId="0">
      <sharedItems containsNonDate="0" containsDate="1" containsString="0" containsBlank="1" minDate="2018-09-01T00:00:00" maxDate="2018-11-02T00:00:00"/>
    </cacheField>
    <cacheField name=" CLASE   DE RIESGO" numFmtId="0">
      <sharedItems containsBlank="1"/>
    </cacheField>
    <cacheField name="PRODUCTO/SISTEMA/FAMILIA " numFmtId="0">
      <sharedItems containsBlank="1"/>
    </cacheField>
    <cacheField name="APLICACIÓN" numFmtId="0">
      <sharedItems containsBlank="1"/>
    </cacheField>
    <cacheField name="PRESENTACIÓN" numFmtId="0">
      <sharedItems containsBlank="1"/>
    </cacheField>
    <cacheField name="REFERENCIA" numFmtId="0">
      <sharedItems containsBlank="1"/>
    </cacheField>
    <cacheField name="vacio" numFmtId="0">
      <sharedItems containsNonDate="0" containsString="0" containsBlank="1"/>
    </cacheField>
    <cacheField name="No.Ins" numFmtId="0">
      <sharedItems containsMixedTypes="1" containsNumber="1" containsInteger="1" minValue="0" maxValue="0" count="5">
        <s v="D1309-80"/>
        <s v="D1309-81"/>
        <s v="D1309-82"/>
        <n v="0"/>
        <s v="SISTEMAS"/>
      </sharedItems>
    </cacheField>
    <cacheField name="No.Ins.Secundario" numFmtId="0">
      <sharedItems count="1">
        <s v=""/>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Manuel Morejón Campa" refreshedDate="41750.434939467596" createdVersion="4" refreshedVersion="4" recordCount="260">
  <cacheSource type="worksheet">
    <worksheetSource ref="A12:K12" sheet="ROCHE"/>
  </cacheSource>
  <cacheFields count="12">
    <cacheField name="TIPO" numFmtId="0">
      <sharedItems containsBlank="1" count="7">
        <s v="S2"/>
        <m/>
        <s v="S3"/>
        <s v="P"/>
        <s v="F"/>
        <s v="PF"/>
        <s v="S4"/>
      </sharedItems>
    </cacheField>
    <cacheField name="No." numFmtId="0">
      <sharedItems containsBlank="1"/>
    </cacheField>
    <cacheField name="FECHA" numFmtId="14">
      <sharedItems containsNonDate="0" containsDate="1" containsString="0" containsBlank="1" minDate="2007-03-29T00:00:00" maxDate="2013-12-11T00:00:00"/>
    </cacheField>
    <cacheField name="VIGENCIA" numFmtId="0">
      <sharedItems containsNonDate="0" containsDate="1" containsString="0" containsBlank="1" minDate="2013-12-01T00:00:00" maxDate="2018-12-02T00:00:00"/>
    </cacheField>
    <cacheField name=" CLASE   DE RIESGO" numFmtId="0">
      <sharedItems containsBlank="1"/>
    </cacheField>
    <cacheField name="PRODUCTO/SISTEMA/FAMILIA " numFmtId="0">
      <sharedItems containsBlank="1"/>
    </cacheField>
    <cacheField name="APLICACIÓN" numFmtId="0">
      <sharedItems containsBlank="1" longText="1"/>
    </cacheField>
    <cacheField name="PRESENTACIÓN" numFmtId="0">
      <sharedItems containsBlank="1"/>
    </cacheField>
    <cacheField name="REFERENCIA" numFmtId="0">
      <sharedItems containsBlank="1" containsMixedTypes="1" containsNumber="1" containsInteger="1" minValue="4679598" maxValue="20767107"/>
    </cacheField>
    <cacheField name="vacio" numFmtId="0">
      <sharedItems containsNonDate="0" containsString="0" containsBlank="1"/>
    </cacheField>
    <cacheField name="No.Ins" numFmtId="0">
      <sharedItems containsMixedTypes="1" containsNumber="1" containsInteger="1" minValue="0" maxValue="0" count="197">
        <s v="D0812-42"/>
        <s v="D0812-43"/>
        <s v="D0812-46"/>
        <s v="D0812-47"/>
        <s v="D0812-48"/>
        <s v="D0812-49"/>
        <s v="D0812-50"/>
        <s v="D0812-44"/>
        <s v="D0903-06"/>
        <s v="D0903-07"/>
        <s v="D0903-08"/>
        <s v="D0905-10"/>
        <s v="D0905-11"/>
        <s v="D0905-12"/>
        <s v="D0905-13"/>
        <s v="D0905-14"/>
        <s v="D0911-37"/>
        <s v="D0912-40"/>
        <s v="D0912-41"/>
        <s v="D1001-01"/>
        <s v="D1001-02"/>
        <s v="D1001-04"/>
        <s v="D1005-23"/>
        <s v="D1201-04"/>
        <s v="D1201-03"/>
        <s v="D1201-01"/>
        <s v="D1201-02"/>
        <s v="D1203-10"/>
        <s v="D1203-11"/>
        <s v="D0703-06"/>
        <s v="D0703-05"/>
        <s v="D1204-14"/>
        <s v="D1205-26"/>
        <s v="D1205-23"/>
        <s v="D1205-21"/>
        <s v="D1205-27"/>
        <s v="D1205-19"/>
        <s v="D1205-22"/>
        <s v="D1205-08"/>
        <s v="D1205-29"/>
        <s v="D1205-28"/>
        <s v="D1205-20"/>
        <s v="D1205-25"/>
        <s v="D1205-34"/>
        <s v="D1205-33"/>
        <s v="D1205-32"/>
        <s v="D1206-37"/>
        <s v="D1206-55"/>
        <s v="D1206-39"/>
        <s v="D1206-38"/>
        <s v="D1206-63"/>
        <s v="D1206-62"/>
        <s v="D1206-57"/>
        <s v="D1206-58"/>
        <s v="D1206-54"/>
        <s v="D1206-48"/>
        <s v="D1206-59"/>
        <s v="D1206-45"/>
        <s v="D1206-51"/>
        <s v="D1206-53"/>
        <s v="D1206-49"/>
        <s v="D1206-50"/>
        <s v="D1206-61"/>
        <s v="D1206-47"/>
        <s v="D1206-60"/>
        <s v="D1206-42"/>
        <s v="D1206-46"/>
        <s v="D1206-41"/>
        <s v="D1206-40"/>
        <s v="D1206-43"/>
        <s v="D1206-44"/>
        <s v="D1206-56"/>
        <s v="D1206-52"/>
        <s v="D1207-69"/>
        <s v="D1207-66"/>
        <s v="D1207-71"/>
        <s v="D1207-67"/>
        <s v="D1207-70"/>
        <s v="D1207-65"/>
        <s v="D1207-74"/>
        <s v="D1207-75"/>
        <s v="D1207-76"/>
        <s v="D1207-77"/>
        <s v="D1207-78"/>
        <s v="D1207-79"/>
        <s v="D1207-80"/>
        <s v="D1207-81"/>
        <s v="D1207-82"/>
        <s v="D1207-68"/>
        <s v="D1207-64"/>
        <s v="D1207-72"/>
        <s v="D1207-83"/>
        <s v="D1207-84"/>
        <s v="D1207-85"/>
        <s v="D1207-86"/>
        <s v="D1208-87"/>
        <s v="D1207-88"/>
        <s v="D1207-89"/>
        <s v="D1207-90"/>
        <s v="D1207-91"/>
        <s v="D1208-92"/>
        <s v="D1208-93"/>
        <s v="D1208-94"/>
        <s v="D1208-95"/>
        <s v="D1208-96"/>
        <s v="D1208-100"/>
        <s v="D1208-101"/>
        <s v="D1208-102"/>
        <s v="D1208-103"/>
        <s v="D1208-104"/>
        <s v="D1208-105"/>
        <s v="D1208-106"/>
        <s v="D1208-107"/>
        <s v="D1208-108"/>
        <s v="D1208-109"/>
        <s v="D1208-110"/>
        <s v="D1208-111"/>
        <s v="D1208-112"/>
        <s v="D1208-113"/>
        <s v="D1208-114"/>
        <s v="D1208-115"/>
        <s v="D1208-116"/>
        <s v="D1208-117"/>
        <s v="D1208-118"/>
        <s v="D1208-119"/>
        <s v="D1208-120"/>
        <s v="D1209-121"/>
        <s v="D1209-123"/>
        <s v="D1209-124"/>
        <s v="D1209-125"/>
        <s v="D1209-126"/>
        <s v="D1210-127"/>
        <s v="D1210-128"/>
        <s v="D1210-129"/>
        <s v="D1210-130"/>
        <s v="D1210-131"/>
        <s v="D1210-132"/>
        <s v="D1210-133"/>
        <s v="D1210-134"/>
        <s v="D1210-135"/>
        <s v="D1210-136"/>
        <s v="D1210-137"/>
        <s v="D1210-138"/>
        <s v="D1212-157"/>
        <s v="D1212-158"/>
        <s v="D1212-159"/>
        <s v="D1212-160"/>
        <s v="D1212-161"/>
        <s v="D1212-162"/>
        <s v="D1212-163"/>
        <s v="D1212-164"/>
        <s v="D1212-165"/>
        <s v="D1212-166"/>
        <s v="D1212-167"/>
        <s v="D1212-170"/>
        <s v="D1212-171"/>
        <s v="D1301-01"/>
        <s v="D1301-02"/>
        <s v="D1301-04"/>
        <s v="D1302-05"/>
        <s v="D1302-06"/>
        <s v="D1303-28"/>
        <s v="D1303-29"/>
        <s v="D1303-37"/>
        <s v="D1305-51"/>
        <s v="D1306-61"/>
        <s v="D1306-59"/>
        <s v="D1306-60"/>
        <s v="D1308-66"/>
        <s v="D1308-70"/>
        <s v="D1308-71"/>
        <s v="D1308-72"/>
        <s v="D1308-73"/>
        <s v="D1309-76"/>
        <s v="D1309-77"/>
        <s v="D1309-75"/>
        <s v="D1309-78"/>
        <s v="D1310-83"/>
        <s v="D1310-84"/>
        <s v="D1310-86"/>
        <s v="D1310-85"/>
        <s v="D1310-90"/>
        <s v="D1310-88"/>
        <s v="D1310-87"/>
        <s v="D1310-91"/>
        <s v="D1310-92"/>
        <s v="D1311-95"/>
        <s v="D1311-96"/>
        <s v="D1311-100"/>
        <s v="D1311-99"/>
        <s v="D1311-98"/>
        <s v="D1311-94"/>
        <s v="D1311-97"/>
        <s v="D1311-93"/>
        <s v="D1312-105"/>
        <s v="D1312-106"/>
        <n v="0"/>
      </sharedItems>
    </cacheField>
    <cacheField name="No.Ins.Secundar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D1103-08"/>
    <d v="2011-03-01T00:00:00"/>
    <d v="2016-03-01T00:00:00"/>
    <s v="D"/>
    <s v="ior Hemo-CIM SC anti-A"/>
    <s v="Para la determinación de grupos sanguíneos del sistema ABO."/>
    <s v="Para 100 determinaciones, 5 mL"/>
    <n v="8017"/>
    <m/>
    <x v="0"/>
    <x v="0"/>
  </r>
  <r>
    <x v="0"/>
    <s v="D1103-12"/>
    <d v="2011-03-01T00:00:00"/>
    <d v="2016-03-01T00:00:00"/>
    <s v="D"/>
    <s v="ior Hemo-CIM SC anti-B"/>
    <s v="Para la determinación de grupos sanguíneos del sistema ABO."/>
    <s v="Para 100 determinaciones, 5 mL"/>
    <n v="8018"/>
    <m/>
    <x v="1"/>
    <x v="0"/>
  </r>
  <r>
    <x v="0"/>
    <s v="D1103-09"/>
    <d v="2011-03-01T00:00:00"/>
    <d v="2016-03-01T00:00:00"/>
    <s v="D"/>
    <s v="ior Hemo-CIM SC anti-AB"/>
    <s v="Para la determinación de grupos sanguíneos del sistema ABO."/>
    <s v="Para 100 determinaciones, 5 mL"/>
    <n v="8019"/>
    <m/>
    <x v="2"/>
    <x v="0"/>
  </r>
  <r>
    <x v="0"/>
    <s v="D1103-10"/>
    <d v="2011-03-01T00:00:00"/>
    <d v="2016-03-01T00:00:00"/>
    <s v="D"/>
    <s v="ior Hemo-CIM SC anti-D"/>
    <s v="Determinación cualitativa del antígeno D en sangre humana."/>
    <s v="Para 100 determinaciones, 5 mL"/>
    <n v="8020"/>
    <m/>
    <x v="3"/>
    <x v="0"/>
  </r>
  <r>
    <x v="0"/>
    <s v="D1103-11"/>
    <d v="2011-03-01T00:00:00"/>
    <d v="2016-03-01T00:00:00"/>
    <s v="D"/>
    <s v="Suero de Coombs poliespecífico"/>
    <s v="Para el inmunodiagnóstico en la detección de anticuerpos contra hematíes, tipaje de grupos sanguíneos, pruebas de compatibilidad y en el estudio de enfermedades autoinmunitarias."/>
    <s v="Para 50 determinaciones, 5 mL"/>
    <n v="8021"/>
    <m/>
    <x v="4"/>
    <x v="0"/>
  </r>
  <r>
    <x v="0"/>
    <s v="D1208-97"/>
    <d v="2012-08-16T00:00:00"/>
    <d v="2017-08-01T00:00:00"/>
    <s v="D"/>
    <s v="ior® Hemo-CIM anti-D"/>
    <s v="Determinación cualitativa del antígeno D en sangre humana."/>
    <s v="Para 100 determinaciones, 5 mL"/>
    <m/>
    <m/>
    <x v="5"/>
    <x v="0"/>
  </r>
  <r>
    <x v="1"/>
    <m/>
    <m/>
    <m/>
    <m/>
    <m/>
    <m/>
    <m/>
    <m/>
    <m/>
    <x v="6"/>
    <x v="0"/>
  </r>
</pivotCacheRecords>
</file>

<file path=xl/pivotCache/pivotCacheRecords10.xml><?xml version="1.0" encoding="utf-8"?>
<pivotCacheRecords xmlns="http://schemas.openxmlformats.org/spreadsheetml/2006/main" xmlns:r="http://schemas.openxmlformats.org/officeDocument/2006/relationships" count="14">
  <r>
    <x v="0"/>
    <s v="D0409-11"/>
    <d v="2004-09-15T00:00:00"/>
    <d v="2014-09-30T00:00:00"/>
    <s v="B"/>
    <s v="Creatinina Plus"/>
    <s v="Para la determinación de Creatinina en suero por el método de Jaffé."/>
    <s v="2 x 150 mL/ 2 x 1000 mL "/>
    <s v="1001111/1001112"/>
    <m/>
    <x v="0"/>
    <s v=""/>
  </r>
  <r>
    <x v="0"/>
    <s v="D1001-03"/>
    <d v="2011-01-12T00:00:00"/>
    <d v="2015-01-31T00:00:00"/>
    <s v="D"/>
    <s v="Antiglobulina humana poliespecífica"/>
    <s v="Para la determinación cualitativa de IgG y C3d humanos en hematíes."/>
    <s v="Frasco de 10 mL para 100 determinaciones mínimas "/>
    <n v="1700051"/>
    <m/>
    <x v="1"/>
    <s v=""/>
  </r>
  <r>
    <x v="0"/>
    <s v="D0511-06"/>
    <d v="2005-11-09T00:00:00"/>
    <d v="2015-11-30T00:00:00"/>
    <s v="D"/>
    <s v="VDRL Plus"/>
    <s v="Para la determinación de reaginas plasmáticas en suero humano."/>
    <s v="Para 250 determinaciones/Para 1500 determinaciones "/>
    <s v="1200406/1200405"/>
    <m/>
    <x v="2"/>
    <s v=""/>
  </r>
  <r>
    <x v="0"/>
    <s v="D0512-07"/>
    <d v="2005-12-08T00:00:00"/>
    <d v="2015-12-31T00:00:00"/>
    <s v="D"/>
    <s v="RPR-Carbón"/>
    <s v="Para la determinación de reaginas plasmáticas en suero humano."/>
    <s v="Para 150 determinaciones/Para 500  determinaciones"/>
    <s v="1200401/1200402"/>
    <m/>
    <x v="3"/>
    <s v=""/>
  </r>
  <r>
    <x v="0"/>
    <s v="D0605-07"/>
    <d v="2006-04-04T00:00:00"/>
    <d v="2016-05-31T00:00:00"/>
    <s v="D"/>
    <s v="Anti-A"/>
    <s v="Para la determinación cualitativa del antígeno A en sangre humana."/>
    <s v="Frasco por 5 mL para 100 determinaciones/Frasco por 10 mL para 200 determinaciones"/>
    <s v="1700001/1700002"/>
    <m/>
    <x v="4"/>
    <s v=""/>
  </r>
  <r>
    <x v="0"/>
    <s v="D0605-05"/>
    <d v="2006-05-04T00:00:00"/>
    <d v="2016-05-31T00:00:00"/>
    <s v="D"/>
    <s v="Anti-B"/>
    <s v="Para la determinación cualitativa del antígeno B en sangre humana."/>
    <s v="Frasco por 5 mL para 100 determinaciones                      Frasco por 10 mL para 200 determinaciones"/>
    <s v="1700003/1700004"/>
    <m/>
    <x v="5"/>
    <s v=""/>
  </r>
  <r>
    <x v="0"/>
    <s v="D0605-04"/>
    <d v="2006-05-04T00:00:00"/>
    <d v="2016-05-31T00:00:00"/>
    <s v="D"/>
    <s v="Anti-A+B"/>
    <s v="Para la determinación cualitativa de los antígenos A y/o B en sangre humana."/>
    <s v="Frasco por 5 mL para 100 determinaciones/Frasco por 10 mL para 200 determinaciones"/>
    <s v="1700005/1700006"/>
    <m/>
    <x v="6"/>
    <s v=""/>
  </r>
  <r>
    <x v="0"/>
    <s v="D0605-06"/>
    <d v="2006-05-04T00:00:00"/>
    <d v="2016-05-31T00:00:00"/>
    <s v="D"/>
    <s v="Anti-D"/>
    <s v="Para la determinación cualitativa del antígeno D en sangre humana."/>
    <s v="Frasco por 5 mL para 100 determinaciones/Frasco por 10 mL para 200 determinaciones"/>
    <s v="1700020/1700021"/>
    <m/>
    <x v="7"/>
    <s v=""/>
  </r>
  <r>
    <x v="0"/>
    <s v="D1105-16"/>
    <d v="2011-05-03T00:00:00"/>
    <d v="2016-05-31T00:00:00"/>
    <s v="B"/>
    <s v="Colesterol LDL-D"/>
    <s v="Para la determinación cuantitativa de colesterol LDL en suero humano."/>
    <s v="Para 100 determinaciones "/>
    <n v="41023"/>
    <m/>
    <x v="8"/>
    <s v=""/>
  </r>
  <r>
    <x v="0"/>
    <s v="D1105-17"/>
    <d v="2011-05-03T00:00:00"/>
    <d v="2016-05-31T00:00:00"/>
    <s v="B"/>
    <s v="Colesterol HDL-D"/>
    <s v="Para la determinación cuantitativa de colesterol HDL en suero humano."/>
    <s v="Para 200 determinaciones/Para 100 determinaciones/      Para 800 determinaciones                       "/>
    <s v="1001096/1001097/1001098"/>
    <m/>
    <x v="9"/>
    <s v=""/>
  </r>
  <r>
    <x v="0"/>
    <s v="D0312-31"/>
    <d v="2003-12-24T00:00:00"/>
    <d v="2018-12-31T00:00:00"/>
    <s v="B"/>
    <s v="GESTIR"/>
    <s v="Prueba rápida de embarazo mediante la detección de la hormona Gonadotropina Coriónica humana (hCG) en orina. Para autoensayo."/>
    <s v="Estuche para 1 prueba"/>
    <m/>
    <m/>
    <x v="10"/>
    <s v=""/>
  </r>
  <r>
    <x v="0"/>
    <s v="D0812-55"/>
    <d v="2008-12-23T00:00:00"/>
    <d v="2018-12-31T00:00:00"/>
    <s v="D"/>
    <s v="TPHA"/>
    <s v="Para la determinación cualitativa de anticuerpos anti- Treponema pallidum en suero humano."/>
    <s v="Para 100 determinaciones "/>
    <n v="1200408"/>
    <m/>
    <x v="11"/>
    <s v=""/>
  </r>
  <r>
    <x v="0"/>
    <s v="D0402-05"/>
    <d v="2004-02-20T00:00:00"/>
    <d v="2019-02-28T00:00:00"/>
    <s v="B"/>
    <s v="FR-Látex"/>
    <s v="Determinación cualitativa o semicuantitativa de factores reumatoides (FR) en suero humano mediante un ensayo de aglutinación en porta."/>
    <s v="Para 50 y 100 determinaciones"/>
    <s v="1200201/1200202"/>
    <m/>
    <x v="12"/>
    <s v=""/>
  </r>
  <r>
    <x v="0"/>
    <s v="D0402-04"/>
    <d v="2004-02-20T00:00:00"/>
    <d v="2019-02-28T00:00:00"/>
    <s v="B"/>
    <s v="Tiras hCG"/>
    <s v="Prueba rápida de embarazo mediante la detección de la hormona Gonadotropina Coriónica Humana (hCG) en orina. Para uso profesional."/>
    <s v="Estuche para 25 y 50 pruebas."/>
    <s v="1501132/1501130"/>
    <m/>
    <x v="13"/>
    <s v=""/>
  </r>
</pivotCacheRecords>
</file>

<file path=xl/pivotCache/pivotCacheRecords11.xml><?xml version="1.0" encoding="utf-8"?>
<pivotCacheRecords xmlns="http://schemas.openxmlformats.org/spreadsheetml/2006/main" xmlns:r="http://schemas.openxmlformats.org/officeDocument/2006/relationships" count="39">
  <r>
    <x v="0"/>
    <s v="D1004-15"/>
    <d v="2010-04-08T00:00:00"/>
    <d v="2015-04-01T00:00:00"/>
    <s v="D"/>
    <s v="VIDAS HIV DUO Ultra (HIV5)"/>
    <s v="Para la detección combinada de inmunoglobulinas totales anti-VIH-1 (grupo M y O) y  anti-VIH-2 y del antígeno p24 del VIH-1  en suero o plasma humano (heparinato de litio y EDTA)."/>
    <s v="Para 60 determinaciones "/>
    <n v="30443"/>
    <m/>
    <x v="0"/>
    <s v=""/>
  </r>
  <r>
    <x v="0"/>
    <s v="D1004-16"/>
    <d v="2010-04-08T00:00:00"/>
    <d v="2015-04-02T00:00:00"/>
    <s v="B"/>
    <s v="VIDAS H. pylori IgG"/>
    <s v="Para la detección inmunoenzimática de las IgG anti-H. pylori (HPY)  en suero o plasma humano, en una población de adultos sintomáticos."/>
    <s v="Para 30 determinaciones"/>
    <n v="30192"/>
    <m/>
    <x v="1"/>
    <s v=""/>
  </r>
  <r>
    <x v="0"/>
    <s v="D1010-39"/>
    <d v="2010-10-14T00:00:00"/>
    <d v="2015-10-01T00:00:00"/>
    <s v="D"/>
    <s v="Vironostika HIV Ag/Ab"/>
    <s v="Para la detección de anticuerpos frente al Virus de la Inmunodeficiencia Humana (anti-VIH-1, anti VIH-2 y anti-VIH-1 grupo O) y del antígeno p24 del VIH-1 en suero o plasma humano."/>
    <s v="Para 192 determinaciones/Para 576 determinaciones"/>
    <s v="259851/259852"/>
    <m/>
    <x v="2"/>
    <s v=""/>
  </r>
  <r>
    <x v="0"/>
    <s v="D1103-13"/>
    <d v="2011-03-31T00:00:00"/>
    <d v="2016-03-01T00:00:00"/>
    <s v="C"/>
    <s v="NucliSENS EasyQ HIV-1 v2.0"/>
    <s v="Ensayo de amplificación (NASBA) y detección de ácidos nucleicos para la determinación cuantitativa del ARN del VIH-1 en plasma humano con EDTA y en sangre humana total con EDTA aplicada en forma de gotas sobre tarjetas (DBS).  "/>
    <s v="Para 48 determinaciones"/>
    <n v="285033"/>
    <m/>
    <x v="3"/>
    <s v=""/>
  </r>
  <r>
    <x v="0"/>
    <s v="D1106-23"/>
    <d v="2011-06-02T00:00:00"/>
    <d v="2016-06-01T00:00:00"/>
    <s v="D"/>
    <s v="Hepanostika HBsAg ULTRA"/>
    <s v="Para la detección del antígeno de superficie de la hepatitis B (HBsAg) en suero y plasma humano."/>
    <s v="Para 192 determinaciones /Para 576 determinaciones  "/>
    <s v="284132/284133"/>
    <m/>
    <x v="4"/>
    <s v=""/>
  </r>
  <r>
    <x v="1"/>
    <s v="D1203-06"/>
    <d v="2012-03-06T00:00:00"/>
    <d v="2017-03-01T00:00:00"/>
    <s v="C"/>
    <s v="NucliSENS easyMAG Automated Magnetic Extraction Reagents. "/>
    <s v="Para el aislamiento automático (purificación y concentración) de todos los ácidos nucleicos (RNA/DNA) de muestras biológicas"/>
    <m/>
    <m/>
    <m/>
    <x v="5"/>
    <s v=""/>
  </r>
  <r>
    <x v="2"/>
    <s v="D1203-06/1"/>
    <d v="2012-03-06T00:00:00"/>
    <d v="2017-03-02T00:00:00"/>
    <s v="C"/>
    <s v="NucliSENS easyMAG Extraction Buffer 1"/>
    <s v="Tampón de lavado."/>
    <s v="4 x 1000 mL"/>
    <n v="280130"/>
    <m/>
    <x v="5"/>
    <s v="1"/>
  </r>
  <r>
    <x v="2"/>
    <s v="D1203-06/2"/>
    <s v="2012-03-06"/>
    <d v="2017-03-03T00:00:00"/>
    <s v="C"/>
    <s v="NucliSENS easyMAG Extraction Buffer 2"/>
    <s v="Tampón de lavado."/>
    <s v="4 x 1000 mL"/>
    <n v="280131"/>
    <m/>
    <x v="5"/>
    <s v="2"/>
  </r>
  <r>
    <x v="2"/>
    <s v="D1203-06/3"/>
    <s v="2012-03-06"/>
    <d v="2017-03-04T00:00:00"/>
    <s v="C"/>
    <s v="NucliSENS easyMAG Extraction Buffer 3"/>
    <s v="Facilita la liberación (elución) de ácidos nucleicos purificados de la sílice magnética."/>
    <s v="4 x 1000 mL"/>
    <n v="280132"/>
    <m/>
    <x v="5"/>
    <s v="3"/>
  </r>
  <r>
    <x v="2"/>
    <s v="D1203-06/4"/>
    <d v="2012-03-06T00:00:00"/>
    <d v="2017-03-05T00:00:00"/>
    <s v="C"/>
    <s v="NucliSENS easyMAG Magnetic Silica"/>
    <s v="Fase sólida para ligar los ácidos nucleicos emitidos y facilitar el lavado de los componentes de muestras y guanidina que podría interferir con la detección del ácido nucleico."/>
    <s v="48 x 0,6 mL "/>
    <n v="280133"/>
    <m/>
    <x v="5"/>
    <s v="4"/>
  </r>
  <r>
    <x v="2"/>
    <s v="D1203-06/5"/>
    <d v="2012-03-06T00:00:00"/>
    <d v="2017-03-06T00:00:00"/>
    <s v="C"/>
    <s v="NucliSENS easyMAG Lysis Buffer"/>
    <s v="Para la ruptura de partículas víricas o células y la inactivación de cualquier nucleasa suplementaria de la muestra."/>
    <s v="4 x 1000 mL "/>
    <n v="280134"/>
    <m/>
    <x v="5"/>
    <s v="5"/>
  </r>
  <r>
    <x v="0"/>
    <s v="D1302-12"/>
    <d v="2013-02-07T00:00:00"/>
    <d v="2018-02-01T00:00:00"/>
    <s v="D"/>
    <s v="VIKIA HIV 1/2"/>
    <s v="Prueba rápida para la detección de anticuerpos frente al VIH en suero, plasma o sangre total humanos."/>
    <s v="Para 25 determinaciones"/>
    <n v="31112"/>
    <m/>
    <x v="6"/>
    <s v=""/>
  </r>
  <r>
    <x v="0"/>
    <s v="D1302-13"/>
    <d v="2013-02-07T00:00:00"/>
    <d v="2018-02-01T00:00:00"/>
    <s v="C"/>
    <s v="VIDAS TOXO IgG II"/>
    <s v="Para la cuantificación de las IgG anti-toxoplasma en suero o plasma humano mediante una técnica ELFA."/>
    <s v="Para 60 determinaciones"/>
    <n v="30210"/>
    <m/>
    <x v="7"/>
    <s v=""/>
  </r>
  <r>
    <x v="0"/>
    <s v="D1302-16"/>
    <d v="2013-02-07T00:00:00"/>
    <d v="2018-02-01T00:00:00"/>
    <s v="C"/>
    <s v="VIDAS HAV IgM"/>
    <s v="Para la detección de las IgM dirigidas contra el virus de la hepatitis A (HAV) en suero o plasma humano mediante una técnica ELFA."/>
    <s v="Para 30 determinaciones"/>
    <n v="30307"/>
    <m/>
    <x v="8"/>
    <s v=""/>
  </r>
  <r>
    <x v="1"/>
    <s v="D1303-20"/>
    <d v="2013-03-11T00:00:00"/>
    <d v="2018-03-01T00:00:00"/>
    <s v="A"/>
    <s v="Familia 1.6 Galerías API"/>
    <s v="Sistema de identificación de microorganismos."/>
    <m/>
    <m/>
    <m/>
    <x v="9"/>
    <s v=""/>
  </r>
  <r>
    <x v="2"/>
    <s v="D1303-20/1"/>
    <d v="2013-03-11T00:00:00"/>
    <d v="2018-03-01T00:00:00"/>
    <s v="A"/>
    <s v="API Listeria"/>
    <s v="Sistema de identificación de Listeria."/>
    <s v="Para 10 determinaciones"/>
    <n v="10300"/>
    <m/>
    <x v="9"/>
    <s v="1"/>
  </r>
  <r>
    <x v="2"/>
    <s v="D1303-20/2"/>
    <d v="2013-03-11T00:00:00"/>
    <d v="2018-03-01T00:00:00"/>
    <s v="A"/>
    <s v="API 20 NE"/>
    <s v="Sistema de identificación de bacilos Gram negativos no enterobacterias y no fastidiosos."/>
    <s v="Para 25 determinaciones"/>
    <n v="20050"/>
    <m/>
    <x v="9"/>
    <s v="2"/>
  </r>
  <r>
    <x v="2"/>
    <s v="D1303-20/3"/>
    <d v="2013-03-11T00:00:00"/>
    <d v="2018-03-01T00:00:00"/>
    <s v="A"/>
    <s v="API 20 E"/>
    <s v="Sistema de identificación de Enterobacteriaceae y otros bacilos Gram negativos no exigentes."/>
    <s v="Para 25 determinaciones/Para 100 determinaciones"/>
    <s v="20100 / 20160"/>
    <m/>
    <x v="9"/>
    <s v="3"/>
  </r>
  <r>
    <x v="2"/>
    <s v="D1303-20/4"/>
    <d v="2013-03-11T00:00:00"/>
    <d v="2018-03-01T00:00:00"/>
    <s v="A"/>
    <s v="API 20 C AUX "/>
    <s v="Sistema de identificación de levaduras."/>
    <s v="Para 25 determinaciones"/>
    <n v="20210"/>
    <m/>
    <x v="9"/>
    <s v="4"/>
  </r>
  <r>
    <x v="2"/>
    <s v="D1303-20/5"/>
    <d v="2013-03-11T00:00:00"/>
    <d v="2018-03-01T00:00:00"/>
    <s v="A"/>
    <s v="API 20 A "/>
    <s v="Sistema de identificación de bacterias anaerobias."/>
    <s v="Para 25 determinaciones"/>
    <n v="20300"/>
    <m/>
    <x v="9"/>
    <s v="5"/>
  </r>
  <r>
    <x v="2"/>
    <s v="D1303-20/6"/>
    <d v="2013-03-11T00:00:00"/>
    <d v="2018-03-01T00:00:00"/>
    <s v="A"/>
    <s v="API Staph "/>
    <s v="Sistema de identificación de estafilococos, micrococos y géneros relacionados."/>
    <s v="Para 25 determinaciones"/>
    <n v="20500"/>
    <m/>
    <x v="9"/>
    <s v="6"/>
  </r>
  <r>
    <x v="2"/>
    <s v="D1303-20/7"/>
    <d v="2013-03-11T00:00:00"/>
    <d v="2018-03-01T00:00:00"/>
    <s v="A"/>
    <s v="API 20 Strep "/>
    <s v="Sistema de identificación de los Streptococcaceae y otros gérmenes emparentados."/>
    <s v="Para 25 determinaciones"/>
    <n v="20600"/>
    <m/>
    <x v="9"/>
    <s v="7"/>
  </r>
  <r>
    <x v="2"/>
    <s v="D1303-20/8"/>
    <d v="2013-03-11T00:00:00"/>
    <d v="2018-03-01T00:00:00"/>
    <s v="A"/>
    <s v="API Campy "/>
    <s v="Sistema de identificación de los Campylobacter."/>
    <s v="Para 12 determinaciones"/>
    <s v="20 800"/>
    <m/>
    <x v="9"/>
    <s v="8"/>
  </r>
  <r>
    <x v="2"/>
    <s v="D1303-20/9"/>
    <d v="2013-03-11T00:00:00"/>
    <d v="2018-03-01T00:00:00"/>
    <s v="A"/>
    <s v="API Coryne"/>
    <s v="Sistema de identificación de bacterias corineformes."/>
    <s v="Para 12 determinaciones"/>
    <s v="20 900"/>
    <m/>
    <x v="9"/>
    <s v="9"/>
  </r>
  <r>
    <x v="2"/>
    <s v="D1303-20/10"/>
    <d v="2013-03-11T00:00:00"/>
    <d v="2018-03-01T00:00:00"/>
    <s v="A"/>
    <s v="API 50 CH "/>
    <s v="Carbohidratos."/>
    <s v="Para 10 determinaciones"/>
    <n v="50300"/>
    <m/>
    <x v="9"/>
    <s v="10"/>
  </r>
  <r>
    <x v="2"/>
    <s v="D1303-20/11"/>
    <d v="2013-03-11T00:00:00"/>
    <d v="2018-03-01T00:00:00"/>
    <s v="A"/>
    <s v="API 50 CHL Medium"/>
    <s v="Lactobacillus y microorganismos próximos."/>
    <s v="Para 10 determinaciones"/>
    <n v="50410"/>
    <m/>
    <x v="9"/>
    <s v="11"/>
  </r>
  <r>
    <x v="2"/>
    <s v="D1303-20/12"/>
    <d v="2013-03-11T00:00:00"/>
    <d v="2018-03-01T00:00:00"/>
    <s v="A"/>
    <s v="API 50 CHB/E  Medium"/>
    <s v="Bacillus y otros microorganismos próximos/Enterobac-teriaceae y Vibrionaceae."/>
    <s v="Para 10 determinaciones"/>
    <n v="50430"/>
    <m/>
    <x v="9"/>
    <s v="12"/>
  </r>
  <r>
    <x v="0"/>
    <s v="D1304-42"/>
    <d v="2013-04-08T00:00:00"/>
    <d v="2018-04-01T00:00:00"/>
    <s v="B"/>
    <s v="VIDAS TSH"/>
    <s v="Para la cuantificación de la hormona estimulante de la tiroides (TSH) en suero o plasma humano utilizando el sistema VIDAS."/>
    <s v="Para 60 determinaciones"/>
    <n v="30400"/>
    <m/>
    <x v="10"/>
    <s v=""/>
  </r>
  <r>
    <x v="0"/>
    <s v="D1304-43"/>
    <d v="2013-04-08T00:00:00"/>
    <d v="2018-04-01T00:00:00"/>
    <s v="B"/>
    <s v="VIDAS T3"/>
    <s v="Para la cuantificación de triiodotironina (T3) en suero o plasma humano utilizando el sistema VIDAS."/>
    <s v="Para 60 determinaciones"/>
    <n v="30403"/>
    <m/>
    <x v="11"/>
    <s v=""/>
  </r>
  <r>
    <x v="0"/>
    <s v="D1304-44"/>
    <d v="2013-04-08T00:00:00"/>
    <d v="2018-04-01T00:00:00"/>
    <s v="B"/>
    <s v="VIDAS T4"/>
    <s v="Para la cuantificación de tiroxina total (T4) en suero o plasma humano utilizando el sistema VIDAS."/>
    <s v="Para 60 determinaciones"/>
    <n v="30404"/>
    <m/>
    <x v="12"/>
    <s v=""/>
  </r>
  <r>
    <x v="0"/>
    <s v="D1305-48"/>
    <d v="2013-05-03T00:00:00"/>
    <d v="2018-05-01T00:00:00"/>
    <s v="C"/>
    <s v="VIDAS Anti-HAV Total (HAVT)"/>
    <s v="Para la cuantificación de las Ig totales dirigidas contra el virus de la hepatitis A (HAV) en suero o plasma humano mediante una técnica ELFA."/>
    <s v="Para 30 determinaciones"/>
    <n v="30312"/>
    <m/>
    <x v="13"/>
    <s v=""/>
  </r>
  <r>
    <x v="0"/>
    <s v="D1402-03"/>
    <d v="2014-02-05T00:00:00"/>
    <d v="2019-02-01T00:00:00"/>
    <s v="C"/>
    <s v="VIDAS RUB IgM"/>
    <s v="Para la determinación automatizada inmunoenzimática cualitativa de las IgM anti-rubeola (RBM) en suero humano mediante la técnica ELFA en los sistemas de la familia VIDAS."/>
    <s v="Para 30 determinaciones"/>
    <n v="30214"/>
    <m/>
    <x v="14"/>
    <s v=""/>
  </r>
  <r>
    <x v="0"/>
    <s v="D1402-01"/>
    <d v="2014-02-05T00:00:00"/>
    <d v="2019-02-01T00:00:00"/>
    <s v="C"/>
    <s v="VIDAS TPSA"/>
    <s v="Para la determinación cuantitativa automatizada  del antígeno prostático específico (PSA) en suero o plasma humano mediante la  técnica ELFA en los instrumentos de la familia VIDAS."/>
    <s v="Para 60 determinaciones"/>
    <s v="30 428"/>
    <m/>
    <x v="15"/>
    <s v=""/>
  </r>
  <r>
    <x v="0"/>
    <s v="D1403-10"/>
    <d v="2014-03-06T00:00:00"/>
    <d v="2019-03-01T00:00:00"/>
    <s v="C"/>
    <s v="VIDAS TOXO IgM"/>
    <s v="Determinación cualitativa automatizada en los sistemas de la familia VIDAS, que permite la detección de las IgM anti-Toxoplasma en suero humano por técnica ELFA (Enzyme Linked Fluorescent Assay)."/>
    <s v="Para 60 determinaciones "/>
    <s v="30 202"/>
    <m/>
    <x v="16"/>
    <s v=""/>
  </r>
  <r>
    <x v="0"/>
    <s v="D1403-03"/>
    <d v="2014-03-06T00:00:00"/>
    <d v="2019-03-01T00:00:00"/>
    <s v="C"/>
    <s v="VIDAS CMV IgM"/>
    <s v="Determinación automatizada inmunoenzimática cualitativa de las IgM anti-Citomegalovirus en suero humano por técnica ELFA (Enzyme Linked Fluorescent Assay), en los instrumentos de la familia VIDAS."/>
    <s v="Para 30 pruebas"/>
    <s v="30 205"/>
    <m/>
    <x v="17"/>
    <s v=""/>
  </r>
  <r>
    <x v="3"/>
    <m/>
    <m/>
    <m/>
    <m/>
    <m/>
    <m/>
    <m/>
    <m/>
    <m/>
    <x v="18"/>
    <m/>
  </r>
  <r>
    <x v="3"/>
    <m/>
    <m/>
    <m/>
    <m/>
    <m/>
    <m/>
    <m/>
    <m/>
    <m/>
    <x v="18"/>
    <m/>
  </r>
  <r>
    <x v="3"/>
    <m/>
    <m/>
    <m/>
    <m/>
    <m/>
    <m/>
    <m/>
    <m/>
    <m/>
    <x v="19"/>
    <s v=""/>
  </r>
  <r>
    <x v="4"/>
    <s v="SISTEMAS"/>
    <s v="FAMILIAS"/>
    <s v="TOTAL DE PRODUCTOS"/>
    <m/>
    <m/>
    <m/>
    <m/>
    <m/>
    <m/>
    <x v="20"/>
    <s v=""/>
  </r>
</pivotCacheRecords>
</file>

<file path=xl/pivotCache/pivotCacheRecords12.xml><?xml version="1.0" encoding="utf-8"?>
<pivotCacheRecords xmlns="http://schemas.openxmlformats.org/spreadsheetml/2006/main" xmlns:r="http://schemas.openxmlformats.org/officeDocument/2006/relationships" count="29">
  <r>
    <x v="0"/>
    <s v="D1204-16"/>
    <d v="2010-04-05T00:00:00"/>
    <d v="2015-04-01T00:00:00"/>
    <s v="C"/>
    <s v="SUMASOHF"/>
    <s v="Prueba rápida para la detección de Sangre Oculta en Heces Fecales."/>
    <s v="Para 20 pruebas"/>
    <n v="4001"/>
    <m/>
    <x v="0"/>
    <s v=""/>
  </r>
  <r>
    <x v="0"/>
    <s v="D0009-11"/>
    <d v="2000-09-25T00:00:00"/>
    <d v="2015-09-01T00:00:00"/>
    <s v="C"/>
    <s v="UMTEST BIOTINIDASA"/>
    <s v="Prueba colorimétrica para la detección de biotinidasa en sangre seca sobre papel de filtro."/>
    <s v="Para 288 pruebas   "/>
    <s v="UMT 1005 "/>
    <m/>
    <x v="1"/>
    <s v=""/>
  </r>
  <r>
    <x v="0"/>
    <s v="D9606-21"/>
    <d v="1996-06-17T00:00:00"/>
    <d v="2016-06-01T00:00:00"/>
    <s v="D"/>
    <s v="HBsAg CONFIRMATORY TEST"/>
    <s v="Para la confirmación de muestras positivas con el UMELISA HBsAg PLUS."/>
    <s v="Para 20 pruebas  "/>
    <s v="UM 2003-C"/>
    <m/>
    <x v="2"/>
    <s v=""/>
  </r>
  <r>
    <x v="0"/>
    <s v="D9307-07"/>
    <d v="1993-07-22T00:00:00"/>
    <d v="2016-07-01T00:00:00"/>
    <s v="D"/>
    <s v="UMELISA HCV"/>
    <s v="Para la detección de anticuerpos al Virus de la Hepatitis C en suero humano, plasma o sangre seca sobre papel de filtro."/>
    <s v="Para 288 pruebas/Para 480 pruebas "/>
    <s v="UM 2024/UM 2124"/>
    <m/>
    <x v="3"/>
    <s v=""/>
  </r>
  <r>
    <x v="0"/>
    <s v="D0007-10"/>
    <d v="2000-07-14T00:00:00"/>
    <d v="2016-07-01T00:00:00"/>
    <s v="D"/>
    <s v="UMELISA HBsAg PLUS"/>
    <s v="Para le detección del antígeno de superficie del Virus de la Hepatitis B en suero humano, plasma o sangre seca sobre papel de filtro."/>
    <s v="Para 288 pruebas/Para 480 pruebas "/>
    <s v="UM 2031/UM 2131"/>
    <m/>
    <x v="4"/>
    <s v=""/>
  </r>
  <r>
    <x v="0"/>
    <s v="D0108-02"/>
    <d v="2001-08-26T00:00:00"/>
    <d v="2016-08-01T00:00:00"/>
    <s v="C"/>
    <s v="UMELISA TSH NEONATAL"/>
    <s v="Para la determinación cuantitativa de la Hormona Estimulante del Tiroides en sangre seca sobre papel de filtro."/>
    <s v="Para 576 pruebas/Para 288 pruebas  "/>
    <s v="UM 2127/UM 2227 "/>
    <m/>
    <x v="5"/>
    <s v=""/>
  </r>
  <r>
    <x v="0"/>
    <s v="D9402-07"/>
    <d v="1994-02-09T00:00:00"/>
    <d v="2017-02-01T00:00:00"/>
    <s v="C"/>
    <s v="UMELISA CHAGAS"/>
    <s v="Para la detección de anticuerpos IgG al  Tripanosoma  cruzi  en suero humano o sangre seca sobre papel de filtro."/>
    <s v="Para 288 pruebas  "/>
    <s v="UM 2014"/>
    <m/>
    <x v="6"/>
    <s v=""/>
  </r>
  <r>
    <x v="0"/>
    <s v="D0205-11"/>
    <d v="2002-05-06T00:00:00"/>
    <d v="2017-05-01T00:00:00"/>
    <s v="C"/>
    <s v="UMTEST GAL"/>
    <s v="Prueba enzimática y fluorescente para la cuantificación de galactosa total en sangre seca sobre papel de filtro."/>
    <s v="Para 288 pruebas "/>
    <s v="UMT 1006"/>
    <m/>
    <x v="7"/>
    <s v=""/>
  </r>
  <r>
    <x v="0"/>
    <s v="D9401-06"/>
    <d v="1994-01-31T00:00:00"/>
    <d v="2017-06-01T00:00:00"/>
    <s v="B"/>
    <s v="UMELISA IgE"/>
    <s v="Para la determinación cuantitativa de la Inmunoglobulina E (IgE) en suero humano."/>
    <s v="Para 288 pruebas  "/>
    <s v="UM 2007"/>
    <m/>
    <x v="8"/>
    <s v=""/>
  </r>
  <r>
    <x v="0"/>
    <s v="D9406-14"/>
    <d v="1994-06-14T00:00:00"/>
    <d v="2017-06-01T00:00:00"/>
    <s v="B"/>
    <s v="UMELISA T4"/>
    <s v="Para la determinación cuantitativa de Tiroxina total en suero humano."/>
    <s v="Para 288 pruebas "/>
    <s v="UM 2015 "/>
    <m/>
    <x v="9"/>
    <s v=""/>
  </r>
  <r>
    <x v="0"/>
    <s v="D9406-15"/>
    <d v="1994-06-14T00:00:00"/>
    <d v="2017-06-01T00:00:00"/>
    <s v="C"/>
    <s v="UMELISA anti-HBsAg"/>
    <s v="Para la determinación de anticuerpos anti-HBsAg en suero humano."/>
    <s v="Para 288 pruebas  "/>
    <s v="UM 2023"/>
    <m/>
    <x v="10"/>
    <s v=""/>
  </r>
  <r>
    <x v="0"/>
    <s v="D0206-18"/>
    <d v="2002-06-17T00:00:00"/>
    <d v="2017-06-01T00:00:00"/>
    <s v="D"/>
    <s v="UMELOSA HCV CUALITATIVO"/>
    <s v="Para la detección del ARN del VHC en suero y plasma humano."/>
    <s v="Para 96 pruebas  "/>
    <s v="UM 3001"/>
    <m/>
    <x v="11"/>
    <s v=""/>
  </r>
  <r>
    <x v="0"/>
    <s v="D9306-04"/>
    <d v="1993-06-28T00:00:00"/>
    <d v="2017-06-30T00:00:00"/>
    <s v="C"/>
    <s v="UMELISA HANSEN"/>
    <s v="Para la detección de anticuerpos IgM al Mycobacterium leprae en suero humano."/>
    <s v="Para 288 pruebas  "/>
    <s v="UM 2008"/>
    <m/>
    <x v="12"/>
    <s v=""/>
  </r>
  <r>
    <x v="0"/>
    <s v="D0207-25"/>
    <d v="2002-07-18T00:00:00"/>
    <d v="2017-07-01T00:00:00"/>
    <s v="C"/>
    <s v="UMELISA TETANUS"/>
    <s v="Para la determinación de anticuerpos IgG al Toxoide Tetánico en suero humano."/>
    <s v="Para 192 pruebas  "/>
    <s v="UM 2010 "/>
    <m/>
    <x v="13"/>
    <s v=""/>
  </r>
  <r>
    <x v="0"/>
    <s v="D9301-01"/>
    <d v="1993-01-28T00:00:00"/>
    <d v="2017-08-31T00:00:00"/>
    <s v="D"/>
    <s v="UMELISA HIV 1+2 RECOMBINANT"/>
    <s v="Para la detección de anticuerpos al VIH 1 y 2 en suero humano, plasma o sangre seca sobre papel de filtro."/>
    <s v="Para 288 pruebas/Para 480 pruebas "/>
    <s v="UM 2022/UM 2122"/>
    <m/>
    <x v="14"/>
    <s v=""/>
  </r>
  <r>
    <x v="0"/>
    <s v="D0210-42"/>
    <d v="2002-10-28T00:00:00"/>
    <d v="2017-10-01T00:00:00"/>
    <s v="D"/>
    <s v="UMELISA ANTI-HBc IgM"/>
    <s v="Para la detección de anticuerpos IgM al antígeno core del Virus de la Hepatitis B en suero humano o plasma."/>
    <s v="Para 192 pruebas  "/>
    <s v="UM 2030 "/>
    <m/>
    <x v="15"/>
    <s v=""/>
  </r>
  <r>
    <x v="0"/>
    <s v="D9501-01"/>
    <d v="1995-01-28T00:00:00"/>
    <d v="2018-01-01T00:00:00"/>
    <s v="C"/>
    <s v="UMELISA HCG"/>
    <s v="Para la determinación de Gonadotropina Coriónica Humana en suero y orina. "/>
    <s v="Para 192 pruebas  "/>
    <s v="UM 2021"/>
    <m/>
    <x v="16"/>
    <s v=""/>
  </r>
  <r>
    <x v="0"/>
    <s v="D9402-10"/>
    <d v="1994-02-28T00:00:00"/>
    <d v="2018-02-01T00:00:00"/>
    <s v="C"/>
    <s v="UMTEST PKU"/>
    <s v="Prueba fluorescente para la cuantificación de fenilalanina (Phe) en sangre seca sobre papel de filtro."/>
    <s v="Para 288 pruebas/Para 576 pruebas"/>
    <s v="UMT 1201/UMT 1301"/>
    <m/>
    <x v="17"/>
    <s v=""/>
  </r>
  <r>
    <x v="0"/>
    <s v="D0304-09"/>
    <d v="2003-04-18T00:00:00"/>
    <d v="2018-04-01T00:00:00"/>
    <s v="D"/>
    <s v="UMELISA DENGUE IgM PLUS"/>
    <s v="Para la detección de anticuerpos IgM al virus del Dengue en suero humano o sangre seca sobre papel de filtro."/>
    <s v="Para 288 pruebas "/>
    <s v="UM 2016"/>
    <m/>
    <x v="18"/>
    <s v=""/>
  </r>
  <r>
    <x v="0"/>
    <s v="D9506-10"/>
    <d v="1995-06-05T00:00:00"/>
    <d v="2018-06-01T00:00:00"/>
    <s v="C"/>
    <s v="UMELISA T4 NEONATAL"/>
    <s v="Para la determinación de Tiroxina total en sangre seca sobre papel de filtro."/>
    <s v="Para 288 pruebas "/>
    <s v="UM 2125"/>
    <m/>
    <x v="19"/>
    <s v=""/>
  </r>
  <r>
    <x v="0"/>
    <s v="D0308-14"/>
    <d v="2003-08-13T00:00:00"/>
    <d v="2018-08-01T00:00:00"/>
    <s v="C"/>
    <s v="UMELISA 17OH Progesterona Neonatal"/>
    <s v="Para la determinación cuantitativa de 17OH Progesterona en sangre seca sobre papel de filtro."/>
    <s v="Para 288 pruebas "/>
    <s v="UM 2035"/>
    <m/>
    <x v="20"/>
    <s v=""/>
  </r>
  <r>
    <x v="0"/>
    <s v="D0308-17"/>
    <d v="2003-08-29T00:00:00"/>
    <d v="2018-08-01T00:00:00"/>
    <s v="C"/>
    <s v="UMELISA PSA"/>
    <s v="Para la cuantificación de antígeno específico de próstata (total y libre) en suero humano."/>
    <s v="Para 288 pruebas "/>
    <s v="UM 2036"/>
    <m/>
    <x v="21"/>
    <s v=""/>
  </r>
  <r>
    <x v="0"/>
    <s v="D9212-13"/>
    <d v="1992-12-02T00:00:00"/>
    <d v="2018-12-31T00:00:00"/>
    <s v="B"/>
    <s v="UMELISA TSH"/>
    <s v="Para la determinación cuantitativa de la Hormona Estimulante de la Tiroides en suero humano."/>
    <s v="Para 288 pruebas /Para 480 pruebas"/>
    <s v="UM 2004/UM 2104"/>
    <m/>
    <x v="22"/>
    <s v=""/>
  </r>
  <r>
    <x v="0"/>
    <s v="D9212-16"/>
    <d v="1992-12-23T00:00:00"/>
    <d v="2018-12-31T00:00:00"/>
    <s v="C"/>
    <s v="UMELISA AFP"/>
    <s v="Para la determinación cuantitativa de alfa-feto proteína en suero humano y líquido amniótico."/>
    <s v="Para 288 pruebas/Para 480 pruebas "/>
    <s v="UM 2005/UM 2105 "/>
    <m/>
    <x v="23"/>
    <s v=""/>
  </r>
  <r>
    <x v="0"/>
    <s v="D0907-16"/>
    <d v="2009-07-06T00:00:00"/>
    <d v="2019-07-01T00:00:00"/>
    <s v="B"/>
    <s v="UMELISA MICROALBÚMINA"/>
    <s v="Para la cuantificación de albúmina humana en muestras de orina."/>
    <s v="Para 288 pruebas "/>
    <s v="UM 2038 "/>
    <m/>
    <x v="24"/>
    <s v=""/>
  </r>
  <r>
    <x v="0"/>
    <s v="D9909-09"/>
    <s v="1999-09-23"/>
    <d v="2019-09-01T00:00:00"/>
    <s v="D"/>
    <s v="UMELISA ANTI-HBc"/>
    <s v="Para la detección de anticuerpos al antígeno core del Virus de la Hepatitis B en suero humano."/>
    <s v="Para 288 pruebas  "/>
    <s v=" UM 2029"/>
    <m/>
    <x v="25"/>
    <s v=""/>
  </r>
  <r>
    <x v="0"/>
    <s v="D1410-35"/>
    <d v="2014-10-02T00:00:00"/>
    <d v="2019-10-01T00:00:00"/>
    <s v="D"/>
    <s v="UMELISA ANTI-HBc IgM PLUS"/>
    <s v="Para la detección de anticuerpos IgM al antígeno core del virus de la Hepatitis B en suero o plasma humano."/>
    <s v="Para 192 pruebas"/>
    <s v="UM 2039"/>
    <m/>
    <x v="26"/>
    <s v=""/>
  </r>
  <r>
    <x v="1"/>
    <m/>
    <m/>
    <m/>
    <m/>
    <m/>
    <m/>
    <m/>
    <m/>
    <m/>
    <x v="27"/>
    <s v=""/>
  </r>
  <r>
    <x v="1"/>
    <m/>
    <m/>
    <m/>
    <m/>
    <m/>
    <m/>
    <m/>
    <m/>
    <m/>
    <x v="27"/>
    <s v=""/>
  </r>
</pivotCacheRecords>
</file>

<file path=xl/pivotCache/pivotCacheRecords13.xml><?xml version="1.0" encoding="utf-8"?>
<pivotCacheRecords xmlns="http://schemas.openxmlformats.org/spreadsheetml/2006/main" xmlns:r="http://schemas.openxmlformats.org/officeDocument/2006/relationships" count="112">
  <r>
    <x v="0"/>
    <s v="D1007-32"/>
    <d v="2010-07-02T00:00:00"/>
    <d v="2020-07-02T00:00:00"/>
    <s v="A"/>
    <s v="Familia 1.4 Suplemento para el enriquecimiento de medios."/>
    <s v="Para uso microbiológico."/>
    <m/>
    <m/>
    <m/>
    <x v="0"/>
    <s v=""/>
  </r>
  <r>
    <x v="1"/>
    <s v="D1007-32/1"/>
    <d v="2010-07-02T00:00:00"/>
    <d v="2020-07-02T00:00:00"/>
    <s v="A"/>
    <s v="Solución de urea estéril al 40 %"/>
    <s v="Para uso microbiológico."/>
    <s v="Frasco por 5 mL"/>
    <n v="4050"/>
    <m/>
    <x v="0"/>
    <s v="1"/>
  </r>
  <r>
    <x v="1"/>
    <s v="D1007-32/2"/>
    <d v="2010-07-02T00:00:00"/>
    <d v="2020-07-02T00:00:00"/>
    <s v="A"/>
    <s v="Suplemento líquido PLG"/>
    <s v="Para uso microbiológico."/>
    <s v="Frasco por 5 mL"/>
    <n v="4261"/>
    <m/>
    <x v="0"/>
    <s v="2"/>
  </r>
  <r>
    <x v="1"/>
    <s v="D1007-32/3"/>
    <d v="2010-07-02T00:00:00"/>
    <d v="2020-07-02T00:00:00"/>
    <s v="A"/>
    <s v="Suplemento glicerol"/>
    <s v="Para uso microbiológico."/>
    <s v="Frasco por 5 mL"/>
    <n v="4448"/>
    <m/>
    <x v="0"/>
    <s v="3"/>
  </r>
  <r>
    <x v="0"/>
    <s v="D0609-12"/>
    <d v="2006-09-21T00:00:00"/>
    <d v="2016-09-21T00:00:00"/>
    <s v="A"/>
    <s v="Familia 1.1 Medios de cultivo para diagnóstico in vitro"/>
    <s v="Para uso microbiológico."/>
    <m/>
    <m/>
    <m/>
    <x v="1"/>
    <s v=""/>
  </r>
  <r>
    <x v="1"/>
    <s v="D0609-12/1"/>
    <d v="2006-09-21T00:00:00"/>
    <d v="2016-09-21T00:00:00"/>
    <s v="A"/>
    <s v="Medio Transporte de Stuart (Modificado)"/>
    <s v="Para uso microbiológico."/>
    <s v="Frasco por 100 g y 500 g "/>
    <n v="4025"/>
    <m/>
    <x v="1"/>
    <s v="1"/>
  </r>
  <r>
    <x v="1"/>
    <s v="D0609-12/2"/>
    <d v="2006-09-21T00:00:00"/>
    <d v="2016-09-21T00:00:00"/>
    <s v="A"/>
    <s v="Base de Agar Sangre"/>
    <s v="Para uso microbiológico."/>
    <s v="Frasco por 100 g y 500 g "/>
    <n v="4005"/>
    <m/>
    <x v="1"/>
    <s v="2"/>
  </r>
  <r>
    <x v="1"/>
    <s v="D0609-12/3"/>
    <d v="2006-09-21T00:00:00"/>
    <d v="2016-09-21T00:00:00"/>
    <s v="A"/>
    <s v="Agar de MacConkey"/>
    <s v="Para uso microbiológico."/>
    <s v="Frasco por 100 g y 500 g "/>
    <n v="4014"/>
    <m/>
    <x v="1"/>
    <s v="3"/>
  </r>
  <r>
    <x v="1"/>
    <s v="D0609-12/4"/>
    <d v="2006-09-21T00:00:00"/>
    <d v="2016-09-21T00:00:00"/>
    <s v="A"/>
    <s v="Medio C.L.E.D."/>
    <s v="Para uso microbiológico."/>
    <s v="Frasco por 100 g y 500 g "/>
    <n v="4022"/>
    <m/>
    <x v="1"/>
    <s v="4"/>
  </r>
  <r>
    <x v="1"/>
    <s v="D0609-12/5"/>
    <d v="2006-09-21T00:00:00"/>
    <d v="2016-09-21T00:00:00"/>
    <s v="A"/>
    <s v="Agar Maltosa de Sabouraud"/>
    <s v="Para uso microbiológico."/>
    <s v="Frasco por 100 g y 500 g "/>
    <n v="4056"/>
    <m/>
    <x v="1"/>
    <s v="5"/>
  </r>
  <r>
    <x v="1"/>
    <s v="D0609-12/6"/>
    <d v="2006-09-21T00:00:00"/>
    <d v="2016-09-21T00:00:00"/>
    <s v="A"/>
    <s v="Agar para Conteo en Placas"/>
    <s v="Para uso microbiológico."/>
    <s v="Frasco por 100 g y 500 g "/>
    <n v="4003"/>
    <m/>
    <x v="1"/>
    <s v="6"/>
  </r>
  <r>
    <x v="1"/>
    <s v="D0609-12/7"/>
    <d v="2006-09-21T00:00:00"/>
    <d v="2016-09-21T00:00:00"/>
    <s v="A"/>
    <s v="Caldo Bilis Verde Brillante"/>
    <s v="Para uso microbiológico."/>
    <s v="Frasco por 100 g y 500 g "/>
    <n v="4029"/>
    <m/>
    <x v="1"/>
    <s v="7"/>
  </r>
  <r>
    <x v="1"/>
    <s v="D0609-12/8"/>
    <d v="2006-09-21T00:00:00"/>
    <d v="2016-09-21T00:00:00"/>
    <s v="A"/>
    <s v="Caldo Cerebro Corazón"/>
    <s v="Para uso microbiológico."/>
    <s v="Frasco por 100 g y 500 g "/>
    <n v="4035"/>
    <m/>
    <x v="1"/>
    <s v="8"/>
  </r>
  <r>
    <x v="1"/>
    <s v="D0609-12/9"/>
    <d v="2006-09-21T00:00:00"/>
    <d v="2016-09-21T00:00:00"/>
    <s v="A"/>
    <s v="Caldo Púrpura de MacConkey"/>
    <s v="Para uso microbiológico."/>
    <s v="Frasco por 100 g y 500 g "/>
    <n v="4107"/>
    <m/>
    <x v="1"/>
    <s v="9"/>
  </r>
  <r>
    <x v="1"/>
    <s v="D0609-12/10"/>
    <d v="2006-09-21T00:00:00"/>
    <d v="2016-09-21T00:00:00"/>
    <s v="A"/>
    <s v="Base de Caldo Rojo Fenol"/>
    <s v="Para uso microbiológico."/>
    <s v="Frasco por 100 g y 500 g "/>
    <n v="4031"/>
    <m/>
    <x v="1"/>
    <s v="10"/>
  </r>
  <r>
    <x v="1"/>
    <s v="D0609-12/11"/>
    <d v="2006-09-21T00:00:00"/>
    <d v="2016-09-21T00:00:00"/>
    <s v="A"/>
    <s v="Agar Desoxicolato"/>
    <s v="Para uso microbiológico."/>
    <s v="Frasco por 100 g y 500 g "/>
    <n v="4002"/>
    <m/>
    <x v="1"/>
    <s v="11"/>
  </r>
  <r>
    <x v="1"/>
    <s v="D0609-12/12"/>
    <d v="2006-09-21T00:00:00"/>
    <d v="2016-09-21T00:00:00"/>
    <s v="A"/>
    <s v="Agar Dextrosa y Triptona"/>
    <s v="Para uso microbiológico."/>
    <s v="Frasco por 100 g y 500 g "/>
    <n v="4101"/>
    <m/>
    <x v="1"/>
    <s v="12"/>
  </r>
  <r>
    <x v="1"/>
    <s v="D0609-12/13"/>
    <d v="2006-09-21T00:00:00"/>
    <d v="2016-09-21T00:00:00"/>
    <s v="A"/>
    <s v="Agar Tres Azúcares y Hierro"/>
    <s v="Para uso microbiológico."/>
    <s v="Frasco por 100 g y 500 g "/>
    <n v="4004"/>
    <m/>
    <x v="1"/>
    <s v="13"/>
  </r>
  <r>
    <x v="1"/>
    <s v="D0609-12/14"/>
    <d v="2006-09-21T00:00:00"/>
    <d v="2016-09-21T00:00:00"/>
    <s v="A"/>
    <s v="Agar Citrato de Simmons"/>
    <s v="Para uso microbiológico."/>
    <s v="Frasco por 100 g y 500 g "/>
    <n v="4008"/>
    <m/>
    <x v="1"/>
    <s v="14"/>
  </r>
  <r>
    <x v="1"/>
    <s v="D0609-12/15"/>
    <d v="2006-09-21T00:00:00"/>
    <d v="2016-09-21T00:00:00"/>
    <s v="A"/>
    <s v="Agar Hierro de Kligler "/>
    <s v="Para uso microbiológico."/>
    <s v="Frasco por 100 g y 500 g "/>
    <n v="4012"/>
    <m/>
    <x v="1"/>
    <s v="15"/>
  </r>
  <r>
    <x v="1"/>
    <s v="D0609-12/16"/>
    <d v="2006-09-21T00:00:00"/>
    <d v="2016-09-21T00:00:00"/>
    <s v="A"/>
    <s v="Agar Manitol Salado"/>
    <s v="Para uso microbiológico."/>
    <s v="Frasco por 100 g y 500 g "/>
    <n v="4104"/>
    <m/>
    <x v="1"/>
    <s v="16"/>
  </r>
  <r>
    <x v="1"/>
    <s v="D0609-12/17"/>
    <d v="2006-09-21T00:00:00"/>
    <d v="2016-09-21T00:00:00"/>
    <s v="A"/>
    <s v="Base de Caldo Selenito"/>
    <s v="Para uso microbiológico."/>
    <s v="Frasco por 100 g y 500 g "/>
    <n v="4026"/>
    <m/>
    <x v="1"/>
    <s v="17"/>
  </r>
  <r>
    <x v="1"/>
    <s v="D0609-12/18"/>
    <d v="2006-09-21T00:00:00"/>
    <d v="2016-09-21T00:00:00"/>
    <s v="A"/>
    <s v="Medio T.C.B.S."/>
    <s v="Para uso microbiológico."/>
    <s v="Frasco por 100 g y 500 g "/>
    <n v="4024"/>
    <m/>
    <x v="1"/>
    <s v="18"/>
  </r>
  <r>
    <x v="1"/>
    <s v="D0609-12/19"/>
    <d v="2006-09-21T00:00:00"/>
    <d v="2016-09-21T00:00:00"/>
    <s v="A"/>
    <s v="Base de Caldo Tetrationato"/>
    <s v="Para uso microbiológico."/>
    <s v="Frasco por 100 g y 500 g "/>
    <n v="4106"/>
    <m/>
    <x v="1"/>
    <s v="19"/>
  </r>
  <r>
    <x v="1"/>
    <s v="D0609-12/20"/>
    <d v="2006-09-21T00:00:00"/>
    <d v="2016-09-21T00:00:00"/>
    <s v="A"/>
    <s v="Agar Verde Brillante"/>
    <s v="Para uso microbiológico."/>
    <s v="Frasco por 100 g y 500 g "/>
    <n v="4103"/>
    <m/>
    <x v="1"/>
    <s v="20"/>
  </r>
  <r>
    <x v="1"/>
    <s v="D0609-12/21"/>
    <d v="2006-09-21T00:00:00"/>
    <d v="2016-09-21T00:00:00"/>
    <s v="A"/>
    <s v="Agar Eosina Azul de Metileno (Modificado)"/>
    <s v="Para uso microbiológico."/>
    <s v="Frasco por 100 g y 500 g "/>
    <n v="4108"/>
    <m/>
    <x v="1"/>
    <s v="21"/>
  </r>
  <r>
    <x v="1"/>
    <s v="D0609-12/22"/>
    <d v="2006-09-21T00:00:00"/>
    <d v="2016-09-21T00:00:00"/>
    <s v="A"/>
    <s v="Agar Extracto de Malta"/>
    <s v="Para uso microbiológico."/>
    <s v="Frasco por 100 g y 500 g "/>
    <n v="4105"/>
    <m/>
    <x v="1"/>
    <s v="22"/>
  </r>
  <r>
    <x v="1"/>
    <s v="D0609-12/23"/>
    <d v="2006-09-21T00:00:00"/>
    <d v="2016-09-21T00:00:00"/>
    <s v="A"/>
    <s v="Caldo Nutriente"/>
    <s v="Para uso microbiológico."/>
    <s v="Frasco por 100 g y 500 g "/>
    <n v="4032"/>
    <m/>
    <x v="1"/>
    <s v="23"/>
  </r>
  <r>
    <x v="1"/>
    <s v="D0609-12/24"/>
    <d v="2006-09-21T00:00:00"/>
    <d v="2016-09-21T00:00:00"/>
    <s v="A"/>
    <s v="Agar Lisina y Hierro"/>
    <s v="Para uso microbiológico."/>
    <s v="Frasco por 100 g y 500 g "/>
    <n v="4010"/>
    <m/>
    <x v="1"/>
    <s v="24"/>
  </r>
  <r>
    <x v="1"/>
    <s v="D0609-12/25"/>
    <d v="2006-09-21T00:00:00"/>
    <d v="2016-09-21T00:00:00"/>
    <s v="A"/>
    <s v="Agar Nutriente"/>
    <s v="Para uso microbiológico."/>
    <s v="Frasco por 100 g y 500 g "/>
    <n v="4009"/>
    <m/>
    <x v="1"/>
    <s v="25"/>
  </r>
  <r>
    <x v="1"/>
    <s v="D0609-12/26"/>
    <d v="2006-09-21T00:00:00"/>
    <d v="2016-09-21T00:00:00"/>
    <s v="A"/>
    <s v="Caldo Lactosado"/>
    <s v="Para uso microbiológico."/>
    <s v="Frasco por 100 g y 500 g "/>
    <n v="4028"/>
    <m/>
    <x v="1"/>
    <s v="26"/>
  </r>
  <r>
    <x v="1"/>
    <s v="D0609-12/27"/>
    <d v="2006-09-21T00:00:00"/>
    <d v="2016-09-21T00:00:00"/>
    <s v="A"/>
    <s v="Agar Malta"/>
    <s v="Para uso microbiológico."/>
    <s v="Frasco por 100 g y 500 g "/>
    <n v="4015"/>
    <m/>
    <x v="1"/>
    <s v="27"/>
  </r>
  <r>
    <x v="1"/>
    <s v="D0609-12/28"/>
    <d v="2006-09-21T00:00:00"/>
    <d v="2016-09-21T00:00:00"/>
    <s v="A"/>
    <s v="Agar Dextrosa de Sabouraud"/>
    <s v="Para uso microbiológico."/>
    <s v="Frasco por 100 g y 500 g "/>
    <n v="4018"/>
    <m/>
    <x v="1"/>
    <s v="28"/>
  </r>
  <r>
    <x v="1"/>
    <s v="D0609-12/29"/>
    <d v="2006-09-21T00:00:00"/>
    <d v="2016-09-21T00:00:00"/>
    <s v="A"/>
    <s v="Agar Dextrosa Sabouraud de Emmons"/>
    <s v="Para uso microbiológico."/>
    <s v="Frasco por 100 g y 500 g "/>
    <n v="4396"/>
    <m/>
    <x v="1"/>
    <s v="29"/>
  </r>
  <r>
    <x v="1"/>
    <s v="D0609-12/30"/>
    <d v="2006-09-21T00:00:00"/>
    <d v="2016-09-21T00:00:00"/>
    <s v="A"/>
    <s v="Agar de Czapek-Dox (Modificado)"/>
    <s v="Para uso microbiológico."/>
    <s v="Frasco por 100 g y 500 g "/>
    <n v="4055"/>
    <m/>
    <x v="1"/>
    <s v="30"/>
  </r>
  <r>
    <x v="1"/>
    <s v="D0609-12/31"/>
    <d v="2006-09-21T00:00:00"/>
    <d v="2016-09-21T00:00:00"/>
    <s v="A"/>
    <s v="Agar Violeta Rojo Bilis"/>
    <s v="Para uso microbiológico."/>
    <s v="Frasco por 100 g y 500 g "/>
    <n v="4011"/>
    <m/>
    <x v="1"/>
    <s v="31"/>
  </r>
  <r>
    <x v="1"/>
    <s v="D0609-12/32"/>
    <d v="2006-09-21T00:00:00"/>
    <d v="2016-09-21T00:00:00"/>
    <s v="A"/>
    <s v="Base de Agar GC"/>
    <s v="Para uso microbiológico."/>
    <s v="Frasco por 100 g y 500 g "/>
    <n v="4020"/>
    <m/>
    <x v="1"/>
    <s v="32"/>
  </r>
  <r>
    <x v="1"/>
    <s v="D0609-12/33"/>
    <d v="2006-09-21T00:00:00"/>
    <d v="2016-09-21T00:00:00"/>
    <s v="A"/>
    <s v="Agar Extracto de Levadura"/>
    <s v="Para uso microbiológico."/>
    <s v="Frasco por 100 g y 500 g "/>
    <n v="4100"/>
    <m/>
    <x v="1"/>
    <s v="33"/>
  </r>
  <r>
    <x v="1"/>
    <s v="D0609-12/34"/>
    <d v="2006-09-21T00:00:00"/>
    <d v="2016-09-21T00:00:00"/>
    <s v="A"/>
    <s v="Base de Medio Brucella"/>
    <s v="Para uso microbiológico."/>
    <s v="Frasco por 100 g y 500 g "/>
    <n v="4060"/>
    <m/>
    <x v="1"/>
    <s v="34"/>
  </r>
  <r>
    <x v="1"/>
    <s v="D0609-12/35"/>
    <d v="2006-09-21T00:00:00"/>
    <d v="2016-09-21T00:00:00"/>
    <s v="A"/>
    <s v="Base de Agar Endo"/>
    <s v="Para uso microbiológico."/>
    <s v="Frasco por 100 g y 500 g "/>
    <n v="4007"/>
    <m/>
    <x v="1"/>
    <s v="35"/>
  </r>
  <r>
    <x v="1"/>
    <s v="D0609-12/36"/>
    <d v="2006-09-21T00:00:00"/>
    <d v="2016-09-21T00:00:00"/>
    <s v="A"/>
    <s v="Caldo  Corazón"/>
    <s v="Para uso microbiológico."/>
    <s v="Frasco por 100 g y 500 g "/>
    <n v="4027"/>
    <m/>
    <x v="1"/>
    <s v="36"/>
  </r>
  <r>
    <x v="1"/>
    <s v="D0609-12/37"/>
    <d v="2006-09-21T00:00:00"/>
    <d v="2016-09-21T00:00:00"/>
    <s v="A"/>
    <s v="Agar S.S."/>
    <s v="Para uso microbiológico."/>
    <s v="Frasco por 100 g y 500 g "/>
    <n v="4021"/>
    <m/>
    <x v="1"/>
    <s v="37"/>
  </r>
  <r>
    <x v="1"/>
    <s v="D0609-12/38"/>
    <d v="2006-09-21T00:00:00"/>
    <d v="2016-09-21T00:00:00"/>
    <s v="A"/>
    <s v="Agar de MacConkey con Sorbitol"/>
    <s v="Para uso microbiológico."/>
    <s v="Frasco por 100 g y 500 g "/>
    <n v="4213"/>
    <m/>
    <x v="1"/>
    <s v="38"/>
  </r>
  <r>
    <x v="1"/>
    <s v="D0609-12/39"/>
    <d v="2006-09-21T00:00:00"/>
    <d v="2016-09-21T00:00:00"/>
    <s v="A"/>
    <s v="Agar Entérico de Hektoen"/>
    <s v="Para uso microbiológico."/>
    <s v="Frasco por 100 g y 500 g "/>
    <n v="4216"/>
    <m/>
    <x v="1"/>
    <s v="39"/>
  </r>
  <r>
    <x v="1"/>
    <s v="D0609-12/40"/>
    <d v="2006-09-21T00:00:00"/>
    <d v="2016-09-21T00:00:00"/>
    <s v="A"/>
    <s v="Agar S.S. (Modificado)"/>
    <s v="Para uso microbiológico."/>
    <s v="Frasco por 100 g y 500 g "/>
    <n v="4209"/>
    <m/>
    <x v="1"/>
    <s v="40"/>
  </r>
  <r>
    <x v="1"/>
    <s v="D0609-12/41"/>
    <d v="2006-09-21T00:00:00"/>
    <d v="2016-09-21T00:00:00"/>
    <s v="A"/>
    <s v="Agar X.L.D."/>
    <s v="Para uso microbiológico."/>
    <s v="Frasco por 100 g y 500 g "/>
    <n v="4217"/>
    <m/>
    <x v="1"/>
    <s v="41"/>
  </r>
  <r>
    <x v="1"/>
    <s v="D0609-12/42"/>
    <d v="2006-09-21T00:00:00"/>
    <d v="2016-09-21T00:00:00"/>
    <s v="A"/>
    <s v="Base de Caldo Urea"/>
    <s v="Para uso microbiológico."/>
    <s v="Frasco por 100 g y 500 g "/>
    <n v="4179"/>
    <m/>
    <x v="1"/>
    <s v="42"/>
  </r>
  <r>
    <x v="1"/>
    <s v="D0609-12/43"/>
    <d v="2006-09-21T00:00:00"/>
    <d v="2016-09-21T00:00:00"/>
    <s v="A"/>
    <s v="Caldo EC"/>
    <s v="Para uso microbiológico."/>
    <s v="Frasco por 100 g y 500 g "/>
    <n v="4223"/>
    <m/>
    <x v="1"/>
    <s v="43"/>
  </r>
  <r>
    <x v="1"/>
    <s v="D0609-12/44"/>
    <d v="2006-09-21T00:00:00"/>
    <d v="2016-09-21T00:00:00"/>
    <s v="A"/>
    <s v="Medio MR-VP"/>
    <s v="Para uso microbiológico."/>
    <s v="Frasco por 100 g y 500 g "/>
    <n v="4292"/>
    <m/>
    <x v="1"/>
    <s v="44"/>
  </r>
  <r>
    <x v="1"/>
    <s v="D0609-12/45"/>
    <d v="2006-09-21T00:00:00"/>
    <d v="2016-09-21T00:00:00"/>
    <s v="A"/>
    <s v="Medio SIM"/>
    <s v="Para uso microbiológico."/>
    <s v="Frasco por 100 g y 500 g "/>
    <n v="4329"/>
    <m/>
    <x v="1"/>
    <s v="45"/>
  </r>
  <r>
    <x v="1"/>
    <s v="D0609-12/46"/>
    <d v="2006-09-21T00:00:00"/>
    <d v="2016-09-21T00:00:00"/>
    <s v="A"/>
    <s v="Agar Azul Bromotimol Lactosa"/>
    <s v="Para uso microbiológico."/>
    <s v="Frasco por 100 g y 500 g "/>
    <n v="4380"/>
    <m/>
    <x v="1"/>
    <s v="46"/>
  </r>
  <r>
    <x v="1"/>
    <s v="D0609-12/47"/>
    <d v="2006-09-21T00:00:00"/>
    <d v="2016-09-21T00:00:00"/>
    <s v="A"/>
    <s v="Agar Gelatina"/>
    <s v="Para uso microbiológico."/>
    <s v="Frasco por 100 g y 500 g "/>
    <n v="4363"/>
    <m/>
    <x v="1"/>
    <s v="47"/>
  </r>
  <r>
    <x v="1"/>
    <s v="D0609-12/48"/>
    <d v="2006-09-21T00:00:00"/>
    <d v="2016-09-21T00:00:00"/>
    <s v="A"/>
    <s v="Caldo Rappaport-Vassiliadis"/>
    <s v="Para uso microbiológico."/>
    <s v="Frasco por 100 g y 500 g "/>
    <n v="4336"/>
    <m/>
    <x v="1"/>
    <s v="48"/>
  </r>
  <r>
    <x v="1"/>
    <s v="D0609-12/49"/>
    <d v="2006-09-21T00:00:00"/>
    <d v="2016-09-21T00:00:00"/>
    <s v="A"/>
    <s v="Agar Papa y Dextrosa"/>
    <s v="Para uso microbiológico."/>
    <s v="Frasco por 100 g y 500 g "/>
    <n v="4017"/>
    <m/>
    <x v="1"/>
    <s v="49"/>
  </r>
  <r>
    <x v="1"/>
    <s v="D0609-12/50"/>
    <d v="2006-09-21T00:00:00"/>
    <d v="2016-09-21T00:00:00"/>
    <s v="A"/>
    <s v="Base de Agar Urea"/>
    <s v="Para uso microbiológico."/>
    <s v="Frasco por 100 g y 500 g "/>
    <n v="4058"/>
    <m/>
    <x v="1"/>
    <s v="50"/>
  </r>
  <r>
    <x v="1"/>
    <s v="D0609-12/51"/>
    <d v="2006-09-21T00:00:00"/>
    <d v="2016-09-21T00:00:00"/>
    <s v="A"/>
    <s v="Base de Agar Sangre Columbia"/>
    <s v="Para uso microbiológico."/>
    <s v="Frasco por 100 g y 500 g "/>
    <n v="4059"/>
    <m/>
    <x v="1"/>
    <s v="51"/>
  </r>
  <r>
    <x v="1"/>
    <s v="D0609-12/52"/>
    <d v="2006-09-21T00:00:00"/>
    <d v="2016-09-21T00:00:00"/>
    <s v="A"/>
    <s v="Caldo Lisina para Descarboxilasa"/>
    <s v="Para uso microbiológico."/>
    <s v="Frasco por 100 g y 500 g "/>
    <n v="4034"/>
    <m/>
    <x v="1"/>
    <s v="52"/>
  </r>
  <r>
    <x v="1"/>
    <s v="D0609-12/53"/>
    <d v="2006-09-21T00:00:00"/>
    <d v="2016-09-21T00:00:00"/>
    <s v="A"/>
    <s v="Caldo GN"/>
    <s v="Para uso microbiológico."/>
    <s v="Frasco por 100 g y 500 g "/>
    <n v="4280"/>
    <m/>
    <x v="1"/>
    <s v="53"/>
  </r>
  <r>
    <x v="1"/>
    <s v="D0609-12/54"/>
    <d v="2006-09-21T00:00:00"/>
    <d v="2016-09-21T00:00:00"/>
    <s v="A"/>
    <s v="Caldo Triptosa Fosfato"/>
    <s v="Para uso microbiológico."/>
    <s v="Frasco por 100 g y 500 g "/>
    <n v="4279"/>
    <m/>
    <x v="1"/>
    <s v="54"/>
  </r>
  <r>
    <x v="1"/>
    <s v="D0609-12/55"/>
    <d v="2006-09-21T00:00:00"/>
    <d v="2016-09-21T00:00:00"/>
    <s v="A"/>
    <s v="Caldo Extracto de Malta"/>
    <s v="Para uso microbiológico."/>
    <s v="Frasco por 100 g y 500 g "/>
    <n v="4170"/>
    <m/>
    <x v="1"/>
    <s v="55"/>
  </r>
  <r>
    <x v="1"/>
    <s v="D0609-12/56"/>
    <d v="2006-09-21T00:00:00"/>
    <d v="2016-09-21T00:00:00"/>
    <s v="A"/>
    <s v="Agua Triptona"/>
    <s v="Para uso microbiológico."/>
    <s v="Frasco por 100 g y 500 g "/>
    <n v="4164"/>
    <m/>
    <x v="1"/>
    <s v="56"/>
  </r>
  <r>
    <x v="1"/>
    <s v="D0609-12/57"/>
    <d v="2006-09-21T00:00:00"/>
    <d v="2016-09-21T00:00:00"/>
    <s v="A"/>
    <s v="Agar Desoxicolato y Citrato"/>
    <s v="Para uso microbiológico."/>
    <s v="Frasco por 100 g y 500 g "/>
    <n v="4168"/>
    <m/>
    <x v="1"/>
    <s v="57"/>
  </r>
  <r>
    <x v="1"/>
    <s v="D0609-12/58"/>
    <d v="2006-09-21T00:00:00"/>
    <d v="2016-09-21T00:00:00"/>
    <s v="A"/>
    <s v="Base de Medio para Descarboxilación de Aminoácidos"/>
    <s v="Para uso microbiológico."/>
    <s v="Frasco por 100 g y 500 g "/>
    <n v="4180"/>
    <m/>
    <x v="1"/>
    <s v="58"/>
  </r>
  <r>
    <x v="1"/>
    <s v="D0609-12/59"/>
    <d v="2006-09-21T00:00:00"/>
    <d v="2016-09-21T00:00:00"/>
    <s v="A"/>
    <s v="Agar Cerebro Corazón"/>
    <s v="Para uso microbiológico."/>
    <s v="Frasco por 100 g y 500 g "/>
    <n v="4169"/>
    <m/>
    <x v="1"/>
    <s v="59"/>
  </r>
  <r>
    <x v="1"/>
    <s v="D0609-12/60"/>
    <d v="2006-09-21T00:00:00"/>
    <d v="2016-09-21T00:00:00"/>
    <s v="A"/>
    <s v="Agar Triptona Glucosa Extracto"/>
    <s v="Para uso microbiológico."/>
    <s v="Frasco por 100 g y 500 g "/>
    <n v="4167"/>
    <m/>
    <x v="1"/>
    <s v="60"/>
  </r>
  <r>
    <x v="1"/>
    <s v="D0609-12/61"/>
    <d v="2006-09-21T00:00:00"/>
    <d v="2016-09-21T00:00:00"/>
    <s v="A"/>
    <s v="Agar Leche"/>
    <s v="Para uso microbiológico."/>
    <s v="Frasco por 100 g y 500 g "/>
    <n v="4165"/>
    <m/>
    <x v="1"/>
    <s v="61"/>
  </r>
  <r>
    <x v="1"/>
    <s v="D0609-12/62"/>
    <d v="2006-09-21T00:00:00"/>
    <d v="2016-09-21T00:00:00"/>
    <s v="A"/>
    <s v="Caldo de Czapek-Dox (Modificado)"/>
    <s v="Para uso microbiológico."/>
    <s v="Frasco por 100 g y 500 g "/>
    <n v="4054"/>
    <m/>
    <x v="1"/>
    <s v="62"/>
  </r>
  <r>
    <x v="1"/>
    <s v="D0609-12/63"/>
    <d v="2006-09-21T00:00:00"/>
    <d v="2016-09-21T00:00:00"/>
    <s v="A"/>
    <s v="Medio Leche de Crossley"/>
    <s v="Para uso microbiológico."/>
    <s v="Frasco por 100 g y 500 g "/>
    <n v="4166"/>
    <m/>
    <x v="1"/>
    <s v="63"/>
  </r>
  <r>
    <x v="1"/>
    <s v="D0609-12/64"/>
    <d v="2006-09-21T00:00:00"/>
    <d v="2016-09-21T00:00:00"/>
    <s v="A"/>
    <s v="Base de Agar Bordet-Gengou"/>
    <s v="Para uso microbiológico."/>
    <s v="Frasco por 100 g y 500 g "/>
    <n v="4006"/>
    <m/>
    <x v="1"/>
    <s v="64"/>
  </r>
  <r>
    <x v="1"/>
    <s v="D0609-12/65"/>
    <d v="2006-09-21T00:00:00"/>
    <d v="2016-09-21T00:00:00"/>
    <s v="A"/>
    <s v="Caldo Lauril Triptosa"/>
    <s v="Para uso microbiológico."/>
    <s v="Frasco por 100 g y 500 g "/>
    <n v="4224"/>
    <m/>
    <x v="1"/>
    <s v="65"/>
  </r>
  <r>
    <x v="1"/>
    <s v="D0609-12/66"/>
    <d v="2006-09-21T00:00:00"/>
    <d v="2016-09-21T00:00:00"/>
    <s v="A"/>
    <s v="Agar Sulfito Bismuto"/>
    <s v="Para uso microbiológico."/>
    <s v="Frasco por 100 g y 500 g "/>
    <n v="4171"/>
    <m/>
    <x v="1"/>
    <s v="66"/>
  </r>
  <r>
    <x v="1"/>
    <s v="D0609-12/67"/>
    <d v="2006-09-21T00:00:00"/>
    <d v="2016-09-21T00:00:00"/>
    <s v="A"/>
    <s v="Agar de Littman con Bilis de Buey"/>
    <s v="Para uso microbiológico."/>
    <s v="Frasco por 100 g y 500 g "/>
    <n v="4215"/>
    <m/>
    <x v="1"/>
    <s v="67"/>
  </r>
  <r>
    <x v="1"/>
    <s v="D0609-12/68"/>
    <d v="2006-09-21T00:00:00"/>
    <d v="2016-09-21T00:00:00"/>
    <s v="A"/>
    <s v="Agar de MacConkey sin Cristal Violeta ni Sal "/>
    <s v="Para uso microbiológico."/>
    <s v="Frasco por 100 g y 500 g "/>
    <n v="4214"/>
    <m/>
    <x v="1"/>
    <s v="68"/>
  </r>
  <r>
    <x v="1"/>
    <s v="D0609-12/69"/>
    <d v="2006-09-21T00:00:00"/>
    <d v="2016-09-21T00:00:00"/>
    <s v="A"/>
    <s v="Caldo Brucella"/>
    <s v="Para uso microbiológico."/>
    <s v="Frasco por 100 g y 500 g "/>
    <n v="4182"/>
    <m/>
    <x v="1"/>
    <s v="69"/>
  </r>
  <r>
    <x v="1"/>
    <s v="D0609-12/70"/>
    <d v="2006-09-21T00:00:00"/>
    <d v="2016-09-21T00:00:00"/>
    <s v="A"/>
    <s v="Base de Agar Selectivo para Yersinia"/>
    <s v="Para uso microbiológico."/>
    <s v="Frasco por 100 g y 500 g "/>
    <n v="4218"/>
    <m/>
    <x v="1"/>
    <s v="70"/>
  </r>
  <r>
    <x v="1"/>
    <s v="D0609-12/71"/>
    <d v="2006-09-21T00:00:00"/>
    <d v="2016-09-21T00:00:00"/>
    <s v="A"/>
    <s v="Base de Medio para Leptospira F"/>
    <s v="Para uso microbiológico."/>
    <s v="Frasco por 100 g y 500 g "/>
    <n v="4183"/>
    <m/>
    <x v="1"/>
    <s v="71"/>
  </r>
  <r>
    <x v="1"/>
    <s v="D0609-12/72"/>
    <d v="2006-09-21T00:00:00"/>
    <d v="2016-09-21T00:00:00"/>
    <s v="A"/>
    <s v="Base de Agar Cetrimida"/>
    <s v="Para uso microbiológico."/>
    <s v="Frasco por 100 g y 500 g "/>
    <n v="4220"/>
    <m/>
    <x v="1"/>
    <s v="72"/>
  </r>
  <r>
    <x v="1"/>
    <s v="D0609-12/73"/>
    <d v="2006-09-21T00:00:00"/>
    <d v="2016-09-21T00:00:00"/>
    <s v="A"/>
    <s v="Caldo Malonato Fenilalanina"/>
    <s v="Para uso microbiológico."/>
    <s v="Frasco por 100 g y 500 g "/>
    <n v="4383"/>
    <m/>
    <x v="1"/>
    <s v="73"/>
  </r>
  <r>
    <x v="1"/>
    <s v="D0609-12/74"/>
    <d v="2006-09-21T00:00:00"/>
    <d v="2016-09-21T00:00:00"/>
    <s v="A"/>
    <s v="Agua Peptona"/>
    <s v="Para uso microbiológico."/>
    <s v="Frasco por 100 g y 500 g "/>
    <n v="4455"/>
    <m/>
    <x v="1"/>
    <s v="74"/>
  </r>
  <r>
    <x v="1"/>
    <s v="D0609-12/75"/>
    <d v="2006-09-21T00:00:00"/>
    <d v="2016-09-21T00:00:00"/>
    <s v="A"/>
    <s v="Caldo EC con MUG"/>
    <s v="Para uso microbiológico."/>
    <s v="Frasco por 100 g y 500 g "/>
    <n v="4454"/>
    <m/>
    <x v="1"/>
    <s v="75"/>
  </r>
  <r>
    <x v="1"/>
    <s v="D0609-12/76"/>
    <d v="2006-09-21T00:00:00"/>
    <d v="2016-09-21T00:00:00"/>
    <s v="A"/>
    <s v="Agar Fenilalanina"/>
    <s v="Para uso microbiológico."/>
    <s v="Frasco por 100 g y 500 g "/>
    <n v="4449"/>
    <m/>
    <x v="1"/>
    <s v="76"/>
  </r>
  <r>
    <x v="1"/>
    <s v="D0609-12/77"/>
    <d v="2006-09-21T00:00:00"/>
    <d v="2016-09-21T00:00:00"/>
    <s v="A"/>
    <s v="Base de Medio OF"/>
    <s v="Para uso microbiológico."/>
    <s v="Frasco por 100 g y 500 g "/>
    <n v="4473"/>
    <m/>
    <x v="1"/>
    <s v="77"/>
  </r>
  <r>
    <x v="1"/>
    <s v="D0609-12/78"/>
    <d v="2006-09-21T00:00:00"/>
    <d v="2016-09-21T00:00:00"/>
    <s v="A"/>
    <s v="Agar Bilis Esculina"/>
    <s v="Para uso microbiológico."/>
    <s v="Frasco por 100 g y 500 g "/>
    <n v="4468"/>
    <m/>
    <x v="1"/>
    <s v="78"/>
  </r>
  <r>
    <x v="1"/>
    <s v="D0609-12/79"/>
    <d v="2006-09-21T00:00:00"/>
    <d v="2016-09-21T00:00:00"/>
    <s v="A"/>
    <s v="Agar Cistina Tripticasa"/>
    <s v="Para uso microbiológico."/>
    <s v="Frasco por 100 g y 500 g "/>
    <n v="4494"/>
    <m/>
    <x v="1"/>
    <s v="79"/>
  </r>
  <r>
    <x v="1"/>
    <s v="D0609-12/80"/>
    <d v="2006-09-21T00:00:00"/>
    <d v="2016-09-21T00:00:00"/>
    <s v="A"/>
    <s v="Base de Medio para la prueba de asimilación de Carbohidratos"/>
    <s v="Para uso microbiológico."/>
    <s v="Frasco por 100 g y 500 g "/>
    <n v="4484"/>
    <m/>
    <x v="1"/>
    <s v="80"/>
  </r>
  <r>
    <x v="1"/>
    <s v="D0609-12/81"/>
    <d v="2006-09-21T00:00:00"/>
    <d v="2016-09-21T00:00:00"/>
    <s v="A"/>
    <s v="Caldo Etil Violeta Azida"/>
    <s v="Para uso microbiológico."/>
    <s v="Frasco por 100 g y 500 g "/>
    <n v="4489"/>
    <m/>
    <x v="1"/>
    <s v="81"/>
  </r>
  <r>
    <x v="1"/>
    <s v="D0609-12/82"/>
    <d v="2006-09-21T00:00:00"/>
    <d v="2016-09-21T00:00:00"/>
    <s v="A"/>
    <s v="Caldo Azida Dextrosa"/>
    <s v="Para uso microbiológico."/>
    <s v="Frasco por 100 g y 500 g "/>
    <n v="4499"/>
    <m/>
    <x v="1"/>
    <s v="82"/>
  </r>
  <r>
    <x v="2"/>
    <s v="D0609-12/83"/>
    <d v="2006-09-21T00:00:00"/>
    <d v="2016-09-21T00:00:00"/>
    <s v="A"/>
    <s v="Caldo Nitrato  "/>
    <s v="Para uso microbiológico."/>
    <s v="Frasco por 100 g y 500 g "/>
    <n v="4511"/>
    <m/>
    <x v="1"/>
    <s v="83"/>
  </r>
  <r>
    <x v="2"/>
    <s v="D0609-12/84"/>
    <d v="2006-09-21T00:00:00"/>
    <d v="2016-09-21T00:00:00"/>
    <s v="A"/>
    <s v="Medio Transporte de Cary-Blair"/>
    <s v="Para uso microbiológico."/>
    <s v="Frasco por 100 g y 500 g "/>
    <n v="4525"/>
    <m/>
    <x v="1"/>
    <s v="84"/>
  </r>
  <r>
    <x v="0"/>
    <s v="D0609-13"/>
    <d v="2006-09-21T00:00:00"/>
    <d v="2016-09-21T00:00:00"/>
    <s v="A"/>
    <s v="Familia 1.10 Medios de Cultivo para el Control de la Industria Farmacéutica y Biotecnológica"/>
    <s v="Para uso microbiológico."/>
    <m/>
    <m/>
    <m/>
    <x v="2"/>
    <s v=""/>
  </r>
  <r>
    <x v="1"/>
    <s v="D0609-13/1"/>
    <d v="2006-09-21T00:00:00"/>
    <d v="2016-09-21T00:00:00"/>
    <s v="A"/>
    <s v="Agar Triptona Soya"/>
    <s v="Para uso microbiológico."/>
    <s v="Frasco por 100 g y 500 g "/>
    <n v="4019"/>
    <m/>
    <x v="2"/>
    <s v="1"/>
  </r>
  <r>
    <x v="1"/>
    <s v="D0609-13/2"/>
    <d v="2006-09-21T00:00:00"/>
    <d v="2016-09-21T00:00:00"/>
    <s v="A"/>
    <s v="Caldo de Mueller-Hinton"/>
    <s v="Para uso microbiológico."/>
    <s v="Frasco por 100 g y 500 g "/>
    <n v="4030"/>
    <m/>
    <x v="2"/>
    <s v="2"/>
  </r>
  <r>
    <x v="1"/>
    <s v="D0609-13/3"/>
    <d v="2006-09-21T00:00:00"/>
    <d v="2016-09-21T00:00:00"/>
    <s v="A"/>
    <s v="Caldo Triptona Soya"/>
    <s v="Para uso microbiológico."/>
    <s v="Frasco por 100 g y 500 g "/>
    <n v="4033"/>
    <m/>
    <x v="2"/>
    <s v="3"/>
  </r>
  <r>
    <x v="1"/>
    <s v="D0609-13/4"/>
    <d v="2006-09-21T00:00:00"/>
    <d v="2016-09-21T00:00:00"/>
    <s v="A"/>
    <s v="Medio Líquido de Sabouraud"/>
    <s v="Para uso microbiológico."/>
    <s v="Frasco por 100 g y 500 g "/>
    <n v="4102"/>
    <m/>
    <x v="2"/>
    <s v="4"/>
  </r>
  <r>
    <x v="1"/>
    <s v="D0609-13/5"/>
    <d v="2006-09-21T00:00:00"/>
    <d v="2016-09-21T00:00:00"/>
    <s v="A"/>
    <s v="Medio Tioglicolato"/>
    <s v="Para uso microbiológico."/>
    <s v="Frasco por 100 g y 500 g "/>
    <n v="4023"/>
    <m/>
    <x v="2"/>
    <s v="5"/>
  </r>
  <r>
    <x v="1"/>
    <s v="D0609-13/6"/>
    <d v="2006-09-21T00:00:00"/>
    <d v="2016-09-21T00:00:00"/>
    <s v="A"/>
    <s v="Agar de Mueller-Hinton"/>
    <s v="Para uso microbiológico."/>
    <s v="Frasco por 100 g y 500 g "/>
    <n v="4013"/>
    <m/>
    <x v="2"/>
    <s v="6"/>
  </r>
  <r>
    <x v="3"/>
    <s v="D1209-122"/>
    <d v="2012-09-05T00:00:00"/>
    <d v="2017-09-01T00:00:00"/>
    <s v="A"/>
    <s v="Reactivo de Kovac"/>
    <s v="Para la prueba de indol. Para uso microbiológico."/>
    <s v="Frasco por 50 mL"/>
    <n v="4456"/>
    <m/>
    <x v="3"/>
    <s v=""/>
  </r>
  <r>
    <x v="0"/>
    <s v="D0712-14"/>
    <d v="2007-12-24T00:00:00"/>
    <d v="2017-12-01T00:00:00"/>
    <s v="A"/>
    <s v="Familia 1.2 Medios de Cultivo Cromogénicos o Fluorogénicos"/>
    <s v="Para uso microbiológico."/>
    <m/>
    <m/>
    <m/>
    <x v="4"/>
    <s v=""/>
  </r>
  <r>
    <x v="1"/>
    <s v="D0712-14/1"/>
    <d v="2007-12-24T00:00:00"/>
    <d v="2017-12-01T00:00:00"/>
    <s v="A"/>
    <s v="CromoCen CC"/>
    <s v="Para uso microbiológico."/>
    <s v="Frasco por 15,2 g, 100 g y  500 g  "/>
    <n v="4227"/>
    <m/>
    <x v="4"/>
    <s v="1"/>
  </r>
  <r>
    <x v="1"/>
    <s v="D0712-14/2"/>
    <d v="2007-12-24T00:00:00"/>
    <d v="2017-12-01T00:00:00"/>
    <s v="A"/>
    <s v="Base de Medio CromoCen SC"/>
    <s v="Para uso microbiológico."/>
    <s v="Frasco por 15,7 g, 100 g y 500 g  "/>
    <n v="4226"/>
    <m/>
    <x v="4"/>
    <s v="2"/>
  </r>
  <r>
    <x v="1"/>
    <s v="D0712-14/3"/>
    <d v="2007-12-24T00:00:00"/>
    <d v="2017-12-01T00:00:00"/>
    <s v="A"/>
    <s v="Base de Medio CromoCen AGN"/>
    <s v="Para uso microbiológico."/>
    <s v="Frasco por 20,6 g, 100 g y 500 g "/>
    <n v="4228"/>
    <m/>
    <x v="4"/>
    <s v="3"/>
  </r>
  <r>
    <x v="1"/>
    <s v="D0712-14/4"/>
    <d v="2007-12-24T00:00:00"/>
    <d v="2017-12-01T00:00:00"/>
    <s v="A"/>
    <s v="CromoCen ECCS"/>
    <s v="Para uso microbiológico."/>
    <s v="Frasco por 22 g, 100 g y 500 g  "/>
    <n v="4293"/>
    <m/>
    <x v="4"/>
    <s v="4"/>
  </r>
  <r>
    <x v="1"/>
    <s v="D0712-14/5"/>
    <d v="2007-12-24T00:00:00"/>
    <d v="2017-12-01T00:00:00"/>
    <s v="A"/>
    <s v="Caldo CromoCen CC"/>
    <s v="Para uso microbiológico."/>
    <s v="Frasco por 8,7 g, 100 g  y 500 g  "/>
    <n v="4390"/>
    <m/>
    <x v="4"/>
    <s v="5"/>
  </r>
  <r>
    <x v="1"/>
    <s v="D0712-14/6"/>
    <d v="2007-12-24T00:00:00"/>
    <d v="2017-12-01T00:00:00"/>
    <s v="A"/>
    <s v="CromoCen ENT"/>
    <s v="Para uso microbiológico."/>
    <s v="Frasco por 18,3 g, 100 g y 500 g  "/>
    <n v="4401"/>
    <m/>
    <x v="4"/>
    <s v="6"/>
  </r>
  <r>
    <x v="1"/>
    <s v="D0712-14/7"/>
    <d v="2007-12-24T00:00:00"/>
    <d v="2017-12-01T00:00:00"/>
    <s v="A"/>
    <s v="Caldo CromoCen CCL"/>
    <s v="Para uso microbiológico."/>
    <s v="Frasco por 11,9 g, 100 g y 500 g  "/>
    <n v="4412"/>
    <m/>
    <x v="4"/>
    <s v="7"/>
  </r>
  <r>
    <x v="1"/>
    <s v="D0712-14/8"/>
    <d v="2007-12-24T00:00:00"/>
    <d v="2017-12-01T00:00:00"/>
    <s v="A"/>
    <s v="Base de Medio CromoCen CND-C"/>
    <s v="Para uso microbiológico."/>
    <s v="Frasco por 23,6 g, 100 g  y 500 g  "/>
    <n v="4447"/>
    <m/>
    <x v="4"/>
    <s v="8"/>
  </r>
  <r>
    <x v="1"/>
    <s v="D0712-14/9"/>
    <d v="2007-12-24T00:00:00"/>
    <d v="2017-12-01T00:00:00"/>
    <s v="A"/>
    <s v="Base de Medio CroCen CND-F"/>
    <s v="Para uso microbiológico."/>
    <s v="Frasco por 23,6 g, 100 g  y 500 g  "/>
    <n v="4450"/>
    <m/>
    <x v="4"/>
    <s v="9"/>
  </r>
  <r>
    <x v="0"/>
    <s v="D1408-26"/>
    <d v="2015-08-11T00:00:00"/>
    <d v="2019-08-01T00:00:00"/>
    <s v="B"/>
    <s v="Familia 1.1 Medios para hemocultivos. "/>
    <s v="Para uso microbiológico. "/>
    <m/>
    <m/>
    <m/>
    <x v="5"/>
    <s v=""/>
  </r>
  <r>
    <x v="1"/>
    <s v="D1408-26/1"/>
    <d v="2015-08-11T00:00:00"/>
    <d v="2019-08-01T00:00:00"/>
    <s v="B"/>
    <s v="HemoCen Aerobio"/>
    <s v="Para uso microbiológico. "/>
    <s v="Caja por 40 frascos de 80 mL"/>
    <n v="4482"/>
    <m/>
    <x v="5"/>
    <s v="1"/>
  </r>
  <r>
    <x v="1"/>
    <s v="D1408-26/2"/>
    <d v="2015-08-11T00:00:00"/>
    <d v="2019-08-01T00:00:00"/>
    <s v="B"/>
    <s v="HemoCen Aerobio Pediátrico"/>
    <s v="Para uso microbiológico. "/>
    <s v="Caja por 40 frascos de 40 mL"/>
    <n v="4481"/>
    <m/>
    <x v="5"/>
    <s v="2"/>
  </r>
  <r>
    <x v="1"/>
    <s v="D1408-26/3"/>
    <d v="2015-08-11T00:00:00"/>
    <d v="2019-08-01T00:00:00"/>
    <s v="B"/>
    <s v="HemoCen Aerobio Neonatal"/>
    <s v="Para uso microbiológico. "/>
    <s v="Caja por 30 frascos de 9 mL"/>
    <n v="4480"/>
    <m/>
    <x v="5"/>
    <s v="3"/>
  </r>
  <r>
    <x v="2"/>
    <m/>
    <m/>
    <m/>
    <m/>
    <m/>
    <m/>
    <m/>
    <m/>
    <m/>
    <x v="6"/>
    <s v=""/>
  </r>
</pivotCacheRecords>
</file>

<file path=xl/pivotCache/pivotCacheRecords14.xml><?xml version="1.0" encoding="utf-8"?>
<pivotCacheRecords xmlns="http://schemas.openxmlformats.org/spreadsheetml/2006/main" xmlns:r="http://schemas.openxmlformats.org/officeDocument/2006/relationships" count="18">
  <r>
    <x v="0"/>
    <s v="D1012-42"/>
    <d v="2010-12-07T00:00:00"/>
    <d v="2015-12-07T00:00:00"/>
    <s v="B"/>
    <s v="Perfil Electroforesis de Hemoglobina"/>
    <s v="Para la separación de hemoglobinas mediante electroforesis."/>
    <m/>
    <m/>
    <m/>
    <x v="0"/>
    <s v=""/>
  </r>
  <r>
    <x v="1"/>
    <s v="D1012-42/1"/>
    <d v="2010-12-07T00:00:00"/>
    <d v="2015-12-07T00:00:00"/>
    <s v="B"/>
    <s v="HYDRAGEL 7 HEMOGLOBIN(E)"/>
    <s v="Para la separación de las hemoglobinas normales (A y A2) y la detección de las principales variantes de hemoglobinas: S ó D y C ó E, mediante electroforesis en gel de agarosa tamponados alcalinos (pH 8.5)."/>
    <s v="Para 70 pruebas "/>
    <n v="4106"/>
    <m/>
    <x v="0"/>
    <s v="1"/>
  </r>
  <r>
    <x v="1"/>
    <s v="D1012-42/2"/>
    <d v="2010-12-07T00:00:00"/>
    <d v="2015-12-07T00:00:00"/>
    <s v="B"/>
    <s v="HYDRAGEL 15 HEMOGLOBIN(E)"/>
    <s v="Para la separación de las hemoglobinas normales (A y A2) y la detección de las principales variantes de hemoglobinas: S ó D y C ó E, mediante electroforesis en gel de agarosa tamponados alcalinos (pH 8.5)."/>
    <s v="Para 150 pruebas"/>
    <n v="4126"/>
    <m/>
    <x v="0"/>
    <s v="2"/>
  </r>
  <r>
    <x v="1"/>
    <s v="D1012-42/3"/>
    <d v="2010-12-07T00:00:00"/>
    <d v="2015-12-07T00:00:00"/>
    <s v="B"/>
    <s v="HYDRAGEL 7 ACID(E) HEMOGLOBIN(E)"/>
    <s v="Para la separación de las hemoglobinas normales A, las hemoglobinas anormales S y C y la  hemoglobina fetal F, mediante electroforesis en gel de agarosa tamponados ácidos (pH 6.0)."/>
    <s v="Para 70 pruebas "/>
    <n v="4108"/>
    <m/>
    <x v="0"/>
    <s v="3"/>
  </r>
  <r>
    <x v="1"/>
    <s v="D1012-42/4"/>
    <d v="2010-12-07T00:00:00"/>
    <d v="2015-12-07T00:00:00"/>
    <s v="B"/>
    <s v="HYDRAGEL 15  ACID(E) HEMOGLOBIN(E)"/>
    <s v="Para la separación de las hemoglobinas normales A, las hemoglobinas anormales S y C y la  hemoglobina fetal F, mediante electroforesis en gel de agarosa tamponados ácidos (pH 6.0)."/>
    <s v="Para 150 pruebas"/>
    <n v="4128"/>
    <m/>
    <x v="0"/>
    <s v="4"/>
  </r>
  <r>
    <x v="0"/>
    <s v="D1305-53"/>
    <d v="2013-05-13T00:00:00"/>
    <d v="2018-05-01T00:00:00"/>
    <s v="B"/>
    <s v="Familia 7.11 Electroforesis de Proteínas"/>
    <s v="Para la determinación de proteínas mediante electroforesis en geles de agarosa alcalinos."/>
    <m/>
    <m/>
    <m/>
    <x v="1"/>
    <s v=""/>
  </r>
  <r>
    <x v="1"/>
    <s v="D1305-53/1"/>
    <d v="2013-05-13T00:00:00"/>
    <d v="2018-05-01T00:00:00"/>
    <s v="B"/>
    <s v="HYDRAGEL 7 PROTEIN (E)"/>
    <s v="Para la separación de las proteínas del suero y orina mediante electroforesis en geles de agarosa alcalinos (pH 9.2)."/>
    <s v="Para 70 pruebas "/>
    <n v="4120"/>
    <m/>
    <x v="1"/>
    <s v="1"/>
  </r>
  <r>
    <x v="1"/>
    <s v="D1305-53/2"/>
    <d v="2013-05-13T00:00:00"/>
    <d v="2018-05-01T00:00:00"/>
    <s v="B"/>
    <s v="HYDRAGEL 15 PROTEIN (E)"/>
    <s v="Para la separación de las proteínas del suero y orina mediante electroforesis en geles de agarosa alcalinos (pH 9.2)."/>
    <s v="Para 150 pruebas"/>
    <n v="4140"/>
    <m/>
    <x v="1"/>
    <s v="2"/>
  </r>
  <r>
    <x v="1"/>
    <s v="D1305-53/3"/>
    <d v="2013-05-13T00:00:00"/>
    <d v="2018-05-01T00:00:00"/>
    <s v="B"/>
    <s v="HYDRAGEL 30 PROTEIN (E)"/>
    <s v="Para la separación de las proteínas del suero y orina mediante electroforesis en geles de agarosa alcalinos (pH 9.2)."/>
    <s v="Para 300 pruebas"/>
    <n v="4101"/>
    <m/>
    <x v="1"/>
    <s v="3"/>
  </r>
  <r>
    <x v="1"/>
    <s v="D1305-53/4"/>
    <d v="2013-05-13T00:00:00"/>
    <d v="2018-05-01T00:00:00"/>
    <s v="B"/>
    <s v="HYDRAGEL 7 ß1-ß2 "/>
    <s v="Para la separación de las proteínas del suero y orina mediante electroforesis en geles de agarosa alcalinos (pH 8.5)."/>
    <s v="Para 70 pruebas "/>
    <n v="4121"/>
    <m/>
    <x v="1"/>
    <s v="4"/>
  </r>
  <r>
    <x v="1"/>
    <s v="D1305-53/5"/>
    <d v="2013-05-13T00:00:00"/>
    <d v="2018-05-01T00:00:00"/>
    <s v="B"/>
    <s v="HYDRAGEL 15 ß1-ß2 "/>
    <s v="Para la separación de las proteínas del suero y orina mediante electroforesis en geles de agarosa alcalinos (pH 8.5)."/>
    <s v="Para 150 pruebas"/>
    <n v="4141"/>
    <m/>
    <x v="1"/>
    <s v="5"/>
  </r>
  <r>
    <x v="1"/>
    <s v="D1305-53/6"/>
    <d v="2013-05-13T00:00:00"/>
    <d v="2018-05-01T00:00:00"/>
    <s v="B"/>
    <s v="HYDRAGEL 30 ß1-ß2 "/>
    <s v="Para la separación de las proteínas del suero y orina mediante electroforesis en geles de agarosa alcalinos (pH 8.5)."/>
    <s v="Para 300 pruebas"/>
    <n v="4102"/>
    <m/>
    <x v="1"/>
    <s v="6"/>
  </r>
  <r>
    <x v="1"/>
    <s v="D1305-53/7"/>
    <d v="2013-05-13T00:00:00"/>
    <d v="2018-05-01T00:00:00"/>
    <s v="B"/>
    <s v="HYDRAGEL 7 HR VIOLET ACIDE"/>
    <s v="Para el multifraccionamiento de las proteínas séricas o de las proteínas de otros fluidos biológicos (orina o líquido cefalorraquídeo) mediante electroforesis en geles de agarosa tamponados alcalinamente (pH 8.6)."/>
    <s v="Para 70 pruebas "/>
    <n v="4141"/>
    <m/>
    <x v="1"/>
    <s v="7"/>
  </r>
  <r>
    <x v="1"/>
    <s v="D1305-53/8"/>
    <d v="2013-05-13T00:00:00"/>
    <d v="2018-05-01T00:00:00"/>
    <s v="B"/>
    <s v="HYDRAGEL 15 HR VIOLET ACIDE"/>
    <s v="Para el multifraccionamiento de las proteínas séricas o de las proteínas de otros fluidos biológicos (orina o líquido cefalorraquídeo) mediante electroforesis en geles de agarosa tamponados alcalinamente (pH 8.6)."/>
    <s v="Para 150 pruebas"/>
    <n v="4122"/>
    <m/>
    <x v="1"/>
    <s v="8"/>
  </r>
  <r>
    <x v="1"/>
    <s v="D1305-53/9"/>
    <d v="2013-05-13T00:00:00"/>
    <d v="2018-05-01T00:00:00"/>
    <s v="B"/>
    <s v="HYDRAGEL 7 HR AMIDOSCHWARZ"/>
    <s v="Para el multifraccionamiento de las proteínas séricas o de las proteínas de otros fluidos biológicos (orina o líquido cefalorraquídeo) mediante electroforesis en geles de agarosa tamponados alcalinamente (pH 8.6)."/>
    <s v="Para 70 pruebas "/>
    <n v="4105"/>
    <m/>
    <x v="1"/>
    <s v="9"/>
  </r>
  <r>
    <x v="1"/>
    <s v="D1305-53/10"/>
    <d v="2013-05-13T00:00:00"/>
    <d v="2018-05-01T00:00:00"/>
    <s v="B"/>
    <s v="HYDRAGEL 15 HR AMIDOSCHWARZ"/>
    <s v="Para el multifraccionamiento de las proteínas séricas o de las proteínas de otros fluidos biológicos (orina o líquido cefalorraquídeo) mediante electroforesis en geles de agarosa tamponados alcalinamente (pH 8.6)."/>
    <s v="Para 150 pruebas"/>
    <n v="4125"/>
    <m/>
    <x v="1"/>
    <s v="10"/>
  </r>
  <r>
    <x v="2"/>
    <s v="D1505-25"/>
    <d v="2015-05-08T00:00:00"/>
    <d v="2020-05-01T00:00:00"/>
    <s v="B"/>
    <s v="ANA Detect"/>
    <s v="Para la detección cualitativa de los anticuerpos tipo IgG anti SS-A-52 (Ro-52), SS-A-60 (Ro-60), SS-B (La), RNP/Sm, RNP-70, RNP-A, RNP-C, Sm-BB, Sm-D, Sm-E, Sm-F, Sm-G, Scl-70, Jo-1, dsDNA, ssDNA, poynucleosomes, mononucleosomes, histone complex, histone H1, histone H2A, histone H2B, histone 3, histone H4, Pm-Scl-100, y centromere B, en muestras de suero o plasma humano por ELISA."/>
    <s v="Para 96 pruebas"/>
    <s v="ORG 600"/>
    <m/>
    <x v="2"/>
    <s v=""/>
  </r>
  <r>
    <x v="3"/>
    <m/>
    <m/>
    <m/>
    <m/>
    <m/>
    <m/>
    <m/>
    <m/>
    <m/>
    <x v="3"/>
    <s v=""/>
  </r>
</pivotCacheRecords>
</file>

<file path=xl/pivotCache/pivotCacheRecords15.xml><?xml version="1.0" encoding="utf-8"?>
<pivotCacheRecords xmlns="http://schemas.openxmlformats.org/spreadsheetml/2006/main" xmlns:r="http://schemas.openxmlformats.org/officeDocument/2006/relationships" count="6">
  <r>
    <x v="0"/>
    <s v="D0409-08"/>
    <d v="2004-11-10T00:00:00"/>
    <d v="2019-11-01T00:00:00"/>
    <s v="B"/>
    <s v="HeberFast Line Rotavirus"/>
    <s v="Para la detección rápida de Rotavirus del grupo A en muestras de heces fecales, mediante tiras reactivas inmunocromatográficas."/>
    <s v="24 pruebas/ 50 pruebas "/>
    <s v="1.003.00/ 1.003.01"/>
    <x v="0"/>
    <s v=""/>
  </r>
  <r>
    <x v="0"/>
    <s v="D1101-01"/>
    <d v="2011-01-03T00:00:00"/>
    <d v="2016-01-01T00:00:00"/>
    <s v="B"/>
    <s v="HeberFast Line Embarazo II"/>
    <s v="Para el diagnóstico temprano de embarazo en orina. Para uso profesional"/>
    <s v="Estuches para 50 pruebas y para 200 pruebas."/>
    <m/>
    <x v="1"/>
    <s v=""/>
  </r>
  <r>
    <x v="0"/>
    <s v="D1112-33"/>
    <d v="2011-12-27T00:00:00"/>
    <d v="2016-12-01T00:00:00"/>
    <s v="B"/>
    <s v="HeberFast Line MaterniTest II"/>
    <s v="Autoensayo para el diagnóstico temprano de embarazo en orina. "/>
    <s v="Estuche para una prueba."/>
    <s v="1.006.00"/>
    <x v="2"/>
    <s v=""/>
  </r>
  <r>
    <x v="0"/>
    <s v="D0702-03"/>
    <d v="2007-02-12T00:00:00"/>
    <d v="2017-02-01T00:00:00"/>
    <s v="B"/>
    <s v="HeberFast Line anti-transglutaminasa"/>
    <s v="Para la detección de anticuerpos contra transglutaminasa en sangre, suero o plasma humano. Uso profesional."/>
    <s v="Estuche para 20  y 25  pruebas con lancetas y capilares/     Estuche para 20 y 25  pruebas sin lancetas y capilares."/>
    <s v="1.004.00/1.004.02/1.004.01/1.004.03)"/>
    <x v="3"/>
    <s v=""/>
  </r>
  <r>
    <x v="1"/>
    <m/>
    <m/>
    <m/>
    <m/>
    <m/>
    <m/>
    <m/>
    <m/>
    <x v="4"/>
    <s v=""/>
  </r>
  <r>
    <x v="1"/>
    <m/>
    <m/>
    <m/>
    <m/>
    <m/>
    <m/>
    <m/>
    <m/>
    <x v="4"/>
    <s v=""/>
  </r>
</pivotCacheRecords>
</file>

<file path=xl/pivotCache/pivotCacheRecords16.xml><?xml version="1.0" encoding="utf-8"?>
<pivotCacheRecords xmlns="http://schemas.openxmlformats.org/spreadsheetml/2006/main" xmlns:r="http://schemas.openxmlformats.org/officeDocument/2006/relationships" count="381">
  <r>
    <x v="0"/>
    <s v="D1003-11"/>
    <d v="2010-03-05T00:00:00"/>
    <d v="2020-03-01T00:00:00"/>
    <s v="A"/>
    <s v="Familia 1.10 Medios de Cultivo para el Control de la Industria Farmacéutica y Biotecnológica"/>
    <s v="Para uso microbiológico."/>
    <m/>
    <m/>
    <m/>
    <x v="0"/>
    <s v=""/>
  </r>
  <r>
    <x v="1"/>
    <s v="D1003-11/1"/>
    <d v="2010-03-05T00:00:00"/>
    <d v="2020-03-01T00:00:00"/>
    <s v="A"/>
    <s v="Thioglycollate Medium"/>
    <s v="Para uso microbiológico."/>
    <s v="Frasco por 500 g "/>
    <n v="4021372"/>
    <m/>
    <x v="0"/>
    <s v="1"/>
  </r>
  <r>
    <x v="1"/>
    <s v="D1003-11/2"/>
    <d v="2010-03-05T00:00:00"/>
    <d v="2020-03-01T00:00:00"/>
    <s v="A"/>
    <s v="Mueller Hinton Agar II"/>
    <s v="Para uso microbiológico."/>
    <s v="Frasco por 500 g  "/>
    <n v="4017402"/>
    <m/>
    <x v="0"/>
    <s v="2"/>
  </r>
  <r>
    <x v="1"/>
    <s v="D1003-11/3"/>
    <d v="2010-03-05T00:00:00"/>
    <d v="2020-03-01T00:00:00"/>
    <s v="A"/>
    <s v="Mueller Hinton Broth"/>
    <s v="Para uso microbiológico."/>
    <s v="Frasco por 500 g  "/>
    <n v="4017412"/>
    <m/>
    <x v="0"/>
    <s v="3"/>
  </r>
  <r>
    <x v="1"/>
    <s v="D1003-11/4"/>
    <d v="2010-03-05T00:00:00"/>
    <d v="2020-03-01T00:00:00"/>
    <s v="A"/>
    <s v="Tryptic Soy Agar"/>
    <s v="Para uso microbiológico."/>
    <s v="Frasco por 500 g  "/>
    <n v="4021502"/>
    <m/>
    <x v="0"/>
    <s v="4"/>
  </r>
  <r>
    <x v="1"/>
    <s v="D1003-11/5"/>
    <d v="2010-03-05T00:00:00"/>
    <d v="2020-03-01T00:00:00"/>
    <s v="A"/>
    <s v="Tryptic Soy Broth"/>
    <s v="Para uso microbiológico."/>
    <s v="Frasco por 500 g  "/>
    <n v="4021552"/>
    <m/>
    <x v="0"/>
    <s v="5"/>
  </r>
  <r>
    <x v="1"/>
    <s v="D1003-11/6"/>
    <d v="2012-05-16T00:00:00"/>
    <d v="2020-03-01T00:00:00"/>
    <s v="A"/>
    <s v="MICROBIAL CONTENT TEST AGAR"/>
    <s v="Para uso microbiológico."/>
    <s v="Frasco por 500 g  "/>
    <n v="4016992"/>
    <m/>
    <x v="0"/>
    <s v="6"/>
  </r>
  <r>
    <x v="2"/>
    <s v="D1003-14"/>
    <d v="2010-03-05T00:00:00"/>
    <d v="2015-03-01T00:00:00"/>
    <s v="B"/>
    <s v="Hb FECALE Sangre Oculta Fecal"/>
    <s v="Prueba inmunocromatográfica rápida visible, para la determinación cualitativa de la hemoglobina humana en muestras fecales."/>
    <s v="Estuche para 50 pruebas "/>
    <s v="VT81510C"/>
    <m/>
    <x v="1"/>
    <s v=""/>
  </r>
  <r>
    <x v="2"/>
    <s v="D1004-18"/>
    <d v="2010-04-08T00:00:00"/>
    <d v="2015-04-01T00:00:00"/>
    <s v="D"/>
    <s v="SYPHILIS SCREENING Recombinant"/>
    <s v="Ensayo inmunocromatográfico para la determinación cualitativa de los anticuerpos totales (IgG e IgM) anti-Treponema pallidum en suero o plasma humano."/>
    <s v="Estuche para 192 pruebas "/>
    <s v="KH6"/>
    <m/>
    <x v="2"/>
    <s v=""/>
  </r>
  <r>
    <x v="2"/>
    <s v="D1006-31"/>
    <d v="2010-06-24T00:00:00"/>
    <d v="2015-06-01T00:00:00"/>
    <s v="B"/>
    <s v="Medi-Test Glucose"/>
    <s v="Tiras reactivas para la determinación rápida de la glucosa en orina. Para uso profesional."/>
    <s v="Frasco con 50 tiras/ Frasco con 100 tiras                               "/>
    <m/>
    <m/>
    <x v="3"/>
    <s v=""/>
  </r>
  <r>
    <x v="0"/>
    <s v="D1101-02"/>
    <d v="2011-01-04T00:00:00"/>
    <d v="2016-01-01T00:00:00"/>
    <s v="B"/>
    <s v="Perfil SHIGELLA SLIDE AGGLUTINATION ANTISERA"/>
    <s v="Para  la identificación serológica del género Shigella."/>
    <s v="Frasco x 2,0 mL"/>
    <m/>
    <m/>
    <x v="4"/>
    <s v=""/>
  </r>
  <r>
    <x v="1"/>
    <s v="D1101-02/1"/>
    <d v="2011-01-04T00:00:00"/>
    <d v="2016-01-01T00:00:00"/>
    <s v="B"/>
    <s v="Shigella sonnei  Phase 1 &amp; 2"/>
    <s v="Para  la identificación serológica del género Shigella."/>
    <s v="Frasco x 2,0 mL  "/>
    <s v="PL. 6900"/>
    <m/>
    <x v="4"/>
    <s v="1"/>
  </r>
  <r>
    <x v="1"/>
    <s v="D1101-02/2"/>
    <d v="2011-01-04T00:00:00"/>
    <d v="2016-01-01T00:00:00"/>
    <s v="B"/>
    <s v="Shigella flexneri 1-6 X &amp; Y"/>
    <s v="Para  la identificación serológica del género Shigella."/>
    <s v="Frasco x 2,0 mL "/>
    <s v="PL. 6901"/>
    <m/>
    <x v="4"/>
    <s v="2"/>
  </r>
  <r>
    <x v="1"/>
    <s v="D1101-02/3"/>
    <d v="2011-01-04T00:00:00"/>
    <d v="2016-01-01T00:00:00"/>
    <s v="B"/>
    <s v="Shigella dysenteriae 1-10"/>
    <s v="Para  la identificación serológica del género Shigella."/>
    <s v="Frasco x 2,0 mL  "/>
    <s v="PL. 6902"/>
    <m/>
    <x v="4"/>
    <s v="3"/>
  </r>
  <r>
    <x v="1"/>
    <s v="D1101-02/4"/>
    <d v="2011-01-04T00:00:00"/>
    <d v="2016-01-01T00:00:00"/>
    <s v="B"/>
    <s v="Shigella boydii 1-15"/>
    <s v="Para  la identificación serológica del género Shigella."/>
    <s v="Frasco x 2,0 mL  "/>
    <s v="PL. 6903"/>
    <m/>
    <x v="4"/>
    <s v="4"/>
  </r>
  <r>
    <x v="0"/>
    <s v="D1101-03"/>
    <d v="2011-01-04T00:00:00"/>
    <d v="2016-01-01T00:00:00"/>
    <s v="B"/>
    <s v="Perfil SALMONELLA SLIDE AGGLUTINATION ANTISERA"/>
    <s v="Para  la identificación serológica del género Salmonella."/>
    <s v="Frasco x 3,0 mL."/>
    <m/>
    <m/>
    <x v="5"/>
    <s v=""/>
  </r>
  <r>
    <x v="1"/>
    <s v="D1101-03/1"/>
    <d v="2011-01-04T00:00:00"/>
    <d v="2016-01-01T00:00:00"/>
    <s v="B"/>
    <s v="Salmonella antisera O Poly A-S"/>
    <s v="Para  la identificación serológica del género Salmonella."/>
    <s v="Frasco x 3,0 mL  "/>
    <s v="PL.6002"/>
    <m/>
    <x v="5"/>
    <s v="1"/>
  </r>
  <r>
    <x v="1"/>
    <s v="D1101-03/2"/>
    <d v="2011-01-04T00:00:00"/>
    <d v="2016-01-01T00:00:00"/>
    <s v="B"/>
    <s v="Salmonella antisera O 4"/>
    <s v="Para  la identificación serológica del género Salmonella."/>
    <s v="Frasco x 3,0 mL  "/>
    <s v="PL.6011"/>
    <m/>
    <x v="5"/>
    <s v="2"/>
  </r>
  <r>
    <x v="1"/>
    <s v="D1101-03/3"/>
    <d v="2011-01-04T00:00:00"/>
    <d v="2016-01-01T00:00:00"/>
    <s v="B"/>
    <s v="Salmonella antisera O 6, 7"/>
    <s v="Para  la identificación serológica del género Salmonella."/>
    <s v="Frasco x 3,0 Ml "/>
    <s v="PL.6013"/>
    <m/>
    <x v="5"/>
    <s v="3"/>
  </r>
  <r>
    <x v="1"/>
    <s v="D1101-03/4"/>
    <d v="2011-01-04T00:00:00"/>
    <d v="2016-01-01T00:00:00"/>
    <s v="B"/>
    <s v="Salmonella antisera O 8"/>
    <s v="Para  la identificación serológica del género Salmonella."/>
    <s v="Frasco x 3,0 Ml "/>
    <s v="PL. 6014"/>
    <m/>
    <x v="5"/>
    <s v="4"/>
  </r>
  <r>
    <x v="1"/>
    <s v="D1101-03/5"/>
    <d v="2011-01-04T00:00:00"/>
    <d v="2016-01-01T00:00:00"/>
    <s v="B"/>
    <s v="Salmonella antisera O 9"/>
    <s v="Para  la identificación serológica del género Salmonella."/>
    <s v="Frasco x 3,0 mL  "/>
    <s v="PL. 6015."/>
    <m/>
    <x v="5"/>
    <s v="5"/>
  </r>
  <r>
    <x v="1"/>
    <s v="D1101-03/6"/>
    <d v="2011-01-04T00:00:00"/>
    <d v="2016-01-01T00:00:00"/>
    <s v="B"/>
    <s v="Salmonella antisera O 3, 10, 15, 19, 34"/>
    <s v="Para  la identificación serológica del género Salmonella."/>
    <s v="Frasco x 3,0 mL  "/>
    <s v="PL. 6017"/>
    <m/>
    <x v="5"/>
    <s v="6"/>
  </r>
  <r>
    <x v="1"/>
    <s v="D1101-03/7"/>
    <d v="2011-01-04T00:00:00"/>
    <d v="2016-01-01T00:00:00"/>
    <s v="B"/>
    <s v="Salmonella antisera O 11"/>
    <s v="Para  la identificación serológica del género Salmonella."/>
    <s v="Frasco x 3,0 mL  "/>
    <s v="PL. 6022"/>
    <m/>
    <x v="5"/>
    <s v="7"/>
  </r>
  <r>
    <x v="1"/>
    <s v="D1101-03/8"/>
    <d v="2011-01-04T00:00:00"/>
    <d v="2016-01-01T00:00:00"/>
    <s v="B"/>
    <s v="Salmonella antisera O 20"/>
    <s v="Para  la identificación serológica del género Salmonella."/>
    <s v="Frasco x 3,0 Ml "/>
    <s v="PL. 6027"/>
    <m/>
    <x v="5"/>
    <s v="8"/>
  </r>
  <r>
    <x v="1"/>
    <s v="D1101-03/9"/>
    <d v="2011-01-04T00:00:00"/>
    <d v="2016-01-01T00:00:00"/>
    <s v="B"/>
    <s v="Salmonella antisera O 28"/>
    <s v="Para  la identificación serológica del género Salmonella."/>
    <s v="Frasco x 3,0 mL  "/>
    <s v="PL. 6033"/>
    <m/>
    <x v="5"/>
    <s v="9"/>
  </r>
  <r>
    <x v="1"/>
    <s v="D1101-03/10"/>
    <d v="2011-01-04T00:00:00"/>
    <d v="2016-01-01T00:00:00"/>
    <s v="B"/>
    <s v="Salmonella antisera Vi"/>
    <s v="Para  la identificación serológica del género Salmonella."/>
    <s v="Frasco x 3,0 mL  "/>
    <s v="PL. 6040"/>
    <m/>
    <x v="5"/>
    <s v="10"/>
  </r>
  <r>
    <x v="1"/>
    <s v="D1101-03/11"/>
    <d v="2011-01-04T00:00:00"/>
    <d v="2016-01-01T00:00:00"/>
    <s v="B"/>
    <s v="Salmonella antisera O 55"/>
    <s v="Para  la identificación serológica del género Salmonella."/>
    <s v="Frasco x 3,0 mL  "/>
    <s v="PL. 6041"/>
    <m/>
    <x v="5"/>
    <s v="11"/>
  </r>
  <r>
    <x v="1"/>
    <s v="D1101-03/12"/>
    <d v="2011-01-04T00:00:00"/>
    <d v="2016-01-01T00:00:00"/>
    <s v="B"/>
    <s v="Salmonella antisera Hd"/>
    <s v="Para  la identificación serológica del género Salmonella."/>
    <s v="Frasco x 3,0 mL  "/>
    <s v="PL. 6113"/>
    <m/>
    <x v="5"/>
    <s v="12"/>
  </r>
  <r>
    <x v="2"/>
    <s v="D1105-15"/>
    <d v="2011-05-03T00:00:00"/>
    <d v="2016-05-01T00:00:00"/>
    <s v="B"/>
    <s v="PSA-CHECK-1"/>
    <s v="Prueba inmunocromatográfica rápida en tarjeta para la detección del antígeno prostático específico en sangre total, plasma o suero."/>
    <s v="Estuches para 20 pruebas"/>
    <n v="8081"/>
    <m/>
    <x v="6"/>
    <s v=""/>
  </r>
  <r>
    <x v="0"/>
    <s v="D0701-01"/>
    <d v="2007-01-18T00:00:00"/>
    <d v="2017-01-01T00:00:00"/>
    <s v="A"/>
    <s v="Familia 1.1 Medios de Cultivo para diagnóstico in vitro"/>
    <s v="Para uso microbiológico."/>
    <s v="Frasco por 500 g"/>
    <m/>
    <m/>
    <x v="7"/>
    <s v=""/>
  </r>
  <r>
    <x v="1"/>
    <s v="D0701-01/2"/>
    <d v="2007-01-18T00:00:00"/>
    <d v="2017-01-01T00:00:00"/>
    <s v="A"/>
    <s v="Nutrient Agar"/>
    <s v="Para uso microbiológico."/>
    <s v="Frasco por 500 g  "/>
    <n v="4018102"/>
    <m/>
    <x v="7"/>
    <s v="2"/>
  </r>
  <r>
    <x v="1"/>
    <s v="D0701-01/3"/>
    <d v="2007-01-18T00:00:00"/>
    <d v="2017-01-01T00:00:00"/>
    <s v="A"/>
    <s v="Nutrient Broth"/>
    <s v="Para uso microbiológico."/>
    <s v="Frasco por 500 g  "/>
    <n v="4018152"/>
    <m/>
    <x v="7"/>
    <s v="3"/>
  </r>
  <r>
    <x v="1"/>
    <s v="D0701-01/4"/>
    <d v="2007-01-18T00:00:00"/>
    <d v="2017-01-01T00:00:00"/>
    <s v="A"/>
    <s v="Brain Heart Infusion Agar"/>
    <s v="Para uso microbiológico."/>
    <s v="Frasco por 500 g  "/>
    <n v="4012352"/>
    <m/>
    <x v="7"/>
    <s v="4"/>
  </r>
  <r>
    <x v="1"/>
    <s v="D0701-01/5"/>
    <d v="2007-01-18T00:00:00"/>
    <d v="2017-01-03T00:00:00"/>
    <s v="A"/>
    <s v="Sabouraud Dextrose Agar"/>
    <s v="Para uso microbiológico."/>
    <s v="Frasco por 500 g "/>
    <n v="4020052"/>
    <m/>
    <x v="7"/>
    <s v="5"/>
  </r>
  <r>
    <x v="1"/>
    <s v="D0701-01/6"/>
    <d v="2007-01-18T00:00:00"/>
    <d v="2017-01-04T00:00:00"/>
    <s v="A"/>
    <s v="Sabouraud Maltose Agar"/>
    <s v="Para uso microbiológico."/>
    <s v="Frasco por 500 g "/>
    <n v="4020102"/>
    <m/>
    <x v="7"/>
    <s v="6"/>
  </r>
  <r>
    <x v="1"/>
    <s v="D0701-01/7"/>
    <d v="2007-01-18T00:00:00"/>
    <d v="2017-01-05T00:00:00"/>
    <s v="A"/>
    <s v="SIM Bios Medium"/>
    <s v="Para uso microbiológico."/>
    <s v="Frasco por 500 g "/>
    <n v="4020362"/>
    <m/>
    <x v="7"/>
    <s v="7"/>
  </r>
  <r>
    <x v="1"/>
    <s v="D0701-01/8"/>
    <d v="2007-01-18T00:00:00"/>
    <d v="2017-01-06T00:00:00"/>
    <s v="A"/>
    <s v="Simmons Citrate Agar"/>
    <s v="Para uso microbiológico."/>
    <s v="Frasco por 500 g "/>
    <n v="4020452"/>
    <m/>
    <x v="7"/>
    <s v="8"/>
  </r>
  <r>
    <x v="1"/>
    <s v="D0701-01/9"/>
    <d v="2007-01-18T00:00:00"/>
    <d v="2017-01-07T00:00:00"/>
    <s v="A"/>
    <s v="SS Agar"/>
    <s v="Para uso microbiológico."/>
    <s v="Frasco por 500 g "/>
    <n v="4020752"/>
    <m/>
    <x v="7"/>
    <s v="9"/>
  </r>
  <r>
    <x v="1"/>
    <s v="D0701-01/10"/>
    <d v="2007-01-18T00:00:00"/>
    <d v="2017-01-08T00:00:00"/>
    <s v="A"/>
    <s v="Staphylococci 110 Medium "/>
    <s v="Para uso microbiológico."/>
    <s v="Frasco por 500 g"/>
    <n v="4020852"/>
    <m/>
    <x v="7"/>
    <s v="10"/>
  </r>
  <r>
    <x v="1"/>
    <s v="D0701-01/11"/>
    <d v="2007-01-18T00:00:00"/>
    <d v="2017-01-09T00:00:00"/>
    <s v="A"/>
    <s v="Triple Sugar Iron Agar ISO "/>
    <s v="Para uso microbiológico."/>
    <s v="Frasco por 500 g"/>
    <s v="402141S2"/>
    <m/>
    <x v="7"/>
    <s v="11"/>
  </r>
  <r>
    <x v="1"/>
    <s v="D0701-01/12"/>
    <d v="2007-01-18T00:00:00"/>
    <d v="2017-01-10T00:00:00"/>
    <s v="A"/>
    <s v="Triple Sugar Iron Agar USP"/>
    <s v="Para uso microbiológico."/>
    <s v="Frasco por 500 g "/>
    <n v="4021412"/>
    <m/>
    <x v="7"/>
    <s v="12"/>
  </r>
  <r>
    <x v="1"/>
    <s v="D0701-01/13"/>
    <d v="2007-01-18T00:00:00"/>
    <d v="2017-01-11T00:00:00"/>
    <s v="A"/>
    <s v="Urea Agar Base (Christensen) "/>
    <s v="Para uso microbiológico."/>
    <s v="Frasco por 500 g "/>
    <n v="4021752"/>
    <m/>
    <x v="7"/>
    <s v="13"/>
  </r>
  <r>
    <x v="1"/>
    <s v="D0701-01/14"/>
    <d v="2007-01-18T00:00:00"/>
    <d v="2017-01-12T00:00:00"/>
    <s v="A"/>
    <s v="Urea Broth Base (Stuart)"/>
    <s v="Para uso microbiológico."/>
    <s v="Frasco por 500 g"/>
    <n v="4021802"/>
    <m/>
    <x v="7"/>
    <s v="14"/>
  </r>
  <r>
    <x v="1"/>
    <s v="D0701-01/15"/>
    <d v="2007-01-18T00:00:00"/>
    <d v="2017-01-13T00:00:00"/>
    <s v="A"/>
    <s v="Vogel-Johnson Agar"/>
    <s v="Para uso microbiológico."/>
    <s v="Frasco por 500 g"/>
    <n v="4021922"/>
    <m/>
    <x v="7"/>
    <s v="15"/>
  </r>
  <r>
    <x v="1"/>
    <s v="D0701-01/16"/>
    <d v="2007-01-18T00:00:00"/>
    <d v="2017-01-14T00:00:00"/>
    <s v="A"/>
    <s v="Alkaline Peptone Water"/>
    <s v="Para uso microbiológico."/>
    <s v="Frasco por 500 g  "/>
    <n v="4010322"/>
    <m/>
    <x v="7"/>
    <s v="16"/>
  </r>
  <r>
    <x v="1"/>
    <s v="D0701-01/17"/>
    <d v="2007-01-18T00:00:00"/>
    <d v="2017-01-15T00:00:00"/>
    <s v="A"/>
    <s v="Bacillus cereus Agar Base (MYP)"/>
    <s v="Para uso microbiológico."/>
    <s v="Frasco por 500 g "/>
    <n v="4011112"/>
    <m/>
    <x v="7"/>
    <s v="17"/>
  </r>
  <r>
    <x v="1"/>
    <s v="D0701-01/18"/>
    <d v="2007-01-18T00:00:00"/>
    <d v="2017-01-16T00:00:00"/>
    <s v="A"/>
    <s v="Biotone (Tryptose) Agar"/>
    <s v="Para uso microbiológico."/>
    <s v="Frasco por 500 g "/>
    <n v="4011452"/>
    <m/>
    <x v="7"/>
    <s v="18"/>
  </r>
  <r>
    <x v="1"/>
    <s v="D0701-01/19"/>
    <d v="2007-01-18T00:00:00"/>
    <d v="2017-01-17T00:00:00"/>
    <s v="A"/>
    <s v="Biotone (Tryptose) Broth"/>
    <s v="Para uso microbiológico."/>
    <s v="Frasco por 500 g "/>
    <n v="4011462"/>
    <m/>
    <x v="7"/>
    <s v="19"/>
  </r>
  <r>
    <x v="1"/>
    <s v="D0701-01/20"/>
    <d v="2007-01-18T00:00:00"/>
    <d v="2017-01-18T00:00:00"/>
    <s v="A"/>
    <s v="Blood Agar Base"/>
    <s v="Para uso microbiológico."/>
    <s v="Frasco por 500 g "/>
    <n v="4011552"/>
    <m/>
    <x v="7"/>
    <s v="20"/>
  </r>
  <r>
    <x v="1"/>
    <s v="D0701-01/21"/>
    <d v="2007-01-18T00:00:00"/>
    <d v="2017-01-19T00:00:00"/>
    <s v="A"/>
    <s v="Brain Heart Infusion Broth"/>
    <s v="Para uso microbiológico."/>
    <s v="Frasco por 500 g "/>
    <n v="4012302"/>
    <m/>
    <x v="7"/>
    <s v="21"/>
  </r>
  <r>
    <x v="1"/>
    <s v="D0701-01/22"/>
    <d v="2007-01-18T00:00:00"/>
    <d v="2017-01-20T00:00:00"/>
    <s v="A"/>
    <s v="Brilliant Green Bile Broth 2%"/>
    <s v="Para uso microbiológico."/>
    <s v="Frasco por 500 g  "/>
    <n v="4012652"/>
    <m/>
    <x v="7"/>
    <s v="22"/>
  </r>
  <r>
    <x v="1"/>
    <s v="D0701-01/23"/>
    <d v="2007-01-18T00:00:00"/>
    <d v="2017-01-21T00:00:00"/>
    <s v="A"/>
    <s v="Brilliant Green Agar (Kristensen)"/>
    <s v="Para uso microbiológico."/>
    <s v="Frasco por 500 g  "/>
    <n v="4012552"/>
    <m/>
    <x v="7"/>
    <s v="23"/>
  </r>
  <r>
    <x v="1"/>
    <s v="D0701-01/24"/>
    <d v="2007-01-18T00:00:00"/>
    <d v="2017-01-22T00:00:00"/>
    <s v="A"/>
    <s v="Brucella Broth (ALBIMI)"/>
    <s v="Para uso microbiológico."/>
    <s v="Frasco por 500 g  "/>
    <n v="4012742"/>
    <m/>
    <x v="7"/>
    <s v="24"/>
  </r>
  <r>
    <x v="1"/>
    <s v="D0701-01/25"/>
    <d v="2007-01-18T00:00:00"/>
    <d v="2017-01-23T00:00:00"/>
    <s v="A"/>
    <s v="Clostridium Agar"/>
    <s v="Para uso microbiológico."/>
    <s v="Frasco por 500 g  "/>
    <n v="4013032"/>
    <m/>
    <x v="7"/>
    <s v="25"/>
  </r>
  <r>
    <x v="1"/>
    <s v="D0701-01/26"/>
    <d v="2007-01-18T00:00:00"/>
    <d v="2017-01-24T00:00:00"/>
    <s v="A"/>
    <s v="Clostridium botulinum Agar Base"/>
    <s v="Para uso microbiológico."/>
    <s v="Frasco por 500 g  "/>
    <n v="4013062"/>
    <m/>
    <x v="7"/>
    <s v="26"/>
  </r>
  <r>
    <x v="1"/>
    <s v="D0701-01/27"/>
    <d v="2007-01-18T00:00:00"/>
    <d v="2017-01-25T00:00:00"/>
    <s v="A"/>
    <s v="Decarboxylase Falkow Base Broth"/>
    <s v="Para uso microbiológico."/>
    <s v="Frasco por 500 g  "/>
    <n v="4013672"/>
    <m/>
    <x v="7"/>
    <s v="27"/>
  </r>
  <r>
    <x v="1"/>
    <s v="D0701-01/28"/>
    <d v="2007-01-18T00:00:00"/>
    <d v="2017-01-26T00:00:00"/>
    <s v="A"/>
    <s v="GC Medium Base"/>
    <s v="Para uso microbiológico."/>
    <s v="Frasco por 500 g  "/>
    <n v="4015202"/>
    <m/>
    <x v="7"/>
    <s v="28"/>
  </r>
  <r>
    <x v="1"/>
    <s v="D0701-01/29"/>
    <d v="2007-01-18T00:00:00"/>
    <d v="2017-01-27T00:00:00"/>
    <s v="A"/>
    <s v="Kligler Iron Agar"/>
    <s v="Para uso microbiológico."/>
    <s v="Frasco por 500 g  "/>
    <n v="4015602"/>
    <m/>
    <x v="7"/>
    <s v="29"/>
  </r>
  <r>
    <x v="1"/>
    <s v="D0701-01/30"/>
    <d v="2007-01-18T00:00:00"/>
    <d v="2017-01-28T00:00:00"/>
    <s v="A"/>
    <s v="Legionella BCYE Agar Base"/>
    <s v="Para uso microbiológico."/>
    <s v="Frasco por 500 g  "/>
    <n v="4015822"/>
    <m/>
    <x v="7"/>
    <s v="30"/>
  </r>
  <r>
    <x v="1"/>
    <s v="D0701-01/31"/>
    <d v="2007-01-18T00:00:00"/>
    <d v="2017-01-29T00:00:00"/>
    <s v="A"/>
    <s v="Heart Infusion Broth"/>
    <s v="Para uso microbiológico."/>
    <s v="Frasco por 500 g "/>
    <n v="4015402"/>
    <m/>
    <x v="7"/>
    <s v="31"/>
  </r>
  <r>
    <x v="1"/>
    <s v="D0701-01/32"/>
    <d v="2007-01-18T00:00:00"/>
    <d v="2017-01-30T00:00:00"/>
    <s v="A"/>
    <s v="Litmus Milk"/>
    <s v="Para uso microbiológico."/>
    <s v="Frasco por 500 g  "/>
    <n v="4016112"/>
    <m/>
    <x v="7"/>
    <s v="32"/>
  </r>
  <r>
    <x v="1"/>
    <s v="D0701-01/33"/>
    <d v="2007-01-18T00:00:00"/>
    <d v="2017-01-31T00:00:00"/>
    <s v="A"/>
    <s v="Lowenstein Jensen Medium Base"/>
    <s v="Para uso microbiológico."/>
    <s v="Frasco por 500 g  "/>
    <n v="4016352"/>
    <m/>
    <x v="7"/>
    <s v="33"/>
  </r>
  <r>
    <x v="1"/>
    <s v="D0701-01/34"/>
    <d v="2007-01-18T00:00:00"/>
    <d v="2017-01-31T00:00:00"/>
    <s v="A"/>
    <s v="Mac Conkey Agar"/>
    <s v="Para uso microbiológico."/>
    <s v="Frasco por 500 g  "/>
    <n v="4016702"/>
    <m/>
    <x v="7"/>
    <s v="34"/>
  </r>
  <r>
    <x v="1"/>
    <s v="D0701-01/35"/>
    <d v="2007-01-18T00:00:00"/>
    <d v="2017-01-01T00:00:00"/>
    <s v="A"/>
    <s v="Mac Conkey Agar OMS W/O CV"/>
    <s v="Para uso microbiológico."/>
    <s v="Frasco por 500 g  "/>
    <n v="4016712"/>
    <m/>
    <x v="7"/>
    <s v="35"/>
  </r>
  <r>
    <x v="1"/>
    <s v="D0701-01/36"/>
    <d v="2007-01-18T00:00:00"/>
    <d v="2017-01-01T00:00:00"/>
    <s v="A"/>
    <s v="Mannitol Salt Agar"/>
    <s v="Para uso microbiológico."/>
    <s v="Frasco por 500 g  "/>
    <n v="4016652"/>
    <m/>
    <x v="7"/>
    <s v="36"/>
  </r>
  <r>
    <x v="1"/>
    <s v="D0701-01/37"/>
    <d v="2007-01-18T00:00:00"/>
    <d v="2017-01-01T00:00:00"/>
    <s v="A"/>
    <s v="O/F Hugh  Leifson Base"/>
    <s v="Para uso microbiológico."/>
    <s v="Frasco por 500 g  "/>
    <n v="4018362"/>
    <m/>
    <x v="7"/>
    <s v="37"/>
  </r>
  <r>
    <x v="1"/>
    <s v="D0701-01/38"/>
    <d v="2007-01-18T00:00:00"/>
    <d v="2017-01-01T00:00:00"/>
    <s v="A"/>
    <s v="Phenol Red Agar Base"/>
    <s v="Para uso microbiológico."/>
    <s v="Frasco por 500 g "/>
    <n v="4019052"/>
    <m/>
    <x v="7"/>
    <s v="38"/>
  </r>
  <r>
    <x v="1"/>
    <s v="D0701-01/39"/>
    <d v="2007-01-18T00:00:00"/>
    <d v="2017-01-01T00:00:00"/>
    <s v="A"/>
    <s v="Phenol Red Broth Base"/>
    <s v="Para uso microbiológico."/>
    <s v="Frasco por 500 g  "/>
    <n v="4019102"/>
    <m/>
    <x v="7"/>
    <s v="39"/>
  </r>
  <r>
    <x v="1"/>
    <s v="D0701-01/40"/>
    <d v="2007-01-18T00:00:00"/>
    <d v="2017-01-01T00:00:00"/>
    <s v="A"/>
    <s v="Phenylalanine Agar"/>
    <s v="Para uso microbiológico."/>
    <s v="Frasco por 500 g  "/>
    <n v="4019162"/>
    <m/>
    <x v="7"/>
    <s v="40"/>
  </r>
  <r>
    <x v="1"/>
    <s v="D0701-01/41"/>
    <d v="2007-01-18T00:00:00"/>
    <d v="2017-01-01T00:00:00"/>
    <s v="A"/>
    <s v="Pseudomonas Agar F (King Medium B)"/>
    <s v="Para uso microbiológico."/>
    <s v="Frasco por 500 g "/>
    <n v="4019612"/>
    <m/>
    <x v="7"/>
    <s v="41"/>
  </r>
  <r>
    <x v="1"/>
    <s v="D0701-01/42"/>
    <d v="2007-01-18T00:00:00"/>
    <d v="2017-01-01T00:00:00"/>
    <s v="A"/>
    <s v="Pseudomonas Agar P (King Medium A)"/>
    <s v="Para uso microbiológico."/>
    <s v="Frasco por 500 g "/>
    <n v="4019622"/>
    <m/>
    <x v="7"/>
    <s v="42"/>
  </r>
  <r>
    <x v="1"/>
    <s v="D0701-01/43"/>
    <d v="2007-01-18T00:00:00"/>
    <d v="2017-01-01T00:00:00"/>
    <s v="A"/>
    <s v="Cled Medium"/>
    <s v="Para uso microbiológico."/>
    <s v="Frasco por 500 g  "/>
    <n v="40129012"/>
    <m/>
    <x v="7"/>
    <s v="43"/>
  </r>
  <r>
    <x v="1"/>
    <s v="D0701-01/44"/>
    <d v="2007-01-18T00:00:00"/>
    <d v="2017-01-01T00:00:00"/>
    <s v="A"/>
    <s v="Clostridium Broth"/>
    <s v="Para uso microbiológico."/>
    <s v="Frasco por 500 g  "/>
    <n v="4013042"/>
    <m/>
    <x v="7"/>
    <s v="44"/>
  </r>
  <r>
    <x v="1"/>
    <s v="D0701-01/45"/>
    <d v="2007-01-18T00:00:00"/>
    <d v="2017-01-01T00:00:00"/>
    <s v="A"/>
    <s v="MR-VP Medium"/>
    <s v="Para uso microbiológico."/>
    <s v="Frasco por 500 g "/>
    <n v="4017352"/>
    <m/>
    <x v="7"/>
    <s v="45"/>
  </r>
  <r>
    <x v="1"/>
    <s v="D0701-01/46"/>
    <d v="2007-01-18T00:00:00"/>
    <d v="2017-01-01T00:00:00"/>
    <s v="A"/>
    <s v="Amies Transport Medium"/>
    <s v="Para uso microbiológico."/>
    <s v="Frasco por 500 g  "/>
    <n v="4010342"/>
    <m/>
    <x v="7"/>
    <s v="46"/>
  </r>
  <r>
    <x v="1"/>
    <s v="D0701-01/47"/>
    <d v="2007-01-18T00:00:00"/>
    <d v="2017-01-01T00:00:00"/>
    <s v="A"/>
    <s v="Tryptic Glucose Yeast Agar"/>
    <s v="Para uso microbiológico."/>
    <s v="Frasco por 500 g  "/>
    <n v="4021452"/>
    <m/>
    <x v="7"/>
    <s v="47"/>
  </r>
  <r>
    <x v="1"/>
    <s v="D0701-01/48"/>
    <d v="2007-01-18T00:00:00"/>
    <d v="2017-01-01T00:00:00"/>
    <s v="A"/>
    <s v="Tetrathionate Broth Base"/>
    <s v="Para uso microbiológico."/>
    <s v="Frasco por 500 g  "/>
    <n v="4021252"/>
    <m/>
    <x v="7"/>
    <s v="48"/>
  </r>
  <r>
    <x v="1"/>
    <s v="D0701-01/49"/>
    <d v="2007-01-18T00:00:00"/>
    <d v="2017-01-01T00:00:00"/>
    <s v="A"/>
    <s v="Enterobacteriaceae (EE) Broth Mossel"/>
    <s v="Para uso microbiológico."/>
    <s v="Frasco por 500 g  "/>
    <n v="4014662"/>
    <m/>
    <x v="7"/>
    <s v="49"/>
  </r>
  <r>
    <x v="1"/>
    <s v="D0701-01/50"/>
    <d v="2007-01-18T00:00:00"/>
    <d v="2017-01-01T00:00:00"/>
    <s v="A"/>
    <s v="Candida Agar  (Nickerson)"/>
    <s v="Para uso microbiológico."/>
    <s v="Frasco por 500 g  "/>
    <n v="4012802"/>
    <m/>
    <x v="7"/>
    <s v="50"/>
  </r>
  <r>
    <x v="1"/>
    <s v="D0701-01/51"/>
    <d v="2007-01-18T00:00:00"/>
    <d v="2017-01-01T00:00:00"/>
    <s v="A"/>
    <s v="Lysine Iron Agar"/>
    <s v="Para uso microbiológico."/>
    <s v="Frasco por 500 g  "/>
    <n v="4016362"/>
    <m/>
    <x v="7"/>
    <s v="51"/>
  </r>
  <r>
    <x v="1"/>
    <s v="D0701-01/52"/>
    <d v="2007-01-18T00:00:00"/>
    <d v="2017-01-01T00:00:00"/>
    <s v="A"/>
    <s v="Pseudomonas Agar Base"/>
    <s v="Para uso microbiológico."/>
    <s v="Frasco por 500 g  "/>
    <n v="4019602"/>
    <m/>
    <x v="7"/>
    <s v="52"/>
  </r>
  <r>
    <x v="1"/>
    <s v="D0701-01/53"/>
    <d v="2007-01-18T00:00:00"/>
    <d v="2017-01-01T00:00:00"/>
    <s v="A"/>
    <s v="TTC Tergitol 7 Agar Base"/>
    <s v="Para uso microbiológico."/>
    <s v="Frasco por 500 g "/>
    <s v="402160T2"/>
    <m/>
    <x v="7"/>
    <s v="53"/>
  </r>
  <r>
    <x v="1"/>
    <s v="D0701-01/54"/>
    <d v="2007-01-18T00:00:00"/>
    <d v="2017-01-01T00:00:00"/>
    <s v="A"/>
    <s v="Baird Parker Agar Base"/>
    <s v="Para uso microbiológico."/>
    <s v="Frasco por 500 g  "/>
    <n v="4011162"/>
    <m/>
    <x v="7"/>
    <s v="54"/>
  </r>
  <r>
    <x v="1"/>
    <s v="D0701-01/55"/>
    <d v="2007-01-18T00:00:00"/>
    <d v="2017-01-01T00:00:00"/>
    <s v="A"/>
    <s v="Selenite Broth Base"/>
    <s v="Para uso microbiológico."/>
    <s v="Frasco por 500 g  "/>
    <s v="402025B2"/>
    <m/>
    <x v="7"/>
    <s v="55"/>
  </r>
  <r>
    <x v="1"/>
    <s v="D0701-01/56"/>
    <d v="2007-01-18T00:00:00"/>
    <d v="2017-01-01T00:00:00"/>
    <s v="A"/>
    <s v="Selenite Cystine Broth"/>
    <s v="Para uso microbiológico."/>
    <s v="Frasco por 500 g  "/>
    <n v="4020262"/>
    <m/>
    <x v="7"/>
    <s v="56"/>
  </r>
  <r>
    <x v="1"/>
    <s v="D0701-01/57"/>
    <d v="2007-01-18T00:00:00"/>
    <d v="2017-01-01T00:00:00"/>
    <s v="A"/>
    <s v="Mac Conkey Broth Purple "/>
    <s v="Para uso microbiológico."/>
    <s v="Frasco por 500 g  "/>
    <n v="4016752"/>
    <m/>
    <x v="7"/>
    <s v="57"/>
  </r>
  <r>
    <x v="1"/>
    <s v="D0701-01/58"/>
    <d v="2007-01-18T00:00:00"/>
    <d v="2017-01-01T00:00:00"/>
    <s v="A"/>
    <s v="Desoxycholate Citrate Agar"/>
    <s v="Para uso microbiológico."/>
    <s v="Frasco por 500 g  "/>
    <n v="4013752"/>
    <m/>
    <x v="7"/>
    <s v="58"/>
  </r>
  <r>
    <x v="1"/>
    <s v="D0701-01/59"/>
    <d v="2007-01-18T00:00:00"/>
    <d v="2017-01-01T00:00:00"/>
    <s v="A"/>
    <s v="Levine EMB Blue Agar"/>
    <s v="Para uso microbiológico."/>
    <s v="Frasco por 500 g  "/>
    <n v="4015952"/>
    <m/>
    <x v="7"/>
    <s v="59"/>
  </r>
  <r>
    <x v="1"/>
    <s v="D0701-01/60"/>
    <d v="2007-01-18T00:00:00"/>
    <d v="2017-01-01T00:00:00"/>
    <s v="A"/>
    <s v="Mac Conkey Sorbitol Agar"/>
    <s v="Para uso microbiológico."/>
    <s v="Frasco por 500 g  "/>
    <s v="401669S2"/>
    <m/>
    <x v="7"/>
    <s v="60"/>
  </r>
  <r>
    <x v="1"/>
    <s v="D0701-01/61"/>
    <d v="2007-01-18T00:00:00"/>
    <d v="2017-01-01T00:00:00"/>
    <s v="A"/>
    <s v="Bismuth Sulphite Agar U.S.P."/>
    <s v="Para uso microbiológico."/>
    <s v="Frasco por 500 g  "/>
    <n v="40121022"/>
    <m/>
    <x v="7"/>
    <s v="61"/>
  </r>
  <r>
    <x v="1"/>
    <s v="D0701-01/62"/>
    <d v="2007-01-18T00:00:00"/>
    <d v="2017-01-01T00:00:00"/>
    <s v="A"/>
    <s v="XLD Agar"/>
    <s v="Para uso microbiológico."/>
    <s v="Frasco por 500 g  "/>
    <n v="4022062"/>
    <m/>
    <x v="7"/>
    <s v="62"/>
  </r>
  <r>
    <x v="1"/>
    <s v="D0701-01/63"/>
    <d v="2007-01-18T00:00:00"/>
    <d v="2017-01-01T00:00:00"/>
    <s v="A"/>
    <s v="ALOA (Agar Listeria Ottaviani Agosti)"/>
    <s v="Para uso microbiológico."/>
    <s v="Frasco por 500 g  "/>
    <n v="4016052"/>
    <m/>
    <x v="7"/>
    <s v="63"/>
  </r>
  <r>
    <x v="1"/>
    <s v="D0701-01/64"/>
    <d v="2007-01-18T00:00:00"/>
    <d v="2017-01-01T00:00:00"/>
    <s v="A"/>
    <s v="Bile Aesculin Agar"/>
    <s v="Para uso microbiológico."/>
    <s v="Frasco por 500 g  "/>
    <n v="4010172"/>
    <m/>
    <x v="7"/>
    <s v="64"/>
  </r>
  <r>
    <x v="1"/>
    <s v="D0701-01/65"/>
    <d v="2007-01-18T00:00:00"/>
    <d v="2017-01-01T00:00:00"/>
    <s v="A"/>
    <s v="Bordet Gengou Agar Base"/>
    <s v="Para uso microbiológico."/>
    <s v="Frasco por 500 g  "/>
    <n v="4012152"/>
    <m/>
    <x v="7"/>
    <s v="65"/>
  </r>
  <r>
    <x v="1"/>
    <s v="D0701-01/66"/>
    <d v="2007-01-18T00:00:00"/>
    <d v="2017-01-01T00:00:00"/>
    <s v="A"/>
    <s v="Bromocresol Purple Glucosa Agar (Dextrose Tryptone Agar)"/>
    <s v="Para uso microbiológico."/>
    <s v="Frasco por 500 g  "/>
    <n v="4012732"/>
    <m/>
    <x v="7"/>
    <s v="66"/>
  </r>
  <r>
    <x v="1"/>
    <s v="D0701-01/67"/>
    <d v="2007-01-18T00:00:00"/>
    <d v="2017-01-01T00:00:00"/>
    <s v="A"/>
    <s v="Buffered Peptone Water"/>
    <s v="Para uso microbiológico."/>
    <s v="Frasco por 500 g "/>
    <n v="4012782"/>
    <m/>
    <x v="7"/>
    <s v="67"/>
  </r>
  <r>
    <x v="1"/>
    <s v="D0701-01/68"/>
    <d v="2007-01-18T00:00:00"/>
    <d v="2017-01-01T00:00:00"/>
    <s v="A"/>
    <s v="Campylobacter Blood Free Medium Base BOLTON"/>
    <s v="Para uso microbiológico."/>
    <s v="Frasco por 500 g  "/>
    <n v="4012822"/>
    <m/>
    <x v="7"/>
    <s v="68"/>
  </r>
  <r>
    <x v="1"/>
    <s v="D0701-01/69"/>
    <d v="2007-01-18T00:00:00"/>
    <d v="2017-01-01T00:00:00"/>
    <s v="A"/>
    <s v="Campylobacter Blood Free Medium Base KARMALI"/>
    <s v="Para uso microbiológico."/>
    <s v="Frasco por 500 g  "/>
    <n v="4012832"/>
    <m/>
    <x v="7"/>
    <s v="69"/>
  </r>
  <r>
    <x v="1"/>
    <s v="D0701-01/70"/>
    <d v="2007-01-18T00:00:00"/>
    <d v="2017-01-01T00:00:00"/>
    <s v="A"/>
    <s v="Cary-Blair Transport Medium"/>
    <s v="Para uso microbiológico."/>
    <s v="Frasco por 500 g "/>
    <n v="4012872"/>
    <m/>
    <x v="7"/>
    <s v="70"/>
  </r>
  <r>
    <x v="1"/>
    <s v="D0701-01/71"/>
    <d v="2007-01-18T00:00:00"/>
    <d v="2017-01-01T00:00:00"/>
    <s v="A"/>
    <s v="CIN Agar Base"/>
    <s v="Para uso microbiológico."/>
    <s v="Frasco por 500 g  "/>
    <n v="4013022"/>
    <m/>
    <x v="7"/>
    <s v="71"/>
  </r>
  <r>
    <x v="1"/>
    <s v="D0701-01/72"/>
    <d v="2007-01-18T00:00:00"/>
    <d v="2017-01-01T00:00:00"/>
    <s v="A"/>
    <s v="CLED Medium Andrade"/>
    <s v="Para uso microbiológico."/>
    <s v="Frasco por 500 g  "/>
    <n v="40129022"/>
    <m/>
    <x v="7"/>
    <s v="72"/>
  </r>
  <r>
    <x v="1"/>
    <s v="D0701-01/73"/>
    <d v="2007-01-18T00:00:00"/>
    <d v="2017-01-01T00:00:00"/>
    <s v="A"/>
    <s v="Columbia Agar Base"/>
    <s v="Para uso microbiológico."/>
    <s v="Frasco por 500 g  "/>
    <n v="4011362"/>
    <m/>
    <x v="7"/>
    <s v="73"/>
  </r>
  <r>
    <x v="1"/>
    <s v="D0701-01/74"/>
    <d v="2007-01-18T00:00:00"/>
    <d v="2017-01-01T00:00:00"/>
    <s v="A"/>
    <s v="Descarboxylase Moeller Base Broth"/>
    <s v="Para uso microbiológico."/>
    <s v="Frasco por 500 g "/>
    <n v="4013662"/>
    <m/>
    <x v="7"/>
    <s v="74"/>
  </r>
  <r>
    <x v="1"/>
    <s v="D0701-01/75"/>
    <d v="2007-01-18T00:00:00"/>
    <d v="2017-01-01T00:00:00"/>
    <s v="A"/>
    <s v="Desoxyribonuclease Test Medium"/>
    <s v="Para uso microbiológico."/>
    <s v="Frasco por 500 g  "/>
    <n v="4013682"/>
    <m/>
    <x v="7"/>
    <s v="75"/>
  </r>
  <r>
    <x v="1"/>
    <s v="D0701-01/76"/>
    <d v="2007-01-18T00:00:00"/>
    <d v="2017-01-01T00:00:00"/>
    <s v="A"/>
    <s v="Dextrose Broth"/>
    <s v="Para uso microbiológico."/>
    <s v="Frasco por 500 g "/>
    <n v="4013862"/>
    <m/>
    <x v="7"/>
    <s v="76"/>
  </r>
  <r>
    <x v="1"/>
    <s v="D0701-01/77"/>
    <d v="2007-01-18T00:00:00"/>
    <d v="2017-01-01T00:00:00"/>
    <s v="A"/>
    <s v="EC Broth"/>
    <s v="Para uso microbiológico."/>
    <s v="Frasco por 500 g "/>
    <n v="4014252"/>
    <m/>
    <x v="7"/>
    <s v="77"/>
  </r>
  <r>
    <x v="1"/>
    <s v="D0701-01/78"/>
    <d v="2007-01-18T00:00:00"/>
    <d v="2017-01-01T00:00:00"/>
    <s v="A"/>
    <s v="Ethyl Violet Azide (EVA) Broth-Litsky"/>
    <s v="Para uso microbiológico."/>
    <s v="Frasco por 500 g "/>
    <n v="4014852"/>
    <m/>
    <x v="7"/>
    <s v="78"/>
  </r>
  <r>
    <x v="1"/>
    <s v="D0701-01/79"/>
    <d v="2007-01-18T00:00:00"/>
    <d v="2017-01-01T00:00:00"/>
    <s v="A"/>
    <s v="Fraser Broth Base"/>
    <s v="Para uso microbiológico."/>
    <s v="Frasco por 500 g "/>
    <n v="4014952"/>
    <m/>
    <x v="7"/>
    <s v="79"/>
  </r>
  <r>
    <x v="1"/>
    <s v="D0701-01/80"/>
    <d v="2007-01-18T00:00:00"/>
    <d v="2017-01-01T00:00:00"/>
    <s v="A"/>
    <s v="Lauryl Pepto Bios Broth"/>
    <s v="Para uso microbiológico."/>
    <s v="Frasco por 500 g "/>
    <n v="4015802"/>
    <m/>
    <x v="7"/>
    <s v="80"/>
  </r>
  <r>
    <x v="1"/>
    <s v="D0701-01/81"/>
    <d v="2007-01-18T00:00:00"/>
    <d v="2017-01-01T00:00:00"/>
    <s v="A"/>
    <s v="Listeria Oxford Agar Base"/>
    <s v="Para uso microbiológico."/>
    <s v="Frasco por 500 g "/>
    <n v="4016002"/>
    <m/>
    <x v="7"/>
    <s v="81"/>
  </r>
  <r>
    <x v="1"/>
    <s v="D0701-01/82"/>
    <d v="2007-01-18T00:00:00"/>
    <d v="2017-01-01T00:00:00"/>
    <s v="A"/>
    <s v="Listeria Palcam Agar Base"/>
    <s v="Para uso microbiológico."/>
    <s v="Frasco por 500 g  "/>
    <n v="4016042"/>
    <m/>
    <x v="7"/>
    <s v="82"/>
  </r>
  <r>
    <x v="1"/>
    <s v="D0701-01/83"/>
    <d v="2007-01-18T00:00:00"/>
    <d v="2017-01-01T00:00:00"/>
    <s v="A"/>
    <s v="Malonate Broth"/>
    <s v="Para uso microbiológico."/>
    <s v="Frasco por 500 g "/>
    <n v="4016852"/>
    <m/>
    <x v="7"/>
    <s v="83"/>
  </r>
  <r>
    <x v="1"/>
    <s v="D0701-01/84"/>
    <d v="2007-01-18T00:00:00"/>
    <d v="2017-01-01T00:00:00"/>
    <s v="A"/>
    <s v="Malt Agar"/>
    <s v="Para uso microbiológico."/>
    <s v="Frasco por 500 g "/>
    <n v="4016452"/>
    <m/>
    <x v="7"/>
    <s v="84"/>
  </r>
  <r>
    <x v="1"/>
    <s v="D0701-01/85"/>
    <d v="2007-01-18T00:00:00"/>
    <d v="2017-01-01T00:00:00"/>
    <s v="A"/>
    <s v="Malt Extract Agar"/>
    <s v="Para uso microbiológico."/>
    <s v="Frasco por 500 g  "/>
    <n v="4016552"/>
    <m/>
    <x v="7"/>
    <s v="85"/>
  </r>
  <r>
    <x v="1"/>
    <s v="D0701-01/86"/>
    <d v="2007-01-18T00:00:00"/>
    <d v="2017-01-01T00:00:00"/>
    <s v="A"/>
    <s v="Malt Extract Broth"/>
    <s v="Para uso microbiológico."/>
    <s v="Frasco por 500 g  "/>
    <n v="4016602"/>
    <m/>
    <x v="7"/>
    <s v="86"/>
  </r>
  <r>
    <x v="1"/>
    <s v="D0701-01/87"/>
    <d v="2007-01-18T00:00:00"/>
    <d v="2017-01-01T00:00:00"/>
    <s v="A"/>
    <s v="Modified Semi-Solid Rappaport Vassiliadis Medium Base (MSRV)"/>
    <s v="Para uso microbiológico."/>
    <s v="Frasco por 500 g "/>
    <n v="4019822"/>
    <m/>
    <x v="7"/>
    <s v="87"/>
  </r>
  <r>
    <x v="1"/>
    <s v="D0701-01/88"/>
    <d v="2007-01-18T00:00:00"/>
    <d v="2017-01-01T00:00:00"/>
    <s v="A"/>
    <s v="Peptone-Tryptone Water"/>
    <s v="Para uso microbiológico."/>
    <s v="Frasco por 500 g  "/>
    <n v="4018912"/>
    <m/>
    <x v="7"/>
    <s v="88"/>
  </r>
  <r>
    <x v="1"/>
    <s v="D0701-01/89"/>
    <d v="2007-01-18T00:00:00"/>
    <d v="2017-01-01T00:00:00"/>
    <s v="A"/>
    <s v="Potato Dextrose Agar"/>
    <s v="Para uso microbiológico."/>
    <s v="Frasco por 500 g  "/>
    <n v="4019352"/>
    <m/>
    <x v="7"/>
    <s v="89"/>
  </r>
  <r>
    <x v="1"/>
    <s v="D0701-01/90"/>
    <d v="2007-01-18T00:00:00"/>
    <d v="2017-01-01T00:00:00"/>
    <s v="A"/>
    <s v="Pseudomonas Selective Agar"/>
    <s v="Para uso microbiológico."/>
    <s v="Frasco por 500 g  "/>
    <n v="4019632"/>
    <m/>
    <x v="7"/>
    <s v="90"/>
  </r>
  <r>
    <x v="1"/>
    <s v="D0701-01/91"/>
    <d v="2007-01-18T00:00:00"/>
    <d v="2017-01-01T00:00:00"/>
    <s v="A"/>
    <s v="Rappaport Vassiliadis (RV) Broth"/>
    <s v="Para uso microbiológico."/>
    <s v="Frasco por 500 g  "/>
    <n v="4019802"/>
    <m/>
    <x v="7"/>
    <s v="91"/>
  </r>
  <r>
    <x v="1"/>
    <s v="D0701-01/92"/>
    <d v="2007-01-18T00:00:00"/>
    <d v="2017-01-01T00:00:00"/>
    <s v="A"/>
    <s v="Sabouraud Broth"/>
    <s v="Para uso microbiológico."/>
    <s v="Frasco por 500 g "/>
    <n v="4020002"/>
    <m/>
    <x v="7"/>
    <s v="92"/>
  </r>
  <r>
    <x v="1"/>
    <s v="D0701-01/93"/>
    <d v="2007-01-18T00:00:00"/>
    <d v="2017-01-01T00:00:00"/>
    <s v="A"/>
    <s v="Selenite Broth "/>
    <s v="Para uso microbiológico."/>
    <s v="Frasco por 500 g  "/>
    <n v="4020252"/>
    <m/>
    <x v="7"/>
    <s v="93"/>
  </r>
  <r>
    <x v="1"/>
    <s v="D0701-01/94"/>
    <d v="2007-01-18T00:00:00"/>
    <d v="2017-01-01T00:00:00"/>
    <s v="A"/>
    <s v="Stuart Transport Medium"/>
    <s v="Para uso microbiológico."/>
    <s v="Frasco por 500 g  "/>
    <n v="4020912"/>
    <m/>
    <x v="7"/>
    <s v="94"/>
  </r>
  <r>
    <x v="1"/>
    <s v="D0701-01/95"/>
    <d v="2007-01-18T00:00:00"/>
    <d v="2017-01-01T00:00:00"/>
    <s v="A"/>
    <s v="Taylor Lysine Decarboxylase Broth"/>
    <s v="Para uso microbiológico."/>
    <s v="Frasco por 500 g  "/>
    <s v=" 401367L2"/>
    <m/>
    <x v="7"/>
    <s v="95"/>
  </r>
  <r>
    <x v="1"/>
    <s v="D0701-01/96"/>
    <d v="2007-01-18T00:00:00"/>
    <d v="2017-01-01T00:00:00"/>
    <s v="A"/>
    <s v="TCBS Kobayashi Agar"/>
    <s v="Para uso microbiológico."/>
    <s v="Frasco por 500 g  "/>
    <n v="4021062"/>
    <m/>
    <x v="7"/>
    <s v="96"/>
  </r>
  <r>
    <x v="1"/>
    <s v="D0701-01/97"/>
    <d v="2007-01-18T00:00:00"/>
    <d v="2017-01-01T00:00:00"/>
    <s v="A"/>
    <s v="Violet Red Bile Agar"/>
    <s v="Para uso microbiológico."/>
    <s v="Frasco por 500 g "/>
    <n v="4021852"/>
    <m/>
    <x v="7"/>
    <s v="97"/>
  </r>
  <r>
    <x v="1"/>
    <s v="D0701-01/98"/>
    <d v="2007-01-18T00:00:00"/>
    <d v="2017-01-01T00:00:00"/>
    <s v="A"/>
    <s v="Sabouraud Dextrose Agar CAF 50"/>
    <s v="Para uso microbiológico."/>
    <s v="Frasco por 500 g  "/>
    <n v="4020062"/>
    <m/>
    <x v="7"/>
    <s v="98"/>
  </r>
  <r>
    <x v="1"/>
    <s v="D0701-01/99"/>
    <d v="2007-01-18T00:00:00"/>
    <d v="2017-01-01T00:00:00"/>
    <s v="A"/>
    <s v="Clostridium Difficile Agar Base"/>
    <s v="Para uso microbiológico."/>
    <s v="Frasco por 500 g  "/>
    <n v="4013082"/>
    <m/>
    <x v="7"/>
    <s v="99"/>
  </r>
  <r>
    <x v="1"/>
    <s v="D0701-01/100"/>
    <d v="2014-12-03T00:00:00"/>
    <d v="2017-01-01T00:00:00"/>
    <s v="A"/>
    <s v="CLOSTRIDIUM  PERFRINGENS AGAR BASE"/>
    <s v="Para uso microbiológico."/>
    <s v="Frasco por 500 g  "/>
    <n v="4013072"/>
    <m/>
    <x v="7"/>
    <s v="100"/>
  </r>
  <r>
    <x v="1"/>
    <s v="D0701-01/101"/>
    <d v="2014-12-03T00:00:00"/>
    <d v="2017-01-01T00:00:00"/>
    <s v="A"/>
    <s v="R2A AGAR"/>
    <s v="Para uso microbiológico."/>
    <s v="Frasco por 500 g  "/>
    <n v="4019962"/>
    <m/>
    <x v="7"/>
    <s v="101"/>
  </r>
  <r>
    <x v="1"/>
    <s v="D0701-01/102"/>
    <d v="2014-12-03T00:00:00"/>
    <d v="2017-01-01T00:00:00"/>
    <s v="A"/>
    <s v="MUELLER KAUFFMANN TETRATHIONATE BROTH BASE  "/>
    <s v="Para uso microbiológico."/>
    <s v="Frasco por 500 g  "/>
    <n v="4017432"/>
    <m/>
    <x v="7"/>
    <s v="102"/>
  </r>
  <r>
    <x v="1"/>
    <s v="D0701-01/103"/>
    <d v="2014-12-03T00:00:00"/>
    <d v="2017-01-01T00:00:00"/>
    <s v="A"/>
    <s v="KF STREPTOCOCCUS BROTH"/>
    <s v="Para uso microbiológico."/>
    <s v="Frasco por 500 g  "/>
    <n v="4011042"/>
    <m/>
    <x v="7"/>
    <s v="103"/>
  </r>
  <r>
    <x v="1"/>
    <s v="D0701-01/104"/>
    <d v="2014-12-03T00:00:00"/>
    <d v="2017-01-01T00:00:00"/>
    <s v="A"/>
    <s v="TSC AGAR BASE   "/>
    <s v="Para uso microbiológico."/>
    <s v="Frasco por 500 g  "/>
    <n v="4021582"/>
    <m/>
    <x v="7"/>
    <s v="104"/>
  </r>
  <r>
    <x v="0"/>
    <s v="D0702-02"/>
    <d v="2007-02-06T00:00:00"/>
    <d v="2017-02-01T00:00:00"/>
    <s v="B"/>
    <s v="Familia 1.9 Discos para antibiograma"/>
    <s v="Para la determinación de la sensibilidad bacteriana a los agentes antimicrobianos."/>
    <s v="5 x 50 discos para 250 determinaciones"/>
    <m/>
    <m/>
    <x v="8"/>
    <s v=""/>
  </r>
  <r>
    <x v="1"/>
    <s v="D0702-02/1"/>
    <d v="2007-02-06T00:00:00"/>
    <d v="2017-02-01T00:00:00"/>
    <s v="B"/>
    <s v="AMIKACIN AK 30 µg"/>
    <s v="Para la determinación de la sensibilidad bacteriana a los agentes antimicrobianos."/>
    <s v="5 x 50 discos para 250 determinaciones  "/>
    <s v="9004C"/>
    <m/>
    <x v="8"/>
    <s v="1"/>
  </r>
  <r>
    <x v="1"/>
    <s v="D0702-02/2"/>
    <d v="2007-02-06T00:00:00"/>
    <d v="2017-02-01T00:00:00"/>
    <s v="B"/>
    <s v="AMPICILLIN AMP 10 µg"/>
    <s v="Para la determinación de la sensibilidad bacteriana a los agentes antimicrobianos."/>
    <s v="5 x 50 discos para 250 determinaciones   "/>
    <s v="9006C"/>
    <m/>
    <x v="8"/>
    <s v="2"/>
  </r>
  <r>
    <x v="1"/>
    <s v="D0702-02/3"/>
    <d v="2007-02-06T00:00:00"/>
    <d v="2017-02-01T00:00:00"/>
    <s v="B"/>
    <s v="AUGMENTIN AUG 30 µg"/>
    <s v="Para la determinación de la sensibilidad bacteriana a los agentes antimicrobianos."/>
    <s v="5 x 50 discos para 250 determinaciones  "/>
    <s v="9048C"/>
    <m/>
    <x v="8"/>
    <s v="3"/>
  </r>
  <r>
    <x v="1"/>
    <s v="D0702-02/4"/>
    <d v="2007-02-06T00:00:00"/>
    <d v="2017-02-01T00:00:00"/>
    <s v="B"/>
    <s v="AMPICILLIN/SULBACTAM AMS 20 µg"/>
    <s v="Para la determinación de la sensibilidad bacteriana a los agentes antimicrobianos."/>
    <s v="5 x 50 discos para 250 determinaciones  "/>
    <s v="9031C"/>
    <m/>
    <x v="8"/>
    <s v="4"/>
  </r>
  <r>
    <x v="1"/>
    <s v="D0702-02/5"/>
    <d v="2007-02-06T00:00:00"/>
    <d v="2017-02-01T00:00:00"/>
    <s v="B"/>
    <s v="AZITHROMYCIN AZM 15 µg"/>
    <s v="Para la determinación de la sensibilidad bacteriana a los agentes antimicrobianos."/>
    <s v="5 x 50 discos para 250 determinaciones  "/>
    <s v="9105C"/>
    <m/>
    <x v="8"/>
    <s v="5"/>
  </r>
  <r>
    <x v="1"/>
    <s v="D0702-02/6"/>
    <d v="2007-02-06T00:00:00"/>
    <d v="2017-02-01T00:00:00"/>
    <s v="B"/>
    <s v="AZTREONAM ATM 30 µg"/>
    <s v="Para la determinación de la sensibilidad bacteriana a los agentes antimicrobianos."/>
    <s v="5 x 50 discos para 250 determinaciones  "/>
    <s v="9008C"/>
    <m/>
    <x v="8"/>
    <s v="6"/>
  </r>
  <r>
    <x v="1"/>
    <s v="D0702-02/7"/>
    <d v="2007-02-06T00:00:00"/>
    <d v="2017-02-01T00:00:00"/>
    <s v="B"/>
    <s v="CEFACLOR CEC 30 µg"/>
    <s v="Para la determinación de la sensibilidad bacteriana a los agentes antimicrobianos."/>
    <s v="5 x 50 discos para 250 determinaciones  "/>
    <s v="9010C"/>
    <m/>
    <x v="8"/>
    <s v="7"/>
  </r>
  <r>
    <x v="1"/>
    <s v="D0702-02/8"/>
    <d v="2007-02-06T00:00:00"/>
    <d v="2017-02-01T00:00:00"/>
    <s v="B"/>
    <s v="CEFADROXIL CDX 30 µg"/>
    <s v="Para la determinación de la sensibilidad bacteriana a los agentes antimicrobianos."/>
    <s v="5 x 50 discos para 250 determinaciones  "/>
    <s v="9052C"/>
    <m/>
    <x v="8"/>
    <s v="8"/>
  </r>
  <r>
    <x v="1"/>
    <s v="D0702-02/9"/>
    <d v="2007-02-06T00:00:00"/>
    <d v="2017-02-01T00:00:00"/>
    <s v="B"/>
    <s v="CEPHALEXIN CL 30 µg"/>
    <s v="Para la determinación de la sensibilidad bacteriana a los agentes antimicrobianos."/>
    <s v="5 x 50 discos para 250 determinaciones  "/>
    <s v="9011C"/>
    <m/>
    <x v="8"/>
    <s v="9"/>
  </r>
  <r>
    <x v="1"/>
    <s v="D0702-02/10"/>
    <d v="2007-02-06T00:00:00"/>
    <d v="2017-02-01T00:00:00"/>
    <s v="B"/>
    <s v="CEFIXIME CFM 5 µg "/>
    <s v="Para la determinación de la sensibilidad bacteriana a los agentes antimicrobianos."/>
    <s v="5 x 50 discos para 250 determinaciones  "/>
    <s v="9089C"/>
    <m/>
    <x v="8"/>
    <s v="10"/>
  </r>
  <r>
    <x v="1"/>
    <s v="D0702-02/11"/>
    <d v="2007-02-06T00:00:00"/>
    <d v="2017-02-01T00:00:00"/>
    <s v="B"/>
    <s v="CEFOTAXIME CTX 30 µg"/>
    <s v="Para la determinación de la sensibilidad bacteriana a los agentes antimicrobianos."/>
    <s v="5 x 50 discos para 250 determinaciones  "/>
    <s v="9017C"/>
    <m/>
    <x v="8"/>
    <s v="11"/>
  </r>
  <r>
    <x v="1"/>
    <s v="D0702-02/12"/>
    <d v="2007-02-06T00:00:00"/>
    <d v="2017-02-01T00:00:00"/>
    <s v="B"/>
    <s v="CEFTAZIDIME CAZ 30 µg"/>
    <s v="Para la determinación de la sensibilidad bacteriana a los agentes antimicrobianos."/>
    <s v="5 x 50 discos para 250 determinaciones  "/>
    <s v="9019C"/>
    <m/>
    <x v="8"/>
    <s v="12"/>
  </r>
  <r>
    <x v="1"/>
    <s v="D0702-02/13"/>
    <d v="2007-02-06T00:00:00"/>
    <d v="2017-02-01T00:00:00"/>
    <s v="B"/>
    <s v="CEFTIBUTEN CTB 30 µg "/>
    <s v="Para la determinación de la sensibilidad bacteriana a los agentes antimicrobianos."/>
    <s v="5 x 50 discos para 250 determinaciones  "/>
    <s v="9101C"/>
    <m/>
    <x v="8"/>
    <s v="13"/>
  </r>
  <r>
    <x v="1"/>
    <s v="D0702-02/14"/>
    <d v="2007-02-06T00:00:00"/>
    <d v="2017-02-01T00:00:00"/>
    <s v="B"/>
    <s v="CEFUROXIME CXM 30 µg"/>
    <s v="Para la determinación de la sensibilidad bacteriana a los agentes antimicrobianos."/>
    <s v="5 x 50 discos para 250 determinaciones  "/>
    <s v="9021C"/>
    <m/>
    <x v="8"/>
    <s v="14"/>
  </r>
  <r>
    <x v="1"/>
    <s v="D0702-02/15"/>
    <d v="2007-02-06T00:00:00"/>
    <d v="2017-02-01T00:00:00"/>
    <s v="B"/>
    <s v="CHLORAMPHENICOL C 30 µg"/>
    <s v="Para la determinación de la sensibilidad bacteriana a los agentes antimicrobianos."/>
    <s v="5 x 50 discos para 250 determinaciones  "/>
    <s v="9022C"/>
    <m/>
    <x v="8"/>
    <s v="15"/>
  </r>
  <r>
    <x v="1"/>
    <s v="D0702-02/16"/>
    <d v="2007-02-06T00:00:00"/>
    <d v="2017-02-01T00:00:00"/>
    <s v="B"/>
    <s v="CIPROFLOXACIN CIP 5 µg"/>
    <s v="Para la determinación de la sensibilidad bacteriana a los agentes antimicrobianos."/>
    <s v="5 x 50 discos para 250 determinaciones  "/>
    <s v="9056C"/>
    <m/>
    <x v="8"/>
    <s v="16"/>
  </r>
  <r>
    <x v="1"/>
    <s v="D0702-02/17"/>
    <d v="2007-02-06T00:00:00"/>
    <d v="2017-02-01T00:00:00"/>
    <s v="B"/>
    <s v="CLINDAMYCIN CD 2 µg"/>
    <s v="Para la determinación de la sensibilidad bacteriana a los agentes antimicrobianos."/>
    <s v="5 x 50 discos para 250 determinaciones  "/>
    <s v="9047C"/>
    <m/>
    <x v="8"/>
    <s v="17"/>
  </r>
  <r>
    <x v="1"/>
    <s v="D0702-02/18"/>
    <d v="2007-02-06T00:00:00"/>
    <d v="2017-02-01T00:00:00"/>
    <s v="B"/>
    <s v="DOXYCYCLINE DXT 30 µg"/>
    <s v="Para la determinación de la sensibilidad bacteriana a los agentes antimicrobianos."/>
    <s v="5 x 50 discos para 250 determinaciones  "/>
    <s v="9059C"/>
    <m/>
    <x v="8"/>
    <s v="18"/>
  </r>
  <r>
    <x v="1"/>
    <s v="D0702-02/19"/>
    <d v="2007-02-06T00:00:00"/>
    <d v="2017-02-01T00:00:00"/>
    <s v="B"/>
    <s v="ERITHROMYCIN E 15 µg"/>
    <s v="Para la determinación de la sensibilidad bacteriana a los agentes antimicrobianos."/>
    <s v="5 x 50 discos para 250 determinaciones  "/>
    <s v="9024C"/>
    <m/>
    <x v="8"/>
    <s v="19"/>
  </r>
  <r>
    <x v="1"/>
    <s v="D0702-02/20"/>
    <d v="2007-02-06T00:00:00"/>
    <d v="2017-02-01T00:00:00"/>
    <s v="B"/>
    <s v="FOSFOMYCIN FOS 200 µg"/>
    <s v="Para la determinación de la sensibilidad bacteriana a los agentes antimicrobianos."/>
    <s v="5 x 50 discos para 250 determinaciones  "/>
    <s v="9109C"/>
    <m/>
    <x v="8"/>
    <s v="20"/>
  </r>
  <r>
    <x v="1"/>
    <s v="D0702-02/21"/>
    <d v="2007-02-06T00:00:00"/>
    <d v="2017-02-01T00:00:00"/>
    <s v="B"/>
    <s v="GENTAMICIN CN 10 µg"/>
    <s v="Para la determinación de la sensibilidad bacteriana a los agentes antimicrobianos."/>
    <s v="5 x 50 discos para 250 determinaciones  "/>
    <s v="9026C"/>
    <m/>
    <x v="8"/>
    <s v="21"/>
  </r>
  <r>
    <x v="1"/>
    <s v="D0702-02/22"/>
    <d v="2007-02-06T00:00:00"/>
    <d v="2017-02-01T00:00:00"/>
    <s v="B"/>
    <s v="IMIPENEM IMI 10 µg"/>
    <s v="Para la determinación de la sensibilidad bacteriana a los agentes antimicrobianos."/>
    <s v="5 x 50 discos para 250 determinaciones  "/>
    <s v="9079C"/>
    <m/>
    <x v="8"/>
    <s v="22"/>
  </r>
  <r>
    <x v="1"/>
    <s v="D0702-02/23"/>
    <d v="2007-02-06T00:00:00"/>
    <d v="2017-02-01T00:00:00"/>
    <s v="B"/>
    <s v="LEVOFLOXACIN LEV 5 µg"/>
    <s v="Para la determinación de la sensibilidad bacteriana a los agentes antimicrobianos."/>
    <s v="5 x 50 discos para 250 determinaciones "/>
    <s v="9102C"/>
    <m/>
    <x v="8"/>
    <s v="23"/>
  </r>
  <r>
    <x v="1"/>
    <s v="D0702-02/24"/>
    <d v="2007-02-06T00:00:00"/>
    <d v="2017-02-01T00:00:00"/>
    <s v="B"/>
    <s v="MINOCYCLINE MN 30 µg"/>
    <s v="Para la determinación de la sensibilidad bacteriana a los agentes antimicrobianos."/>
    <s v="5 x 50 discos para 250 determinaciones  "/>
    <s v="9030C"/>
    <m/>
    <x v="8"/>
    <s v="24"/>
  </r>
  <r>
    <x v="1"/>
    <s v="D0702-02/25"/>
    <d v="2007-02-06T00:00:00"/>
    <d v="2017-02-01T00:00:00"/>
    <s v="B"/>
    <s v="NALIDIXIC ACID NA 30 µg"/>
    <s v="Para la determinación de la sensibilidad bacteriana a los agentes antimicrobianos."/>
    <s v="5 x 50 discos para 250 determinaciones "/>
    <s v="9001C"/>
    <m/>
    <x v="8"/>
    <s v="25"/>
  </r>
  <r>
    <x v="1"/>
    <s v="D0702-02/26"/>
    <d v="2007-02-06T00:00:00"/>
    <d v="2017-02-01T00:00:00"/>
    <s v="B"/>
    <s v="NETILMICIN NET 30 µg"/>
    <s v="Para la determinación de la sensibilidad bacteriana a los agentes antimicrobianos."/>
    <s v="5 x 50 discos para 250 determinaciones  "/>
    <s v="9033C"/>
    <m/>
    <x v="8"/>
    <s v="26"/>
  </r>
  <r>
    <x v="1"/>
    <s v="D0702-02/27"/>
    <d v="2007-02-06T00:00:00"/>
    <d v="2017-02-01T00:00:00"/>
    <s v="B"/>
    <s v="NITROFURANTOIN F 300 µg"/>
    <s v="Para la determinación de la sensibilidad bacteriana a los agentes antimicrobianos."/>
    <s v="5 x 50 discos para 250 determinaciones  "/>
    <s v="9034C"/>
    <m/>
    <x v="8"/>
    <s v="27"/>
  </r>
  <r>
    <x v="1"/>
    <s v="D0702-02/28"/>
    <d v="2007-02-06T00:00:00"/>
    <d v="2017-02-01T00:00:00"/>
    <s v="B"/>
    <s v="OFLOXACIN OFX 5 µg"/>
    <s v="Para la determinación de la sensibilidad bacteriana a los agentes antimicrobianos."/>
    <s v="5 x 50 discos para 250 determinaciones "/>
    <s v="9080C"/>
    <m/>
    <x v="8"/>
    <s v="28"/>
  </r>
  <r>
    <x v="1"/>
    <s v="D0702-02/29"/>
    <d v="2007-02-06T00:00:00"/>
    <d v="2017-02-01T00:00:00"/>
    <s v="B"/>
    <s v="OXYTETRACYCLINE OT 30 µg"/>
    <s v="Para la determinación de la sensibilidad bacteriana a los agentes antimicrobianos."/>
    <s v="5 x 50 discos para 250 determinaciones  "/>
    <s v="9065C"/>
    <m/>
    <x v="8"/>
    <s v="29"/>
  </r>
  <r>
    <x v="1"/>
    <s v="D0702-02/30"/>
    <d v="2007-02-06T00:00:00"/>
    <d v="2017-02-01T00:00:00"/>
    <s v="B"/>
    <s v="PENICILLIN G P 10 UI"/>
    <s v="Para la determinación de la sensibilidad bacteriana a los agentes antimicrobianos."/>
    <s v="5 x 50 discos para 250 determinaciones  "/>
    <s v="9037C"/>
    <m/>
    <x v="8"/>
    <s v="30"/>
  </r>
  <r>
    <x v="1"/>
    <s v="D0702-02/31"/>
    <d v="2007-02-06T00:00:00"/>
    <d v="2017-02-01T00:00:00"/>
    <s v="B"/>
    <s v="PIPEMIDIC ACID PI 20 µg"/>
    <s v="Para la determinación de la sensibilidad bacteriana a los agentes antimicrobianos."/>
    <s v="5 x 50 discos para 250 determinaciones "/>
    <s v="9003C"/>
    <m/>
    <x v="8"/>
    <s v="31"/>
  </r>
  <r>
    <x v="1"/>
    <s v="D0702-02/32"/>
    <d v="2007-02-06T00:00:00"/>
    <d v="2017-02-01T00:00:00"/>
    <s v="B"/>
    <s v="PIPERACILLIN / TAZOBACTAM TZP 110 µg"/>
    <s v="Para la determinación de la sensibilidad bacteriana a los agentes antimicrobianos."/>
    <s v="5 x 50 discos para 250 determinaciones "/>
    <s v="9100C"/>
    <m/>
    <x v="8"/>
    <s v="32"/>
  </r>
  <r>
    <x v="1"/>
    <s v="D0702-02/34"/>
    <d v="2007-02-06T00:00:00"/>
    <d v="2017-02-01T00:00:00"/>
    <s v="B"/>
    <s v="TETRACYCLINE TE 30 µg"/>
    <s v="Para la determinación de la sensibilidad bacteriana a los agentes antimicrobianos."/>
    <s v="5 x 50 discos para 250 determinaciones "/>
    <s v="9043C"/>
    <m/>
    <x v="8"/>
    <s v="34"/>
  </r>
  <r>
    <x v="1"/>
    <s v="D0702-02/35"/>
    <d v="2007-02-06T00:00:00"/>
    <d v="2017-02-01T00:00:00"/>
    <s v="B"/>
    <s v="TRIMETHOPRIM TM 5 µg"/>
    <s v="Para la determinación de la sensibilidad bacteriana a los agentes antimicrobianos."/>
    <s v="5 x 50 discos para 250 determinaciones "/>
    <s v="9110C"/>
    <m/>
    <x v="8"/>
    <s v="35"/>
  </r>
  <r>
    <x v="1"/>
    <s v="D0702-02/36"/>
    <d v="2007-02-06T00:00:00"/>
    <d v="2017-02-01T00:00:00"/>
    <s v="B"/>
    <s v="VANCOMYCIN VA 30 µg"/>
    <s v="Para la determinación de la sensibilidad bacteriana a los agentes antimicrobianos."/>
    <s v="5 x 50 discos para 250 determinaciones   "/>
    <s v="9045C"/>
    <m/>
    <x v="8"/>
    <s v="36"/>
  </r>
  <r>
    <x v="1"/>
    <s v="D0702-02/37"/>
    <d v="2007-02-06T00:00:00"/>
    <d v="2017-02-01T00:00:00"/>
    <s v="B"/>
    <s v="AMOXICILLIN AML 30 µg"/>
    <s v="Para la determinación de la sensibilidad bacteriana a los agentes antimicrobianos."/>
    <s v="5 x 50 discos para 250 determinaciones   "/>
    <s v="9005C"/>
    <m/>
    <x v="8"/>
    <s v="37"/>
  </r>
  <r>
    <x v="1"/>
    <s v="D0702-02/38"/>
    <d v="2007-02-06T00:00:00"/>
    <d v="2017-02-01T00:00:00"/>
    <s v="B"/>
    <s v="AZLOCILLIN AZL 75 µg"/>
    <s v="Para la determinación de la sensibilidad bacteriana a los agentes antimicrobianos."/>
    <s v="5 x 50 discos para 250 determinaciones  "/>
    <s v="9007C"/>
    <m/>
    <x v="8"/>
    <s v="38"/>
  </r>
  <r>
    <x v="1"/>
    <s v="D0702-02/39"/>
    <d v="2007-02-06T00:00:00"/>
    <d v="2017-02-01T00:00:00"/>
    <s v="B"/>
    <s v="CARBENICILLIN CAR 100 µg"/>
    <s v="Para la determinación de la sensibilidad bacteriana a los agentes antimicrobianos."/>
    <s v="5 x 50 discos para 250 determinaciones   "/>
    <s v="9009C"/>
    <m/>
    <x v="8"/>
    <s v="39"/>
  </r>
  <r>
    <x v="1"/>
    <s v="D0702-02/40"/>
    <d v="2007-02-06T00:00:00"/>
    <d v="2017-02-01T00:00:00"/>
    <s v="B"/>
    <s v="CEPHALOTIN  KF 30 µg"/>
    <s v="Para la determinación de la sensibilidad bacteriana a los agentes antimicrobianos."/>
    <s v="5 x 50 discos para 250 determinaciones   "/>
    <s v="9013C"/>
    <m/>
    <x v="8"/>
    <s v="40"/>
  </r>
  <r>
    <x v="1"/>
    <s v="D0702-02/41"/>
    <d v="2007-02-06T00:00:00"/>
    <d v="2017-02-01T00:00:00"/>
    <s v="B"/>
    <s v="CEFAMANDOLE  MA 30 µg"/>
    <s v="Para la determinación de la sensibilidad bacteriana a los agentes antimicrobianos."/>
    <s v="5 x 50 discos para 250 determinaciones  "/>
    <s v="9014C"/>
    <m/>
    <x v="8"/>
    <s v="41"/>
  </r>
  <r>
    <x v="1"/>
    <s v="D0702-02/42"/>
    <d v="2007-02-06T00:00:00"/>
    <d v="2017-02-01T00:00:00"/>
    <s v="B"/>
    <s v="CEFAZOLIN  KZ  30 µg"/>
    <s v="Para la determinación de la sensibilidad bacteriana a los agentes antimicrobianos."/>
    <s v="5 x 50 discos para 250 determinaciones  "/>
    <s v="9015C"/>
    <m/>
    <x v="8"/>
    <s v="42"/>
  </r>
  <r>
    <x v="1"/>
    <s v="D0702-02/43"/>
    <d v="2007-02-06T00:00:00"/>
    <d v="2017-02-01T00:00:00"/>
    <s v="B"/>
    <s v="CEFOXITIN  FOX  30 µg"/>
    <s v="Para la determinación de la sensibilidad bacteriana a los agentes antimicrobianos."/>
    <s v="5 x 50 discos para 250 determinaciones  "/>
    <s v="9018C"/>
    <m/>
    <x v="8"/>
    <s v="43"/>
  </r>
  <r>
    <x v="1"/>
    <s v="D0702-02/44"/>
    <d v="2007-02-06T00:00:00"/>
    <d v="2017-02-01T00:00:00"/>
    <s v="B"/>
    <s v="CEFTRIAXONE  CRO  30 µg"/>
    <s v="Para la determinación de la sensibilidad bacteriana a los agentes antimicrobianos."/>
    <s v="5 x 50 discos para 250 determinaciones  "/>
    <s v="9020C"/>
    <m/>
    <x v="8"/>
    <s v="44"/>
  </r>
  <r>
    <x v="1"/>
    <s v="D0702-02/45"/>
    <d v="2007-02-06T00:00:00"/>
    <d v="2017-02-01T00:00:00"/>
    <s v="B"/>
    <s v="COLISTIN SULFATE CS 10 µg"/>
    <s v="Para la determinación de la sensibilidad bacteriana a los agentes antimicrobianos."/>
    <s v="5 x 50 discos para 250 determinaciones  "/>
    <s v="9023C"/>
    <m/>
    <x v="8"/>
    <s v="45"/>
  </r>
  <r>
    <x v="1"/>
    <s v="D0702-02/46"/>
    <d v="2007-02-06T00:00:00"/>
    <d v="2017-02-01T00:00:00"/>
    <s v="B"/>
    <s v="KANAMYCIN   K  30 µg"/>
    <s v="Para la determinación de la sensibilidad bacteriana a los agentes antimicrobianos."/>
    <s v="5 x 50 discos para 250 determinaciones  "/>
    <s v="9027C"/>
    <m/>
    <x v="8"/>
    <s v="46"/>
  </r>
  <r>
    <x v="1"/>
    <s v="D0702-02/47"/>
    <d v="2007-02-06T00:00:00"/>
    <d v="2017-02-01T00:00:00"/>
    <s v="B"/>
    <s v="NORFLOXACIN  NOR  10 µg"/>
    <s v="Para la determinación de la sensibilidad bacteriana a los agentes antimicrobianos."/>
    <s v="5 x 50 discos para 250 determinaciones   "/>
    <s v="9035C"/>
    <m/>
    <x v="8"/>
    <s v="47"/>
  </r>
  <r>
    <x v="1"/>
    <s v="D0702-02/48"/>
    <d v="2007-02-06T00:00:00"/>
    <d v="2017-02-01T00:00:00"/>
    <s v="B"/>
    <s v="OXACILLIN  OX  1 µg"/>
    <s v="Para la determinación de la sensibilidad bacteriana a los agentes antimicrobianos."/>
    <s v="5 x 50 discos para 250 determinaciones  "/>
    <s v="9036C"/>
    <m/>
    <x v="8"/>
    <s v="48"/>
  </r>
  <r>
    <x v="1"/>
    <s v="D0702-02/49"/>
    <d v="2007-02-06T00:00:00"/>
    <d v="2017-02-01T00:00:00"/>
    <s v="B"/>
    <s v="STREPTOMYCIN  S  10 µg"/>
    <s v="Para la determinación de la sensibilidad bacteriana a los agentes antimicrobianos."/>
    <s v="5 x 50 discos para 250 determinaciones   "/>
    <s v="9040C"/>
    <m/>
    <x v="8"/>
    <s v="49"/>
  </r>
  <r>
    <x v="1"/>
    <s v="D0702-02/50"/>
    <d v="2007-02-06T00:00:00"/>
    <d v="2017-02-01T00:00:00"/>
    <s v="B"/>
    <s v="CO-TRIMOXAZOLE  SXT  25 µg"/>
    <s v="Para la determinación de la sensibilidad bacteriana a los agentes antimicrobianos."/>
    <s v="5 x 50 discos para 250 determinaciones  "/>
    <s v="9042C"/>
    <m/>
    <x v="8"/>
    <s v="50"/>
  </r>
  <r>
    <x v="1"/>
    <s v="D0702-02/51"/>
    <d v="2007-02-06T00:00:00"/>
    <d v="2017-02-01T00:00:00"/>
    <s v="B"/>
    <s v="TOBRAMYCIN  TOB  10 µg"/>
    <s v="Para la determinación de la sensibilidad bacteriana a los agentes antimicrobianos."/>
    <s v="5 x 50 discos para 250 determinaciones  "/>
    <s v="9044C"/>
    <m/>
    <x v="8"/>
    <s v="51"/>
  </r>
  <r>
    <x v="1"/>
    <s v="D0702-02/52"/>
    <d v="2007-02-06T00:00:00"/>
    <d v="2017-02-01T00:00:00"/>
    <s v="B"/>
    <s v="TEICOPLANIN  TEC  30 µg"/>
    <s v="Para la determinación de la sensibilidad bacteriana a los agentes antimicrobianos."/>
    <s v="5 x 50 discos para 250 determinaciones  "/>
    <s v="9050C"/>
    <m/>
    <x v="8"/>
    <s v="52"/>
  </r>
  <r>
    <x v="1"/>
    <s v="D0702-02/53"/>
    <d v="2007-02-06T00:00:00"/>
    <d v="2017-02-01T00:00:00"/>
    <s v="B"/>
    <s v="CEFTIZOXIME  CZX  30 µg"/>
    <s v="Para la determinación de la sensibilidad bacteriana a los agentes antimicrobianos."/>
    <s v="5 x 50 discos para 250 determinaciones  "/>
    <s v="9054C"/>
    <m/>
    <x v="8"/>
    <s v="53"/>
  </r>
  <r>
    <x v="1"/>
    <s v="D0702-02/54"/>
    <d v="2007-02-06T00:00:00"/>
    <d v="2017-02-01T00:00:00"/>
    <s v="B"/>
    <s v="MEZLOCILLIN  MEZ  75 µg"/>
    <s v="Para la determinación de la sensibilidad bacteriana a los agentes antimicrobianos."/>
    <s v="5 x 50 discos para 250 determinaciones  "/>
    <s v="9062C"/>
    <m/>
    <x v="8"/>
    <s v="54"/>
  </r>
  <r>
    <x v="1"/>
    <s v="D0702-02/55"/>
    <d v="2007-02-06T00:00:00"/>
    <d v="2017-02-01T00:00:00"/>
    <s v="B"/>
    <s v="MEROPENEM  MRP  10 µg"/>
    <s v="Para la determinación de la sensibilidad bacteriana a los agentes antimicrobianos."/>
    <s v="5 x 50 discos para 250 determinaciones  "/>
    <s v="9068C"/>
    <m/>
    <x v="8"/>
    <s v="55"/>
  </r>
  <r>
    <x v="1"/>
    <s v="D0702-02/56"/>
    <d v="2007-02-06T00:00:00"/>
    <d v="2017-02-01T00:00:00"/>
    <s v="B"/>
    <s v="TICARCILLIN/CLAVULANIC ACID  TTC  85 µg"/>
    <s v="Para la determinación de la sensibilidad bacteriana a los agentes antimicrobianos."/>
    <s v="5 x 50 discos para 250 determinaciones   "/>
    <s v="9096C"/>
    <m/>
    <x v="8"/>
    <s v="56"/>
  </r>
  <r>
    <x v="1"/>
    <s v="D0702-02/57"/>
    <d v="2007-02-06T00:00:00"/>
    <d v="2017-02-01T00:00:00"/>
    <s v="B"/>
    <s v="MOXIFLOXACIN  MOX  5 µg"/>
    <s v="Para la determinación de la sensibilidad bacteriana a los agentes antimicrobianos."/>
    <s v="5 x 50 discos para 250 determinaciones  "/>
    <s v="9103C"/>
    <m/>
    <x v="8"/>
    <s v="57"/>
  </r>
  <r>
    <x v="1"/>
    <s v="D0702-02/58"/>
    <d v="2007-02-06T00:00:00"/>
    <d v="2017-02-01T00:00:00"/>
    <s v="B"/>
    <s v="CEFEPIME  FEP  30 µg"/>
    <s v="Para la determinación de la sensibilidad bacteriana a los agentes antimicrobianos."/>
    <s v="5 x 50 discos para 250 determinaciones  "/>
    <s v="9104C"/>
    <m/>
    <x v="8"/>
    <s v="58"/>
  </r>
  <r>
    <x v="1"/>
    <s v="D0702-02/59"/>
    <d v="2007-02-06T00:00:00"/>
    <d v="2017-02-01T00:00:00"/>
    <s v="B"/>
    <s v="CEFOPERAZONE  CFP  75 µg"/>
    <s v="Para la determinación de la sensibilidad bacteriana a los agentes antimicrobianos."/>
    <s v="5 x 50 discos para 250 determinaciones   "/>
    <s v="9108C"/>
    <m/>
    <x v="8"/>
    <s v="59"/>
  </r>
  <r>
    <x v="1"/>
    <s v="D0702-02/60"/>
    <d v="2007-02-06T00:00:00"/>
    <d v="2017-02-01T00:00:00"/>
    <s v="B"/>
    <s v="LOMEFLOXACIN  LOM  10 µg"/>
    <s v="Para la determinación de la sensibilidad bacteriana a los agentes antimicrobianos."/>
    <s v="5 x 50 discos para 250 determinaciones "/>
    <s v="9113C"/>
    <m/>
    <x v="8"/>
    <s v="60"/>
  </r>
  <r>
    <x v="1"/>
    <s v="D0702-02/61"/>
    <d v="2007-02-06T00:00:00"/>
    <d v="2017-02-01T00:00:00"/>
    <s v="B"/>
    <s v="RIFAMPICIN  RD  5 µg"/>
    <s v="Para la determinación de la sensibilidad bacteriana a los agentes antimicrobianos."/>
    <s v="5 x 50 discos para 250 determinaciones  "/>
    <s v="9118C"/>
    <m/>
    <x v="8"/>
    <s v="61"/>
  </r>
  <r>
    <x v="1"/>
    <s v="D0702-02/62"/>
    <d v="2007-02-06T00:00:00"/>
    <d v="2017-02-01T00:00:00"/>
    <s v="B"/>
    <s v="POLIMYXIN B  PB  300 UI"/>
    <s v="Para la determinación de la sensibilidad bacteriana a los agentes antimicrobianos."/>
    <s v="5 x 50 discos para 250 determinaciones  "/>
    <s v="9120C"/>
    <m/>
    <x v="8"/>
    <s v="62"/>
  </r>
  <r>
    <x v="1"/>
    <s v="D0702-02/63"/>
    <d v="2007-02-06T00:00:00"/>
    <d v="2017-02-01T00:00:00"/>
    <s v="B"/>
    <s v="GENTAMYCIN  CN  120 µg"/>
    <s v="Para la determinación de la sensibilidad bacteriana a los agentes antimicrobianos."/>
    <s v="5 x 50 discos para 250 determinaciones   "/>
    <s v="9124C"/>
    <m/>
    <x v="8"/>
    <s v="63"/>
  </r>
  <r>
    <x v="1"/>
    <s v="D0702-02/64"/>
    <d v="2007-02-06T00:00:00"/>
    <d v="2017-02-01T00:00:00"/>
    <s v="B"/>
    <s v="LINEZOLID  LNZ  30 µg"/>
    <s v="Para la determinación de la sensibilidad bacteriana a los agentes antimicrobianos."/>
    <s v="5 x 50 discos para 250 determinaciones   "/>
    <s v="9136C"/>
    <m/>
    <x v="8"/>
    <s v="64"/>
  </r>
  <r>
    <x v="1"/>
    <s v="D0702-02/65"/>
    <d v="2007-02-06T00:00:00"/>
    <d v="2017-02-01T00:00:00"/>
    <s v="B"/>
    <s v="STREPTOMYCIN  S 300 µg"/>
    <s v="Para la determinación de la sensibilidad bacteriana a los agentes antimicrobianos."/>
    <s v="5 x 50 discos para 250 determinaciones  "/>
    <s v="9142C"/>
    <m/>
    <x v="8"/>
    <s v="65"/>
  </r>
  <r>
    <x v="0"/>
    <s v="D1204-15"/>
    <d v="2012-04-05T00:00:00"/>
    <d v="2017-04-01T00:00:00"/>
    <s v="A"/>
    <s v="Familia 1.4 Suplementos para el enriquecimiento de medios.  "/>
    <s v="Suplemento selectivo liofilizado para medios de cultivo. Para uso microbiológico. "/>
    <m/>
    <m/>
    <m/>
    <x v="9"/>
    <s v=""/>
  </r>
  <r>
    <x v="1"/>
    <s v="D1204-15/1"/>
    <d v="2012-04-05T00:00:00"/>
    <d v="2017-04-01T00:00:00"/>
    <s v="A"/>
    <s v="BACILLUS CEREUS ANTIMICROBIC SUPPLEMENT"/>
    <s v="Para aislamiento de  Bacillus cereus"/>
    <s v="10 x 5 mL (500mL)"/>
    <n v="4240001"/>
    <m/>
    <x v="9"/>
    <s v="1"/>
  </r>
  <r>
    <x v="1"/>
    <s v="D1204-15/2"/>
    <d v="2012-04-05T00:00:00"/>
    <d v="2017-04-01T00:00:00"/>
    <s v="A"/>
    <s v="CN PSEUDOMONAS SUPPLEMENT"/>
    <s v="Para aislamiento de   Pseudomonas spp"/>
    <s v="10 x 2 mL (500 mL)"/>
    <n v="4240046"/>
    <m/>
    <x v="9"/>
    <s v="2"/>
  </r>
  <r>
    <x v="1"/>
    <s v="D1204-15/3"/>
    <d v="2012-04-05T00:00:00"/>
    <d v="2017-04-01T00:00:00"/>
    <s v="A"/>
    <s v="BIOVITEX -RESTORING FLUID"/>
    <s v="Para aislamiento de  Neisseria spp "/>
    <s v="5+5 x 5 mL (500mL)"/>
    <n v="4240009"/>
    <m/>
    <x v="9"/>
    <s v="3"/>
  </r>
  <r>
    <x v="1"/>
    <s v="D1204-15/4"/>
    <d v="2012-04-05T00:00:00"/>
    <d v="2017-04-01T00:00:00"/>
    <s v="A"/>
    <s v="EGG YOLK EMULSION 50 %"/>
    <s v="Solución para identificación de Bacillus cereus"/>
    <s v="1 x 50 mL/1 x 100 mL/1 x 200 mL"/>
    <s v="42111601/42111605/42111600"/>
    <m/>
    <x v="9"/>
    <s v="4"/>
  </r>
  <r>
    <x v="1"/>
    <s v="D1204-15/5"/>
    <d v="2012-04-05T00:00:00"/>
    <d v="2017-04-01T00:00:00"/>
    <s v="A"/>
    <s v="LEGIONELLA BCYE α GROWTH SUPPLEMENT"/>
    <s v="Para aislamiento de  Legionella spp"/>
    <s v="4 x 50 mL (500mL)"/>
    <n v="423210"/>
    <m/>
    <x v="9"/>
    <s v="5"/>
  </r>
  <r>
    <x v="1"/>
    <s v="D1204-15/6"/>
    <d v="2012-04-05T00:00:00"/>
    <d v="2017-04-01T00:00:00"/>
    <s v="A"/>
    <s v="LEGIONELLA GVPC SELECTIVE SUPPLEMENT"/>
    <s v="Para aislamiento de  Legionella spp"/>
    <s v="4 x 10 mL (500 mL) "/>
    <n v="423215"/>
    <m/>
    <x v="9"/>
    <s v="6"/>
  </r>
  <r>
    <x v="1"/>
    <s v="D1204-15/7"/>
    <d v="2012-04-05T00:00:00"/>
    <d v="2017-04-01T00:00:00"/>
    <s v="A"/>
    <s v="EGG YOLK TELLURITE EMULSION 50 %"/>
    <s v="Para la diferenciación de Staphylococcus aureus"/>
    <s v="1 x 50 mL/1 x 100 mL/1 x 200 mL"/>
    <s v="42111602/42111604/42111603"/>
    <m/>
    <x v="9"/>
    <s v="7"/>
  </r>
  <r>
    <x v="1"/>
    <s v="D1204-15/8"/>
    <d v="2012-04-05T00:00:00"/>
    <d v="2017-04-01T00:00:00"/>
    <s v="A"/>
    <s v="D-CYCLOSERINE ANTIMICROBIC SUPPLEMENT"/>
    <s v="Para el aislamiento de Clostridium perfringens "/>
    <s v="10 x 5 mL (500 mL)"/>
    <n v="4240002"/>
    <m/>
    <x v="9"/>
    <s v="8"/>
  </r>
  <r>
    <x v="1"/>
    <s v="D1204-15/9"/>
    <d v="2012-04-05T00:00:00"/>
    <d v="2017-04-01T00:00:00"/>
    <s v="A"/>
    <s v="CNA ANTIMICROBIC SUPPLEMENT"/>
    <s v="Para el aislamiento selectivo de Staphylococcus spp. y Streptococcus spp."/>
    <s v="10 x 5 mL (500 mL)"/>
    <n v="4240018"/>
    <m/>
    <x v="9"/>
    <s v="9"/>
  </r>
  <r>
    <x v="1"/>
    <s v="D1204-15/10"/>
    <d v="2012-04-05T00:00:00"/>
    <d v="2017-04-01T00:00:00"/>
    <s v="A"/>
    <s v="PRESTON ANTIMICROBIC SUPPLEMENT"/>
    <s v="Para el aislamiento de Campylobacter spp."/>
    <s v="10 x 2 mL (500 mL)"/>
    <n v="4240017"/>
    <m/>
    <x v="9"/>
    <s v="10"/>
  </r>
  <r>
    <x v="1"/>
    <s v="D1204-15/11"/>
    <d v="2012-04-05T00:00:00"/>
    <d v="2017-04-01T00:00:00"/>
    <s v="A"/>
    <s v="YERSINIA SELECTIVE SUPPLEMENT"/>
    <s v="Para el aislamiento de  Yersinia enterocolítica. "/>
    <s v="10 x 5 mL (500 mL)"/>
    <n v="4240011"/>
    <m/>
    <x v="9"/>
    <s v="11"/>
  </r>
  <r>
    <x v="1"/>
    <s v="D1204-15/12"/>
    <d v="2012-04-05T00:00:00"/>
    <d v="2017-04-01T00:00:00"/>
    <s v="A"/>
    <s v="VCN ANTIMICROBIC SUPPLEMENT"/>
    <s v="Para el aislamento de Neisseria spp."/>
    <s v="10 x 5 mL (500 mL)"/>
    <n v="4240007"/>
    <m/>
    <x v="9"/>
    <s v="12"/>
  </r>
  <r>
    <x v="1"/>
    <s v="D1204-15/13"/>
    <d v="2012-04-05T00:00:00"/>
    <d v="2017-04-01T00:00:00"/>
    <s v="A"/>
    <s v="VCNT ANTIMICROBIC SUPPLEMENT"/>
    <s v="Para el aislamento de Neisseria spp."/>
    <s v="10 x 5 mL (500 mL)"/>
    <n v="4240008"/>
    <m/>
    <x v="9"/>
    <s v="13"/>
  </r>
  <r>
    <x v="1"/>
    <s v="D1204-15/14"/>
    <d v="2012-04-05T00:00:00"/>
    <d v="2017-04-01T00:00:00"/>
    <s v="A"/>
    <s v="NOVOBIOCIN MKTT SELECTIVE SUPPLEMENT "/>
    <s v="Para el aislamiento de Salmonella spp. "/>
    <s v="10 x 5 mL (500 mL)"/>
    <n v="4240047"/>
    <m/>
    <x v="9"/>
    <s v="14"/>
  </r>
  <r>
    <x v="1"/>
    <s v="D1204-15/15"/>
    <d v="2012-04-05T00:00:00"/>
    <d v="2017-04-01T00:00:00"/>
    <s v="A"/>
    <s v="GARDNERELLA ANTIMICROBIC SUPPLEMENT"/>
    <s v="Para el aislamiento de Gardnerella vaginalis."/>
    <s v="10 x  2 mL (500 mL)"/>
    <n v="4240019"/>
    <m/>
    <x v="9"/>
    <s v="15"/>
  </r>
  <r>
    <x v="1"/>
    <s v="D1204-15/16"/>
    <d v="2012-04-05T00:00:00"/>
    <d v="2017-04-01T00:00:00"/>
    <s v="A"/>
    <s v="LISTERIA OXFORD ANTIMICROBIC SUPPLEMENT CCCFA"/>
    <s v="Para el aislamiento de Listeria spp."/>
    <s v="10 x 5 mL (500 mL)"/>
    <n v="4240038"/>
    <m/>
    <x v="9"/>
    <s v="16"/>
  </r>
  <r>
    <x v="1"/>
    <s v="D1204-15/17"/>
    <d v="2012-04-05T00:00:00"/>
    <d v="2017-04-01T00:00:00"/>
    <s v="A"/>
    <s v="EGG YOLK TELLURITE EMULSION 20%"/>
    <s v="Suplemento líquido para la diferenciación de Staphylococcus aureus."/>
    <s v="1 x 100 mL"/>
    <n v="423701"/>
    <m/>
    <x v="9"/>
    <s v="17"/>
  </r>
  <r>
    <x v="0"/>
    <s v="D1207-73"/>
    <d v="2012-07-11T00:00:00"/>
    <d v="2017-07-10T00:00:00"/>
    <s v="B"/>
    <s v="Familia 1.9 Tiras para determinar la Concentración Mínima Inhibitoria "/>
    <s v="Método cuantitativo para la determinación de la Concentración Mínima Inhibitoria (CMI)."/>
    <s v="Para 30/100/10 pruebas"/>
    <s v="Ref/Ref+0/Ref+1"/>
    <m/>
    <x v="10"/>
    <s v=""/>
  </r>
  <r>
    <x v="1"/>
    <s v="D1207-73/1"/>
    <d v="2012-07-11T00:00:00"/>
    <d v="2017-07-10T00:00:00"/>
    <s v="B"/>
    <s v="AMIKACIN AK 0.016-256"/>
    <s v="Método cuantitativo para la determinación de la CMI"/>
    <s v="Para 30/100/10 pruebas"/>
    <s v="92018/0/1"/>
    <m/>
    <x v="10"/>
    <s v="1"/>
  </r>
  <r>
    <x v="1"/>
    <s v="D1207-73/2"/>
    <d v="2012-07-11T00:00:00"/>
    <d v="2017-07-10T00:00:00"/>
    <s v="B"/>
    <s v="AMOXICILLIN*/CLAV 2/1 AK 0.016-256*"/>
    <s v="Método cuantitativo para la determinación de la CMI"/>
    <s v="Para 30/100/10 pruebas"/>
    <s v="92024/0/1"/>
    <m/>
    <x v="10"/>
    <s v="2"/>
  </r>
  <r>
    <x v="1"/>
    <s v="D1207-73/3"/>
    <d v="2012-07-11T00:00:00"/>
    <d v="2017-07-10T00:00:00"/>
    <s v="B"/>
    <s v="AMPICILLIN AMP 0.016-256"/>
    <s v="Método cuantitativo para la determinación de la CMI"/>
    <s v="Para 30/100/10 pruebas"/>
    <s v="92003/0/1"/>
    <m/>
    <x v="10"/>
    <s v="3"/>
  </r>
  <r>
    <x v="1"/>
    <s v="D1207-73/4"/>
    <d v="2012-07-11T00:00:00"/>
    <d v="2017-07-10T00:00:00"/>
    <s v="B"/>
    <s v="AMPICILLIN*/SULB 2/1 AMS 0.016-256*"/>
    <s v="Método cuantitativo para la determinación de la CMI"/>
    <s v="Para 30/100/10 pruebas"/>
    <s v="92027/0/1"/>
    <m/>
    <x v="10"/>
    <s v="4"/>
  </r>
  <r>
    <x v="1"/>
    <s v="D1207-73/5"/>
    <d v="2012-07-11T00:00:00"/>
    <d v="2017-07-10T00:00:00"/>
    <s v="B"/>
    <s v="AZITHROMYCIN AZM 0.016-256"/>
    <s v="Método cuantitativo para la determinación de la CMI"/>
    <s v="Para 30/100/10 pruebas"/>
    <s v="92030/0/1"/>
    <m/>
    <x v="10"/>
    <s v="5"/>
  </r>
  <r>
    <x v="1"/>
    <s v="D1207-73/6"/>
    <d v="2012-07-11T00:00:00"/>
    <d v="2017-07-10T00:00:00"/>
    <s v="B"/>
    <s v="AZTREONAM ATM 0.016-256"/>
    <s v="Método cuantitativo para la determinación de la CMI"/>
    <s v="Para 30/100/10 pruebas"/>
    <s v="92033/0/1"/>
    <m/>
    <x v="10"/>
    <s v="6"/>
  </r>
  <r>
    <x v="1"/>
    <s v="D1207-73/7"/>
    <d v="2012-07-11T00:00:00"/>
    <d v="2017-07-10T00:00:00"/>
    <s v="B"/>
    <s v="CEFEPIME FEP 0.016-256"/>
    <s v="Método cuantitativo para la determinación de la CMI"/>
    <s v="Para 30/100/10 pruebas"/>
    <s v="92126/0/1"/>
    <m/>
    <x v="10"/>
    <s v="7"/>
  </r>
  <r>
    <x v="1"/>
    <s v="D1207-73/8"/>
    <d v="2012-07-11T00:00:00"/>
    <d v="2017-07-10T00:00:00"/>
    <s v="B"/>
    <s v="CEFOTAXIME CTX 0.002-32"/>
    <s v="Método cuantitativo para la determinación de la CMI"/>
    <s v="Para 30/100/10 pruebas"/>
    <s v="92007/0/1"/>
    <m/>
    <x v="10"/>
    <s v="8"/>
  </r>
  <r>
    <x v="1"/>
    <s v="D1207-73/9"/>
    <d v="2012-07-11T00:00:00"/>
    <d v="2017-07-10T00:00:00"/>
    <s v="B"/>
    <s v="CEFTAZIDIME CAZ 0.016-256"/>
    <s v="Método cuantitativo para la determinación de la CMI"/>
    <s v="Para 30/100/10 pruebas"/>
    <s v="92138/0/1"/>
    <m/>
    <x v="10"/>
    <s v="9"/>
  </r>
  <r>
    <x v="1"/>
    <s v="D1207-73/10"/>
    <d v="2012-07-11T00:00:00"/>
    <d v="2017-07-10T00:00:00"/>
    <s v="B"/>
    <s v="CEFTRIAXONE CRO 0.016-256"/>
    <s v="Método cuantitativo para la determinación de la CMI"/>
    <s v="Para 30/100/10 pruebas"/>
    <s v="92042/0/1"/>
    <m/>
    <x v="10"/>
    <s v="10"/>
  </r>
  <r>
    <x v="1"/>
    <s v="D1207-73/11"/>
    <d v="2012-07-11T00:00:00"/>
    <d v="2017-07-10T00:00:00"/>
    <s v="B"/>
    <s v="CEFUROXIME CXM 0.016-256"/>
    <s v="Método cuantitativo para la determinación de la CMI"/>
    <s v="Para 30/100/10 pruebas"/>
    <s v="92129/0/1"/>
    <m/>
    <x v="10"/>
    <s v="11"/>
  </r>
  <r>
    <x v="1"/>
    <s v="D1207-73/12"/>
    <d v="2012-07-11T00:00:00"/>
    <d v="2017-07-10T00:00:00"/>
    <s v="B"/>
    <s v="CHLORAMPHENICOL C 0.016-256"/>
    <s v="Método cuantitativo para la determinación de la CMI"/>
    <s v="Para 30/100/10 pruebas"/>
    <s v="92075/0/1"/>
    <m/>
    <x v="10"/>
    <s v="12"/>
  </r>
  <r>
    <x v="1"/>
    <s v="D1207-73/13"/>
    <d v="2012-07-11T00:00:00"/>
    <d v="2017-07-10T00:00:00"/>
    <s v="B"/>
    <s v="CIPROFLOXACIN CIP 0.002-32"/>
    <s v="Método cuantitativo para la determinación de la CMI"/>
    <s v="Para 30/100/10 pruebas"/>
    <s v="92045/0/1"/>
    <m/>
    <x v="10"/>
    <s v="13"/>
  </r>
  <r>
    <x v="1"/>
    <s v="D1207-73/14"/>
    <d v="2012-07-11T00:00:00"/>
    <d v="2017-07-10T00:00:00"/>
    <s v="B"/>
    <s v="CLARITHROMYCIN CLR 0.016-256"/>
    <s v="Método cuantitativo para la determinación de la CMI"/>
    <s v="Para 30/100/10 pruebas"/>
    <s v="92048/0/1"/>
    <m/>
    <x v="10"/>
    <s v="14"/>
  </r>
  <r>
    <x v="1"/>
    <s v="D1207-73/15"/>
    <d v="2012-07-11T00:00:00"/>
    <d v="2017-07-10T00:00:00"/>
    <s v="B"/>
    <s v="COLISTIN CS 0.016-256"/>
    <s v="Método cuantitativo para la determinación de la CMI"/>
    <s v="Para 30/100/10 pruebas"/>
    <s v="92141/0/1"/>
    <m/>
    <x v="10"/>
    <s v="15"/>
  </r>
  <r>
    <x v="1"/>
    <s v="D1207-73/16"/>
    <d v="2012-07-11T00:00:00"/>
    <d v="2017-07-10T00:00:00"/>
    <s v="B"/>
    <s v="CEFOTETAN/CEFOTETAN+CLOXACILLIN CTT/CXT 0.5-32/0.5-32"/>
    <s v="Método cuantitativo para la determinación de la CMI"/>
    <s v="Para 30/100/10 pruebas"/>
    <s v="92164/0/1"/>
    <m/>
    <x v="10"/>
    <s v="16"/>
  </r>
  <r>
    <x v="1"/>
    <s v="D1207-73/17"/>
    <d v="2012-07-11T00:00:00"/>
    <d v="2017-07-10T00:00:00"/>
    <s v="B"/>
    <s v="DOXYCYCLINE DXT 0.016-256"/>
    <s v="Método cuantitativo para la determinación de la CMI"/>
    <s v="Para 30/100/10 pruebas"/>
    <s v="92156/0/1"/>
    <m/>
    <x v="10"/>
    <s v="17"/>
  </r>
  <r>
    <x v="1"/>
    <s v="D1207-73/18"/>
    <d v="2012-07-11T00:00:00"/>
    <d v="2017-07-10T00:00:00"/>
    <s v="B"/>
    <s v="ERYTHROMYCIN E 0.016-256"/>
    <s v="Método cuantitativo para la determinación de la CMI"/>
    <s v="Para 30/100/10 pruebas"/>
    <s v="92051/0/1"/>
    <m/>
    <x v="10"/>
    <s v="18"/>
  </r>
  <r>
    <x v="1"/>
    <s v="D1207-73/19"/>
    <d v="2012-07-11T00:00:00"/>
    <d v="2017-07-10T00:00:00"/>
    <s v="B"/>
    <s v="FLUCONAZOLE FLU 0.016-256"/>
    <s v="Método cuantitativo para la determinación de la CMI"/>
    <s v="Para 30/100/10 pruebas"/>
    <s v="92147/0/1"/>
    <m/>
    <x v="10"/>
    <s v="19"/>
  </r>
  <r>
    <x v="1"/>
    <s v="D1207-73/20"/>
    <d v="2012-07-11T00:00:00"/>
    <d v="2017-07-10T00:00:00"/>
    <s v="B"/>
    <s v="FLUCYTOSIN FC 0.002-32"/>
    <s v="Método cuantitativo para la determinación de la CMI"/>
    <s v="Para 30/100/10 pruebas"/>
    <s v="92149/0/1"/>
    <m/>
    <x v="10"/>
    <s v="20"/>
  </r>
  <r>
    <x v="1"/>
    <s v="D1207-73/21"/>
    <d v="2012-07-11T00:00:00"/>
    <d v="2017-07-10T00:00:00"/>
    <s v="B"/>
    <s v="GATIFLOXACIN GAT 0.002-32"/>
    <s v="Método cuantitativo para la determinación de la CMI"/>
    <s v="Para 30/100/10 pruebas"/>
    <s v="92011/0/1"/>
    <m/>
    <x v="10"/>
    <s v="21"/>
  </r>
  <r>
    <x v="1"/>
    <s v="D1207-73/22"/>
    <d v="2012-07-11T00:00:00"/>
    <d v="2017-07-10T00:00:00"/>
    <s v="B"/>
    <s v="GENTAMICIN CN 0.016-256"/>
    <s v="Método cuantitativo para la determinación de la CMI"/>
    <s v="Para 30/100/10 pruebas"/>
    <s v="92009/0/1"/>
    <m/>
    <x v="10"/>
    <s v="22"/>
  </r>
  <r>
    <x v="1"/>
    <s v="D1207-73/23"/>
    <d v="2012-07-11T00:00:00"/>
    <d v="2017-07-10T00:00:00"/>
    <s v="B"/>
    <s v="GENTAMICIN CN 0.064-1024"/>
    <s v="Método cuantitativo para la determinación de la CMI"/>
    <s v="Para 30/100/10 pruebas"/>
    <s v="92010/0/1"/>
    <m/>
    <x v="10"/>
    <s v="23"/>
  </r>
  <r>
    <x v="1"/>
    <s v="D1207-73/24"/>
    <d v="2012-07-11T00:00:00"/>
    <d v="2017-07-10T00:00:00"/>
    <s v="B"/>
    <s v="IMIPENEM/IMIPENEM + EDTA IMI/IMD 4-256/1-64"/>
    <s v="Método cuantitativo para la determinación de la CMI"/>
    <s v="Para 30/100/10 pruebas"/>
    <s v="92162/0/1"/>
    <m/>
    <x v="10"/>
    <s v="24"/>
  </r>
  <r>
    <x v="1"/>
    <s v="D1207-73/25"/>
    <d v="2012-07-11T00:00:00"/>
    <d v="2017-07-10T00:00:00"/>
    <s v="B"/>
    <s v="IMIPENEM IMI 0.002-32"/>
    <s v="Método cuantitativo para la determinación de la CMI"/>
    <s v="Para 30/100/10 pruebas"/>
    <s v="92054/0/1"/>
    <m/>
    <x v="10"/>
    <s v="25"/>
  </r>
  <r>
    <x v="1"/>
    <s v="D1207-73/26"/>
    <d v="2012-07-11T00:00:00"/>
    <d v="2017-07-10T00:00:00"/>
    <s v="B"/>
    <s v="LEVOFLOXACIN LEV 0.002-32"/>
    <s v="Método cuantitativo para la determinación de la CMI"/>
    <s v="Para 30/100/10 pruebas"/>
    <s v="92081/0/1"/>
    <m/>
    <x v="10"/>
    <s v="26"/>
  </r>
  <r>
    <x v="1"/>
    <s v="D1207-73/27"/>
    <d v="2012-07-11T00:00:00"/>
    <d v="2017-07-10T00:00:00"/>
    <s v="B"/>
    <s v="LINEZOLID LNZ 0.016-256"/>
    <s v="Método cuantitativo para la determinación de la CMI"/>
    <s v="Para 30/100/10 pruebas"/>
    <s v="92135/0/1"/>
    <m/>
    <x v="10"/>
    <s v="27"/>
  </r>
  <r>
    <x v="1"/>
    <s v="D1207-73/28"/>
    <d v="2012-07-11T00:00:00"/>
    <d v="2017-07-10T00:00:00"/>
    <s v="B"/>
    <s v="MEROPENEM MRP 0.002-32"/>
    <s v="Método cuantitativo para la determinación de la CMI"/>
    <s v="Para 30/100/10 pruebas"/>
    <s v="92084/0/1"/>
    <m/>
    <x v="10"/>
    <s v="28"/>
  </r>
  <r>
    <x v="1"/>
    <s v="D1207-73/29"/>
    <d v="2012-07-11T00:00:00"/>
    <d v="2017-07-10T00:00:00"/>
    <s v="B"/>
    <s v="NALIDIXIC ACID NA 0.016-256"/>
    <s v="Método cuantitativo para la determinación de la CMI"/>
    <s v="Para 30/100/10 pruebas"/>
    <s v="92132/0/1"/>
    <m/>
    <x v="10"/>
    <s v="29"/>
  </r>
  <r>
    <x v="1"/>
    <s v="D1207-73/30"/>
    <d v="2012-07-11T00:00:00"/>
    <d v="2017-07-10T00:00:00"/>
    <s v="B"/>
    <s v="NORFLOXACIN NOR 0.016-256"/>
    <s v="Método cuantitativo para la determinación de la CMI"/>
    <s v="Para 30/100/10 pruebas"/>
    <s v="92096/0/1"/>
    <m/>
    <x v="10"/>
    <s v="30"/>
  </r>
  <r>
    <x v="1"/>
    <s v="D1207-73/31"/>
    <d v="2012-07-11T00:00:00"/>
    <d v="2017-07-10T00:00:00"/>
    <s v="B"/>
    <s v="PENICILLIN G P 0.002-32"/>
    <s v="Método cuantitativo para la determinación de la CMI"/>
    <s v="Para 30/100/10 pruebas"/>
    <s v="92103/0/1"/>
    <m/>
    <x v="10"/>
    <s v="31"/>
  </r>
  <r>
    <x v="1"/>
    <s v="D1207-73/32"/>
    <d v="2012-07-11T00:00:00"/>
    <d v="2017-07-10T00:00:00"/>
    <s v="B"/>
    <s v="PIPERACILLIN*/TAZOB 0.016-256*"/>
    <s v="Método cuantitativo para la determinación de la CMI"/>
    <s v="Para 30/100/10 pruebas"/>
    <s v="92108/0/1"/>
    <m/>
    <x v="10"/>
    <s v="32"/>
  </r>
  <r>
    <x v="1"/>
    <s v="D1207-73/33"/>
    <d v="2012-07-11T00:00:00"/>
    <d v="2017-07-10T00:00:00"/>
    <s v="B"/>
    <s v="POLYMYXIN B PB 0.064-1024"/>
    <s v="Método cuantitativo para la determinación de la CMI"/>
    <s v="Para 30/100/10 pruebas"/>
    <s v="92004/0/1"/>
    <m/>
    <x v="10"/>
    <s v="33"/>
  </r>
  <r>
    <x v="1"/>
    <s v="D1207-73/34"/>
    <d v="2012-07-11T00:00:00"/>
    <d v="2017-07-10T00:00:00"/>
    <s v="B"/>
    <s v="POSACONAZOLE POS 0.002-32"/>
    <s v="Método cuantitativo para la determinación de la CMI"/>
    <s v="Para 30/100/10 pruebas"/>
    <s v="92152/0/1"/>
    <m/>
    <x v="10"/>
    <s v="34"/>
  </r>
  <r>
    <x v="1"/>
    <s v="D1207-73/35"/>
    <d v="2012-07-11T00:00:00"/>
    <d v="2017-07-10T00:00:00"/>
    <s v="B"/>
    <s v="QUIN-DALFOPRISTIN QDA 0.002-32"/>
    <s v="Método cuantitativo para la determinación de la CMI"/>
    <s v="Para 30/100/10 pruebas"/>
    <s v="92026/0/1"/>
    <m/>
    <x v="10"/>
    <s v="35"/>
  </r>
  <r>
    <x v="1"/>
    <s v="D1207-73/36"/>
    <d v="2012-07-11T00:00:00"/>
    <d v="2017-07-10T00:00:00"/>
    <s v="B"/>
    <s v="RIFAMPICIN RD 0.002-32"/>
    <s v="Método cuantitativo para la determinación de la CMI"/>
    <s v="Para 30/100/10 pruebas"/>
    <s v="92001/0/1"/>
    <m/>
    <x v="10"/>
    <s v="36"/>
  </r>
  <r>
    <x v="1"/>
    <s v="D1207-73/37"/>
    <d v="2012-07-11T00:00:00"/>
    <d v="2017-07-10T00:00:00"/>
    <s v="B"/>
    <s v="TEICOPLANIN TEC 0.016-256"/>
    <s v="Método cuantitativo para la determinación de la CMI"/>
    <s v="Para 30/100/10 pruebas"/>
    <s v="92012/0/1"/>
    <m/>
    <x v="10"/>
    <s v="37"/>
  </r>
  <r>
    <x v="1"/>
    <s v="D1207-73/38"/>
    <d v="2012-07-11T00:00:00"/>
    <d v="2017-07-10T00:00:00"/>
    <s v="B"/>
    <s v="TETRACYCLINE TE 0.016-256"/>
    <s v="Método cuantitativo para la determinación de la CMI"/>
    <s v="Para 30/100/10 pruebas"/>
    <s v="92114/0/1"/>
    <m/>
    <x v="10"/>
    <s v="38"/>
  </r>
  <r>
    <x v="1"/>
    <s v="D1207-73/39"/>
    <d v="2012-07-11T00:00:00"/>
    <d v="2017-07-10T00:00:00"/>
    <s v="B"/>
    <s v="TICARCILLIN*/CLAV TTC 0.016-256*"/>
    <s v="Método cuantitativo para la determinación de la CMI"/>
    <s v="Para 30/100/10 pruebas"/>
    <s v="92117/0/1"/>
    <m/>
    <x v="10"/>
    <s v="39"/>
  </r>
  <r>
    <x v="1"/>
    <s v="D1207-73/40"/>
    <d v="2012-07-11T00:00:00"/>
    <d v="2017-07-10T00:00:00"/>
    <s v="B"/>
    <s v="TOBRAMYCIN TOB 0.016-256"/>
    <s v="Método cuantitativo para la determinación de la CMI"/>
    <s v="Para 30/100/10 pruebas"/>
    <s v="92121/0/1"/>
    <m/>
    <x v="10"/>
    <s v="40"/>
  </r>
  <r>
    <x v="1"/>
    <s v="D1207-73/41"/>
    <d v="2012-07-11T00:00:00"/>
    <d v="2017-07-10T00:00:00"/>
    <s v="B"/>
    <s v="TRIMETHOPRIM*/SULFAM 1/19 SXT 0.002-32*"/>
    <s v="Método cuantitativo para la determinación de la CMI"/>
    <s v="Para 30/100/10 pruebas"/>
    <s v="92123/0/1"/>
    <m/>
    <x v="10"/>
    <s v="41"/>
  </r>
  <r>
    <x v="1"/>
    <s v="D1207-73/42"/>
    <d v="2012-07-11T00:00:00"/>
    <d v="2017-07-10T00:00:00"/>
    <s v="B"/>
    <s v="VANCOMYCIN/TEICOPLANIN VA/TEC 0.5-32/ 0.5-32"/>
    <s v="Método cuantitativo para la determinación de la CMI"/>
    <s v="Para 30/100/10 pruebas"/>
    <s v="92163/0/1"/>
    <m/>
    <x v="10"/>
    <s v="42"/>
  </r>
  <r>
    <x v="1"/>
    <s v="D1207-73/43"/>
    <d v="2012-07-11T00:00:00"/>
    <d v="2017-07-10T00:00:00"/>
    <s v="B"/>
    <s v="VANCOMYCIN VA 0.016-256"/>
    <s v="Método cuantitativo para la determinación de la CMI"/>
    <s v="Para 30/100/10 pruebas"/>
    <s v="92057/0/1"/>
    <m/>
    <x v="10"/>
    <s v="43"/>
  </r>
  <r>
    <x v="2"/>
    <s v="D1208-99"/>
    <d v="2012-08-16T00:00:00"/>
    <d v="2017-08-01T00:00:00"/>
    <s v="B"/>
    <s v="Hemoglobina HbA1c Directa"/>
    <s v="Para la determinación cuantitativa de la Hemoglobina A1c en sangre humana."/>
    <m/>
    <s v="I0250/3"/>
    <m/>
    <x v="11"/>
    <s v=""/>
  </r>
  <r>
    <x v="2"/>
    <s v="D1210-141"/>
    <d v="2012-10-05T00:00:00"/>
    <d v="2017-10-01T00:00:00"/>
    <s v="B"/>
    <s v="Apolipoproteína B"/>
    <s v="Para la determinación cuantitativa de la Apolipoproteína B en suero humano por método turbidimétrico."/>
    <s v="Tampón  1 x 50 mL,  Antisuero  1 x 5 mL"/>
    <s v="I0220"/>
    <m/>
    <x v="12"/>
    <s v=""/>
  </r>
  <r>
    <x v="2"/>
    <s v="D1210-142"/>
    <d v="2012-10-05T00:00:00"/>
    <d v="2017-10-01T00:00:00"/>
    <s v="B"/>
    <s v="Apolipoproteína A"/>
    <s v="Para la determinación cuantitativa de la Apolipoproteína A1 en suero humano por método turbidimétrico."/>
    <s v="Tampón  1 x 50 mL,  Antisuero  1 x 5 mL"/>
    <s v="I0219"/>
    <m/>
    <x v="13"/>
    <s v=""/>
  </r>
  <r>
    <x v="2"/>
    <s v="D1210-143"/>
    <d v="2012-10-05T00:00:00"/>
    <d v="2017-10-01T00:00:00"/>
    <s v="B"/>
    <s v=" TRANSFERRINA"/>
    <s v="Para la determinación cuantitativa de la transferrina  en suero humano por método tubidimétrico."/>
    <s v="Tampón 1 x 50 mL,  Antisuero 1 x 5 mL"/>
    <s v="I0224"/>
    <m/>
    <x v="14"/>
    <s v=""/>
  </r>
  <r>
    <x v="2"/>
    <s v="D1210-144"/>
    <d v="2012-10-05T00:00:00"/>
    <d v="2017-10-01T00:00:00"/>
    <s v="B"/>
    <s v="CERULOPLASMINA"/>
    <s v="Para la determinación cuantitativa de la ceruloplasmina en suero humano por método tubidimétrico."/>
    <s v="Tampón 1 x 50 mL, Antisuero 1 x 5 mL"/>
    <s v="I0215"/>
    <m/>
    <x v="15"/>
    <s v=""/>
  </r>
  <r>
    <x v="2"/>
    <s v="D1210-145"/>
    <d v="2012-10-05T00:00:00"/>
    <d v="2017-10-01T00:00:00"/>
    <s v="B"/>
    <s v="α1-ANTITRIPSINA"/>
    <s v="Para la determinación cuantitativa de la α1-antitripsina en suero humano por método tubidimétrico."/>
    <s v="Tampón 1 x 50 mL, Antisuero 1 x 5 mL"/>
    <s v="I0213"/>
    <m/>
    <x v="16"/>
    <s v=""/>
  </r>
  <r>
    <x v="2"/>
    <s v="D1211-148"/>
    <d v="2012-11-07T00:00:00"/>
    <d v="2017-11-01T00:00:00"/>
    <s v="B"/>
    <s v="Complemento C3"/>
    <s v="Para la determinación cuantitativa del Complemento C3 en suero humano por método turbidimétrico."/>
    <s v="Tampón  1 x 50 mL,  Antisuero  1 x 6 mL"/>
    <s v="I0209"/>
    <m/>
    <x v="17"/>
    <s v=""/>
  </r>
  <r>
    <x v="2"/>
    <s v="D1211-149"/>
    <d v="2012-11-08T00:00:00"/>
    <d v="2017-11-01T00:00:00"/>
    <s v="B"/>
    <s v="Complemento C4"/>
    <s v="Para la determinación cuantitativa del Complemento C4 en suero humano por método turbidimétrico."/>
    <s v="Tampón  1 x 50 mL,  Antisuero  1 x 6 mL"/>
    <s v="I0210"/>
    <m/>
    <x v="18"/>
    <s v=""/>
  </r>
  <r>
    <x v="2"/>
    <s v="D1211-150"/>
    <d v="2012-11-07T00:00:00"/>
    <d v="2017-11-01T00:00:00"/>
    <s v="B"/>
    <s v="Inmunoglobulina M (IgM)"/>
    <s v="Para la determinación cuantitativa de la Inmunoglobulina M (IgM) en suero humano por método turbidimétrico."/>
    <s v="Tampón  1 x 50 mL,  Antisuero  1 x 5 mL"/>
    <s v="I0208"/>
    <m/>
    <x v="19"/>
    <s v=""/>
  </r>
  <r>
    <x v="2"/>
    <s v="D1211-151"/>
    <d v="2012-11-07T00:00:00"/>
    <d v="2017-11-01T00:00:00"/>
    <s v="B"/>
    <s v="Inmunoglobulina A (IgA)"/>
    <s v="Para la determinación cuantitativa de la Inmunoglobulina A (IgA) en suero humano por método turbidimétrico."/>
    <s v="Tampón  1 x 50 mL,  Antisuero  1 x 8 mL"/>
    <s v="  I0206"/>
    <m/>
    <x v="20"/>
    <s v=""/>
  </r>
  <r>
    <x v="2"/>
    <s v="D1211-152"/>
    <d v="2012-11-07T00:00:00"/>
    <d v="2017-11-01T00:00:00"/>
    <s v="B"/>
    <s v="Inmunoglobulina G (IgG)"/>
    <s v="Para la determinación cuantitativa de la Inmunoglobulina G (IgG) en suero humano por método turbidimétrico."/>
    <s v="Tampón  1 x 50 mL,  Antisuero  1 x 10 mL"/>
    <s v="I0207"/>
    <m/>
    <x v="21"/>
    <s v=""/>
  </r>
  <r>
    <x v="2"/>
    <s v="D1301-03"/>
    <d v="2013-01-10T00:00:00"/>
    <d v="2018-01-01T00:00:00"/>
    <s v="B"/>
    <s v="LDH"/>
    <s v="Para la determinación cuantitativa de la actividad en suero de la enzima Lactato Deshidrogenasa mediante método cinético."/>
    <s v="R1 10 x 16 mL; R2 2 x 20 mL / R1 5 x 8 mL; R2 1 x 10 mL"/>
    <s v="C0183/C02220"/>
    <m/>
    <x v="22"/>
    <s v=""/>
  </r>
  <r>
    <x v="2"/>
    <s v="D1302-09"/>
    <d v="2013-02-06T00:00:00"/>
    <d v="2018-02-01T00:00:00"/>
    <s v="B"/>
    <s v="CADENA LIGERA LAMBDA"/>
    <s v="Para la determinación cuantitativa de la cadena ligera lambda en suero y orina por métiodo turbidimétrico."/>
    <s v="Tampón 1 x 50 mL; Antisuero 1 x 5 mL"/>
    <s v="I0223"/>
    <m/>
    <x v="23"/>
    <s v=""/>
  </r>
  <r>
    <x v="2"/>
    <s v="D1302-10"/>
    <d v="2013-02-06T00:00:00"/>
    <d v="2018-02-01T00:00:00"/>
    <s v="B"/>
    <s v="CADENA LIGERA KAPPA"/>
    <s v="Para la determinación cuantitativa de la cadena ligera kappa en suero y orina por métiodo turbidimétrico."/>
    <s v="Tampón 1 x 50 mL; Antisuero 1 x 5 mL"/>
    <s v="I0222"/>
    <m/>
    <x v="24"/>
    <s v=""/>
  </r>
  <r>
    <x v="2"/>
    <s v="D1302-11"/>
    <d v="2013-02-06T00:00:00"/>
    <d v="2018-02-01T00:00:00"/>
    <s v="B"/>
    <s v="CISTATINA C"/>
    <s v="Para la determinación cuantitativa de la concentración de Cistatina C en usero humano por inmunoturbidimetría."/>
    <s v="Tampón 1 x 25 mL; Látex 1 x 5 mL; Calibrador 6 x 1 mL; Control 2 x 1 mL"/>
    <s v="I0201/3"/>
    <m/>
    <x v="25"/>
    <s v=""/>
  </r>
  <r>
    <x v="2"/>
    <s v="D1303-30"/>
    <d v="2013-03-12T00:00:00"/>
    <d v="2018-03-01T00:00:00"/>
    <s v="B"/>
    <s v="COLESTEROL LDL"/>
    <s v="Método enzimático directo para la determinación cuantitativa del colesterol  LDL en suero y plasma humano."/>
    <s v="Reactivo 1: 1 x 60 mL;  Reactivo 2: 1 x 20 mL"/>
    <s v="C0280"/>
    <m/>
    <x v="26"/>
    <s v=""/>
  </r>
  <r>
    <x v="2"/>
    <s v="D1303-31"/>
    <d v="2013-03-12T00:00:00"/>
    <d v="2018-03-01T00:00:00"/>
    <s v="B"/>
    <s v="COLESTEROL HDL"/>
    <s v="Método enzimático directo para la determinación cuantitativa del colesterol  HDL en suero y plasma humano."/>
    <s v="Reactivo 1: 1 x 60 mL; Reactivo 2: 1 x  20 mL"/>
    <s v="C0279"/>
    <m/>
    <x v="27"/>
    <s v=""/>
  </r>
  <r>
    <x v="2"/>
    <s v="D1303-32"/>
    <d v="2013-03-12T00:00:00"/>
    <d v="2018-03-01T00:00:00"/>
    <s v="B"/>
    <s v="OPTOCHINE"/>
    <s v="Discos para la diferenciación de Streptococcus pneumoniae de otros estreptococos α‐hemolíticos."/>
    <s v="2 x 50 discos"/>
    <s v="9501C"/>
    <m/>
    <x v="28"/>
    <s v=""/>
  </r>
  <r>
    <x v="2"/>
    <s v="D1304-38"/>
    <d v="2013-04-02T00:00:00"/>
    <d v="2018-04-01T00:00:00"/>
    <s v="B"/>
    <s v="Apolipoproteínas Control"/>
    <s v="Para monitorear y evaluar la precisión y exactitud en la determinación cuantitativa de las Apolipoproteínas A1 y B en suero humano por método turbidimétrico."/>
    <s v="2 x 1 mL "/>
    <s v="IC0205"/>
    <m/>
    <x v="29"/>
    <s v=""/>
  </r>
  <r>
    <x v="2"/>
    <s v="D1304-39"/>
    <d v="2013-04-02T00:00:00"/>
    <d v="2018-04-01T00:00:00"/>
    <s v="B"/>
    <s v="Apolipoproteínas Calibrador"/>
    <s v="Para la preparación de curvas de referencia para la determinación cuantitativa de las Apolipoproteínas A1 y B en suero humano por método turbidimétrico."/>
    <s v="1 x 1 mL "/>
    <s v="IS0229"/>
    <m/>
    <x v="30"/>
    <s v=""/>
  </r>
  <r>
    <x v="3"/>
    <s v="D1304-40"/>
    <d v="2013-04-02T00:00:00"/>
    <d v="2018-04-01T00:00:00"/>
    <s v="B"/>
    <s v="Lipoproteína A (LPA) /Lipoproteína A Control /Lipoproteína A Calibrador"/>
    <s v="Para la determinación cuantitativa de la Lipoproteína (a) en suero humano por método turbidimétrico/ Para monitorear y evaluar la precisión y exactitud en la determinación de  LPA/ Para la preparación de curvas de referencia en la determinación de la LPA."/>
    <s v="Tampón  1x50 mL; Látex  1x5 mL/ 1x1 mL/1x1 mL"/>
    <s v="I0236/IC0240/ IS0247"/>
    <m/>
    <x v="31"/>
    <s v=""/>
  </r>
  <r>
    <x v="2"/>
    <s v="D1305-45"/>
    <d v="2013-05-03T00:00:00"/>
    <d v="2018-05-01T00:00:00"/>
    <s v="B"/>
    <s v="PROTEÍNA C- REACTIVA  (PCR)"/>
    <s v="Para la determinación cuantitativa de la Proteína C – Reactiva en suero humano por método turbidimétrico."/>
    <s v="Para 100 determinaciones manuales o 150 determinaciones en analizadores automáticos."/>
    <s v="I0231/1"/>
    <m/>
    <x v="32"/>
    <s v=""/>
  </r>
  <r>
    <x v="2"/>
    <s v="D1305-46"/>
    <d v="2013-05-03T00:00:00"/>
    <d v="2018-05-01T00:00:00"/>
    <s v="B"/>
    <s v="FACTOR REUMATOIDEO  (RF)"/>
    <s v="Para la determinación cuantitativa del Factor Reumatoideo en suero humano por método turbidimétrico."/>
    <s v="Para 100 determinaciones manuales o 150 determinaciones en analizadores automáticos."/>
    <s v="I0233/1"/>
    <m/>
    <x v="33"/>
    <s v=""/>
  </r>
  <r>
    <x v="2"/>
    <s v="D1305-47"/>
    <d v="2013-05-03T00:00:00"/>
    <d v="2018-05-01T00:00:00"/>
    <s v="B"/>
    <s v="ASO/PCR/RF CONTROL"/>
    <s v="Para monitorear y evaluar la precisión y exactitud en la determinación de ASO/PCR/RF en suero humano por método turbidimétrico.  "/>
    <s v="2 x 1 mL"/>
    <s v="IC0237"/>
    <m/>
    <x v="34"/>
    <s v=""/>
  </r>
  <r>
    <x v="0"/>
    <s v="D1305-49"/>
    <d v="2013-05-08T00:00:00"/>
    <d v="2018-05-01T00:00:00"/>
    <s v="B"/>
    <s v="Familia 7.6 Sueros controles multiparamétricos de varias concentraciones."/>
    <s v="Para el control de la exactitud y la precisión en los ensayos de Química Clínica."/>
    <m/>
    <m/>
    <m/>
    <x v="35"/>
    <s v=""/>
  </r>
  <r>
    <x v="1"/>
    <s v="D1305-49/1"/>
    <d v="2013-05-08T00:00:00"/>
    <d v="2018-05-01T00:00:00"/>
    <s v="B"/>
    <s v="ONE-TROL 2"/>
    <s v="Para el control de la exactitud y la precisión en los ensayos de Química Clínica."/>
    <s v="10x5 mL"/>
    <s v="CC02225"/>
    <m/>
    <x v="35"/>
    <s v="1"/>
  </r>
  <r>
    <x v="1"/>
    <s v="D1305-49/2"/>
    <d v="2013-05-08T00:00:00"/>
    <d v="2018-05-01T00:00:00"/>
    <s v="B"/>
    <s v="ONE-TROL 3"/>
    <s v="Para el control de la exactitud y la precisión en los ensayos de Química Clínica."/>
    <s v="10x5 mL"/>
    <s v="CC02226"/>
    <m/>
    <x v="35"/>
    <s v="2"/>
  </r>
  <r>
    <x v="4"/>
    <s v="D1305-50"/>
    <d v="2013-05-08T00:00:00"/>
    <d v="2018-05-01T00:00:00"/>
    <s v="B"/>
    <s v="Inmunoglobulina E (IgE)/Inmunoglobulina E Control"/>
    <s v="Para la determinación cuantitativa de IgE en suero humano por método turbidimétrico/ Para monitorear y evaluar la precisión y exactitud en la determinación de IgE en suero humano por método turbidimétrico."/>
    <s v="Tampón 1x20 mL, Látex 1x10 mL, Calibrador 1x1 mL/ 1x1 mL"/>
    <s v="I0235/1 /IC0239"/>
    <m/>
    <x v="36"/>
    <s v=""/>
  </r>
  <r>
    <x v="2"/>
    <s v="D1305-54"/>
    <d v="2013-05-13T00:00:00"/>
    <d v="2018-05-01T00:00:00"/>
    <s v="C"/>
    <s v="PT"/>
    <s v="Para la medición del Tiempo de Protrombina (PT) en plasma humano."/>
    <s v="10x4 mL + 1x50 mL/ 4x4 mL + 1x20 mL"/>
    <s v="E02110/E02218"/>
    <m/>
    <x v="37"/>
    <s v=""/>
  </r>
  <r>
    <x v="2"/>
    <s v="D1306-55"/>
    <d v="2013-06-06T00:00:00"/>
    <d v="2018-06-01T00:00:00"/>
    <s v="B"/>
    <s v="Ferritina"/>
    <s v="Para la determinación cuantitativa de ferritina en suero humano por método turbidimétrico."/>
    <s v="Para 100 determinaciones manuales ó 180 en analizadores automáticos."/>
    <s v="I0234/3"/>
    <m/>
    <x v="38"/>
    <s v=""/>
  </r>
  <r>
    <x v="2"/>
    <s v="D1306-56"/>
    <d v="2013-06-06T00:00:00"/>
    <d v="2018-06-01T00:00:00"/>
    <s v="B"/>
    <s v="Homocisteína"/>
    <s v="Para la determinación cuantitativa de la homocisteína en suero y plasma humano por método enzimático."/>
    <s v="Para 30 determinaciones manuales ó 105 en analizadores automáticos"/>
    <s v="C02257/1"/>
    <m/>
    <x v="39"/>
    <s v=""/>
  </r>
  <r>
    <x v="2"/>
    <s v="D1306-57"/>
    <d v="2013-06-13T00:00:00"/>
    <d v="2018-06-01T00:00:00"/>
    <s v="B"/>
    <s v="ANTITROMBINA III"/>
    <s v="Para la determinación cuantitativa de la Antitrombina III en plasma humano mediante método turbidimétrico."/>
    <s v="Tampón 1 x 50 mL; Antisuero 1 x 5 mL "/>
    <s v="I0216 "/>
    <m/>
    <x v="40"/>
    <s v=""/>
  </r>
  <r>
    <x v="2"/>
    <s v="D1306-58"/>
    <d v="2013-06-13T00:00:00"/>
    <d v="2018-06-01T00:00:00"/>
    <s v="B"/>
    <s v="ESR Control"/>
    <s v="Control hematológico de la velocidad de sedimentación globular (VSG)."/>
    <s v="2 x 9 mL; 4 x 9 mL "/>
    <s v="10434/CUB; 10430/CUB"/>
    <m/>
    <x v="41"/>
    <s v=""/>
  </r>
  <r>
    <x v="3"/>
    <s v="D1307-63"/>
    <d v="2013-07-05T00:00:00"/>
    <d v="2018-07-01T00:00:00"/>
    <s v="B"/>
    <s v="PCR-HS/ PCR-HS Calibrador/ PCR-HS Control"/>
    <s v="Para la determinación cuantitativa de la Proteína C – Reactiva (bajas concentraciones) en suero humano por método turbidimétrico."/>
    <s v="Para 200 determinaciones por técnica manual ó 180  en analizadores automáticos. "/>
    <s v="I0232/ IS0243/ IC02270"/>
    <m/>
    <x v="42"/>
    <s v=""/>
  </r>
  <r>
    <x v="2"/>
    <s v="D1307-64"/>
    <d v="2013-07-05T00:00:00"/>
    <d v="2018-07-01T00:00:00"/>
    <s v="B"/>
    <s v="Ácido Úrico"/>
    <s v="Para la determinación cuantitativa de ácido úrico en suero y orina por método enzimático."/>
    <s v="Para 500 determinaciones manuales o 1500 en analizadores automáticos."/>
    <s v="C0196"/>
    <m/>
    <x v="43"/>
    <s v=""/>
  </r>
  <r>
    <x v="2"/>
    <s v="D1308-67"/>
    <d v="2013-08-08T00:00:00"/>
    <d v="2018-08-01T00:00:00"/>
    <s v="B"/>
    <s v="AST (GOT)"/>
    <s v="Para la determinación cuantitativa de la enzima AST (GOT) en suero y plasma por método cinético."/>
    <s v="Para 200 determinaciones manuales ó 600  en analizadores automáticos. "/>
    <s v="C0163"/>
    <m/>
    <x v="44"/>
    <s v=""/>
  </r>
  <r>
    <x v="2"/>
    <s v="D1308-68"/>
    <d v="2013-08-08T00:00:00"/>
    <d v="2018-08-01T00:00:00"/>
    <s v="B"/>
    <s v="CREATININA PAP"/>
    <s v="Para la determinación cuantitativa de la concentración de creatinina en suero, plasma y orina por método enzimático."/>
    <s v="Para 240 determinaciones manuales ó 300  en analizadores automáticos. "/>
    <s v="C0104"/>
    <m/>
    <x v="45"/>
    <s v=""/>
  </r>
  <r>
    <x v="2"/>
    <s v="D1308-69"/>
    <d v="2013-08-08T00:00:00"/>
    <d v="2018-08-01T00:00:00"/>
    <s v="B"/>
    <s v="ALT (GPT)"/>
    <s v="Para la determinación cuantitativa de la enzima ALT (GPT) en suero y plasma por método cinético."/>
    <s v="Para 200 determinaciones manuales o 600  en analizadores automáticos."/>
    <s v="C0158"/>
    <m/>
    <x v="46"/>
    <s v=""/>
  </r>
  <r>
    <x v="2"/>
    <s v="D1308-74"/>
    <d v="2013-08-15T00:00:00"/>
    <d v="2018-08-01T00:00:00"/>
    <s v="C"/>
    <s v="APTT"/>
    <s v="Para la medición del Tiempo de tromboplastina parcial activada (APTT) en plasma humano."/>
    <s v="Para 400 determinaciones manuales U 800  en analizadores automáticos."/>
    <s v="E02100/E02111"/>
    <m/>
    <x v="47"/>
    <s v=""/>
  </r>
  <r>
    <x v="2"/>
    <s v="D1311-102"/>
    <d v="2013-11-19T00:00:00"/>
    <d v="2018-11-01T00:00:00"/>
    <s v="B"/>
    <s v="CALIBRADOR ULK"/>
    <s v="Para la preparación de curvas de referencia en la determinación de Cadena Ligera Kappa y Cadena Ligera Lambda en orina por método turbidimétrico."/>
    <s v="1 x 1 mL "/>
    <s v="IS01ULK"/>
    <m/>
    <x v="48"/>
    <s v=""/>
  </r>
  <r>
    <x v="2"/>
    <s v="D1311-103"/>
    <d v="2013-11-19T00:00:00"/>
    <d v="2018-11-01T00:00:00"/>
    <s v="B"/>
    <s v="HDL / LDL CALIBRADOR "/>
    <s v="Para la calibración de los ensayos de Colesterol HDL y LDL en suero y plasma humano mediante métodos enzimáticos colorimétricos."/>
    <s v="1 x 1 mL "/>
    <s v="CS0296"/>
    <m/>
    <x v="49"/>
    <s v=""/>
  </r>
  <r>
    <x v="0"/>
    <s v="D1311-104"/>
    <d v="2013-11-20T00:00:00"/>
    <d v="2018-11-01T00:00:00"/>
    <s v="B"/>
    <s v="Familia 7.2 Agonistas de la Agregación Plaquetaria"/>
    <s v="Para la evaluación de la agregación plaquetaria en plasma rico en plaquetas (PRP) y en sangre total."/>
    <m/>
    <m/>
    <m/>
    <x v="50"/>
    <s v=""/>
  </r>
  <r>
    <x v="1"/>
    <s v="D1311-104/1"/>
    <d v="2013-11-20T00:00:00"/>
    <d v="2018-11-01T00:00:00"/>
    <s v="B"/>
    <s v="ADENOSÍN DIFOSFATO (ADP) 0,1 mM"/>
    <s v="Para la evaluación de la agregación plaquetaria en PRP inducida por ADP"/>
    <s v="ADP 0,1 mM  24 x 0,5 mL (Liof)/ Diluyente A 3 x 5 mL "/>
    <s v="311500AC"/>
    <m/>
    <x v="50"/>
    <s v="1"/>
  </r>
  <r>
    <x v="1"/>
    <s v="D1311-104/2"/>
    <d v="2013-11-20T00:00:00"/>
    <d v="2018-11-01T00:00:00"/>
    <s v="B"/>
    <s v="ADRENALINA 5 mM"/>
    <s v="Para la evaluación de la agregación plaquetaria en PRP inducida por Adrenalina"/>
    <s v="Adrenalina 5 mM 36 x 0,5 mL (Liof)/ Diluyente A 4 x 50 mL "/>
    <s v="311500BLC"/>
    <m/>
    <x v="50"/>
    <s v="2"/>
  </r>
  <r>
    <x v="1"/>
    <s v="D1311-104/3"/>
    <d v="2013-11-20T00:00:00"/>
    <d v="2018-11-01T00:00:00"/>
    <s v="B"/>
    <s v="COLÁGENO 1 g/L"/>
    <s v="Para la evaluación de la agregación plaquetaria en PRP y en sangre total inducida por Colágeno."/>
    <s v="Colágeno  6 x 0,5 mL/ Diluyente B  6 x 4 mL"/>
    <s v="311501CC "/>
    <m/>
    <x v="50"/>
    <s v="3"/>
  </r>
  <r>
    <x v="1"/>
    <s v="D1311-104/4"/>
    <d v="2013-11-20T00:00:00"/>
    <d v="2018-11-01T00:00:00"/>
    <s v="B"/>
    <s v="RISTOCETINA 25 mg"/>
    <s v="Para la evaluación de la agregación plaquetaria en PRP y en sangre total inducida por Ristocetina "/>
    <s v="Ristocetina  6 x 25 mg/ Diluyente A 1 x 5 mL"/>
    <s v="311500DC"/>
    <m/>
    <x v="50"/>
    <s v="4"/>
  </r>
  <r>
    <x v="1"/>
    <s v="D1311-104/5"/>
    <d v="2013-11-20T00:00:00"/>
    <d v="2018-11-01T00:00:00"/>
    <s v="B"/>
    <s v="ARACHIDONIC ACID 50 mM"/>
    <s v="Para la evaluación de la agregación plaquetaria en PRP y en sangre total inducida por Ácido Araquidónico. "/>
    <s v="Ácido Araquidónico 3 x 10 mg/ Albúmina Bovina 3 x 100 mg/ Diluyente C 3 x 4 mL"/>
    <s v="311500WBC"/>
    <m/>
    <x v="50"/>
    <s v="5"/>
  </r>
  <r>
    <x v="2"/>
    <s v="D0812-37"/>
    <d v="2008-12-11T00:00:00"/>
    <d v="2018-12-01T00:00:00"/>
    <s v="C"/>
    <s v="CHLAMY-CHECK-1"/>
    <s v="Ensayo inmunocromatográfico rápido para Chlamydia trachomatis."/>
    <s v="Para 20 determinaciones   "/>
    <s v="1071-4"/>
    <m/>
    <x v="51"/>
    <s v=""/>
  </r>
  <r>
    <x v="2"/>
    <s v="D0812-41"/>
    <d v="2008-12-11T00:00:00"/>
    <d v="2018-12-01T00:00:00"/>
    <s v="B"/>
    <s v="MYCOPLASMA SYSTEM Plus"/>
    <s v="Sistema para búsqueda, la determinación cuantitativa y antibiograma de micoplasmas urogenitales."/>
    <s v="Para 20 ensayos "/>
    <s v="72592C"/>
    <m/>
    <x v="52"/>
    <s v=""/>
  </r>
  <r>
    <x v="2"/>
    <s v="D0812-56"/>
    <d v="2008-12-24T00:00:00"/>
    <d v="2018-12-01T00:00:00"/>
    <s v="B"/>
    <s v="Medi-Test URYXXON Stick 10"/>
    <s v="Tiras reactivas para la determinación rápida de sangre, urobilinógeo, bilirrubina, proteínas, nitritos, cetonas, glucosa, valor  pH, densidad y leucocitos en orina."/>
    <s v="Frasco con 100 tiras reactivas."/>
    <n v="93068"/>
    <m/>
    <x v="53"/>
    <s v=""/>
  </r>
  <r>
    <x v="0"/>
    <s v="D1312-107"/>
    <d v="2013-12-13T00:00:00"/>
    <d v="2018-12-01T00:00:00"/>
    <s v="B"/>
    <s v="Familia 7.4 Calibradores  multiparamétricos de varias concentraciones"/>
    <s v="Para la calibración de los ensayos de Química Clínica."/>
    <m/>
    <m/>
    <m/>
    <x v="54"/>
    <s v=""/>
  </r>
  <r>
    <x v="1"/>
    <s v="D1312-107/1"/>
    <d v="2013-12-13T00:00:00"/>
    <d v="2018-12-01T00:00:00"/>
    <s v="B"/>
    <s v="ONE-CAL 2"/>
    <m/>
    <s v="10 x 5 mL/4   x 5 mL"/>
    <s v="CS02227/CS02242"/>
    <m/>
    <x v="54"/>
    <s v="1"/>
  </r>
  <r>
    <x v="1"/>
    <s v="D1312-107/2"/>
    <d v="2013-12-13T00:00:00"/>
    <d v="2018-12-01T00:00:00"/>
    <s v="B"/>
    <s v="ONE-CAL 3"/>
    <m/>
    <s v="10 x 5 mL4   x 5 mL"/>
    <s v="CS02228/CS02244"/>
    <m/>
    <x v="54"/>
    <s v="2"/>
  </r>
  <r>
    <x v="2"/>
    <s v="D1402-06"/>
    <d v="2014-02-19T00:00:00"/>
    <d v="2019-02-01T00:00:00"/>
    <s v="B"/>
    <s v="CONTROL MULTIPARAMETRICO PROTEINAS ESPECIFICAS"/>
    <s v="Para evaluar la exactitud y precisión en la determinación de proteínas específicas en suero y plasma humano por turbidimetría."/>
    <s v="2 x 1 mL"/>
    <s v=" IC0228"/>
    <m/>
    <x v="55"/>
    <s v=""/>
  </r>
  <r>
    <x v="2"/>
    <s v="D1402-07"/>
    <d v="2014-02-19T00:00:00"/>
    <d v="2019-02-01T00:00:00"/>
    <s v="B"/>
    <s v="MULTICALIBRADOR PROTEINAS ESPECIFICAS"/>
    <s v="Para la preparación de curvas de referencia para la determinación de proteínas específicas en suero y plasma humano por Turbidimetría."/>
    <s v="5 x 1 mL"/>
    <s v="IS0227"/>
    <m/>
    <x v="56"/>
    <s v=""/>
  </r>
  <r>
    <x v="0"/>
    <s v="D1402-02"/>
    <d v="2014-02-05T00:00:00"/>
    <d v="2019-02-02T00:00:00"/>
    <s v="A"/>
    <s v="Familia 1.10 Medios de cultivo para el control de la industria farmacéutica y biotecnológica. "/>
    <s v="Para el monitoreo de la contaminación microbiológica del ambiente. "/>
    <m/>
    <m/>
    <m/>
    <x v="57"/>
    <s v=""/>
  </r>
  <r>
    <x v="1"/>
    <s v="D1402-02/01"/>
    <d v="2014-02-05T00:00:00"/>
    <d v="2019-02-03T00:00:00"/>
    <s v="A"/>
    <s v="Sabouraud Agar + Neutralizing  (Irradiated)"/>
    <m/>
    <s v="Caja x 20 placas"/>
    <s v="15323S"/>
    <m/>
    <x v="57"/>
    <s v="01"/>
  </r>
  <r>
    <x v="1"/>
    <s v="D1402-02/02"/>
    <d v="2014-02-05T00:00:00"/>
    <d v="2019-02-04T00:00:00"/>
    <s v="A"/>
    <s v="Plate Count Agar"/>
    <m/>
    <s v="Caja x 20 placas"/>
    <n v="153225"/>
    <m/>
    <x v="57"/>
    <s v="02"/>
  </r>
  <r>
    <x v="1"/>
    <s v="D1402-02/03"/>
    <d v="2014-02-05T00:00:00"/>
    <d v="2019-02-05T00:00:00"/>
    <s v="A"/>
    <s v="Sabouraud Dextrose Agar"/>
    <m/>
    <s v="Caja x 20 placas"/>
    <n v="15327"/>
    <m/>
    <x v="57"/>
    <s v="03"/>
  </r>
  <r>
    <x v="1"/>
    <s v="D1402-02/04"/>
    <d v="2014-02-05T00:00:00"/>
    <d v="2019-02-06T00:00:00"/>
    <s v="A"/>
    <s v="Plate Count Agar + Neutralizing  (Irradiated)"/>
    <m/>
    <s v="Caja x 20 placas"/>
    <s v="15336S"/>
    <m/>
    <x v="57"/>
    <s v="04"/>
  </r>
  <r>
    <x v="1"/>
    <s v="D1402-02/05"/>
    <d v="2014-02-05T00:00:00"/>
    <d v="2019-02-07T00:00:00"/>
    <s v="A"/>
    <s v="Tryptic Soy Agar + Neutralizing Casein Soya Bean Digest Agar (Irradiated)"/>
    <m/>
    <s v="Caja x 20 placas"/>
    <s v="15339S"/>
    <m/>
    <x v="57"/>
    <s v="05"/>
  </r>
  <r>
    <x v="1"/>
    <s v="D1402-02/06"/>
    <d v="2014-02-05T00:00:00"/>
    <d v="2019-02-08T00:00:00"/>
    <s v="A"/>
    <s v="Tryptic Soy Agar Casein Soya Bean Digest Agar (Irradiated)"/>
    <m/>
    <s v="Caja x 20 placas"/>
    <s v="15340S"/>
    <m/>
    <x v="57"/>
    <s v="06"/>
  </r>
  <r>
    <x v="1"/>
    <s v="D1402-02/07"/>
    <d v="2014-02-05T00:00:00"/>
    <d v="2019-02-09T00:00:00"/>
    <s v="A"/>
    <s v="Sabouraud Caf Agar + Neutralizing"/>
    <m/>
    <s v="Caja x 20 placas"/>
    <n v="15365"/>
    <m/>
    <x v="57"/>
    <s v="07"/>
  </r>
  <r>
    <x v="1"/>
    <s v="D1402-02/08"/>
    <d v="2014-02-05T00:00:00"/>
    <d v="2019-02-10T00:00:00"/>
    <s v="A"/>
    <s v="Sabouraud Caf Agar + Neutralizing  (Irradiated)"/>
    <m/>
    <s v="Caja x 20 placas"/>
    <s v="15365S"/>
    <m/>
    <x v="57"/>
    <s v="08"/>
  </r>
  <r>
    <x v="1"/>
    <s v="D1402-02/09"/>
    <d v="2014-02-05T00:00:00"/>
    <d v="2019-02-11T00:00:00"/>
    <s v="A"/>
    <s v="m-Faecal Coliform Agar"/>
    <m/>
    <s v="Caja x 20 placas"/>
    <n v="15368"/>
    <m/>
    <x v="57"/>
    <s v="09"/>
  </r>
  <r>
    <x v="1"/>
    <s v="D1402-02/10"/>
    <d v="2014-02-05T00:00:00"/>
    <d v="2019-02-12T00:00:00"/>
    <s v="A"/>
    <s v="Sabouraud Caf Agar (Irradiated)"/>
    <m/>
    <s v="Caja x 20 placas"/>
    <s v="15380S"/>
    <m/>
    <x v="57"/>
    <s v="10"/>
  </r>
  <r>
    <x v="3"/>
    <s v="D1403-12"/>
    <d v="2014-03-06T00:00:00"/>
    <d v="2019-03-01T00:00:00"/>
    <s v="B"/>
    <s v="MICROALBUMINURIA/CALIBRADOR/CONTROL"/>
    <s v="Para la determinación cuantitativa la microalbuminuria  en orina por método turbidimétrico."/>
    <s v="1 x 50 mL; 1 x 5 mL/1 x 1 mL/1 x 1 mL"/>
    <s v="I0218/IS01274/IC01275"/>
    <m/>
    <x v="58"/>
    <s v=""/>
  </r>
  <r>
    <x v="2"/>
    <s v="D1403-13"/>
    <d v="2014-03-25T00:00:00"/>
    <d v="2019-03-01T00:00:00"/>
    <s v="B"/>
    <s v="INTEGRAL SYSTEM  STREPTOCOCCHI"/>
    <s v="Sistema colorimétrico para la identificación bioquímica y el antibiograma de estreptococos."/>
    <s v="Para 20 pruebas"/>
    <n v="71720"/>
    <m/>
    <x v="59"/>
    <s v=""/>
  </r>
  <r>
    <x v="2"/>
    <s v="D1403-14"/>
    <d v="2014-03-25T00:00:00"/>
    <d v="2019-03-01T00:00:00"/>
    <s v="B"/>
    <s v="URIN SYSTEM Plus"/>
    <s v="Sistema para la determinación semicuantitativa de la carga microbiana total, la identificación presuntiva y la susceptibilidad antimicrobiana de microorganismos urinarios."/>
    <s v="Para 20 pruebas"/>
    <n v="74160"/>
    <m/>
    <x v="60"/>
    <m/>
  </r>
  <r>
    <x v="2"/>
    <s v="D1403-15"/>
    <d v="2014-03-25T00:00:00"/>
    <d v="2019-03-01T00:00:00"/>
    <s v="B"/>
    <s v="INTEGRAL SYSTEM  STAFILOCOCCHI"/>
    <s v="Sistema colorimétrico para la identificación bioquímica y el antibiograma de los estafilococos."/>
    <s v="Para 20 pruebas"/>
    <n v="71718"/>
    <m/>
    <x v="61"/>
    <s v=""/>
  </r>
  <r>
    <x v="2"/>
    <s v="D1408-23"/>
    <d v="2014-08-11T00:00:00"/>
    <d v="2019-08-01T00:00:00"/>
    <s v="B"/>
    <s v="Fosfatasa Alcalina"/>
    <s v="Para la determinación cuantitativa de la fosfatasa alcalina  en suero y plasma humano mediante método cinético."/>
    <s v="Para 200 determinaciones con técnica manual y 600 con analizadores automáticos"/>
    <s v="C0162"/>
    <m/>
    <x v="62"/>
    <s v=""/>
  </r>
  <r>
    <x v="2"/>
    <s v="D1408-25"/>
    <d v="2014-08-11T00:00:00"/>
    <d v="2019-08-01T00:00:00"/>
    <s v="B"/>
    <s v="Amilasa"/>
    <s v="Para la determinación cuantitativa de la actividad en suero, plasma y orina de la enzima Alfa Amilasa mediante método cinético."/>
    <s v="Para 100 determinaciones con técnica manual y 300 con analizadores automáticos"/>
    <s v="C0160"/>
    <m/>
    <x v="63"/>
    <s v=""/>
  </r>
  <r>
    <x v="2"/>
    <s v="D1408-27"/>
    <d v="2014-08-12T00:00:00"/>
    <d v="2019-08-01T00:00:00"/>
    <s v="B"/>
    <s v="Fosfatasa Ácida y Prostática"/>
    <s v="Para la determinación de la fosfatasa ácida y prostática en suero mediante el método cinético del naftilfosfato."/>
    <s v="Para 54 determinaciones con técnica manual y 160 con analizadores automáticos"/>
    <s v="C0257"/>
    <m/>
    <x v="64"/>
    <s v=""/>
  </r>
  <r>
    <x v="2"/>
    <s v="D1408-30"/>
    <d v="2014-08-12T00:00:00"/>
    <d v="2019-08-01T00:00:00"/>
    <s v="B"/>
    <s v="Ammonio One/Amonio One Control"/>
    <s v="Para la determinación cuantitativa de amoníaco en plasma mediante método enzimático."/>
    <s v="Para 200 determinaciones (manual) y hasta 600 determinaciones (automatizada). "/>
    <s v="C0248/CC02291"/>
    <m/>
    <x v="65"/>
    <s v=""/>
  </r>
  <r>
    <x v="2"/>
    <s v="D1410-36"/>
    <d v="2014-10-02T00:00:00"/>
    <d v="2019-10-01T00:00:00"/>
    <s v="B"/>
    <s v="γ-GT (GAMMA GT)"/>
    <s v="Para la determinación cuantitativa de la actividad de la enzima γ- GT en suero y plasma por método cinético."/>
    <s v="Para 200 determinaciones  (manual) y hasta 600 determinaciones (automatizada)"/>
    <s v="C0178/"/>
    <m/>
    <x v="66"/>
    <s v=""/>
  </r>
  <r>
    <x v="2"/>
    <s v="D1410-37"/>
    <d v="2014-10-02T00:00:00"/>
    <d v="2019-10-01T00:00:00"/>
    <s v="B"/>
    <s v="Bilirrubina Total"/>
    <s v="Para la determinación cuantitativa de la Bilirrubina Total en suero y plasma mediante el método Jendrassik modificado."/>
    <s v="Para 500 determinaciones (manual) Para 1500 determinaciones (automatizada) "/>
    <s v="C0165"/>
    <m/>
    <x v="67"/>
    <s v=""/>
  </r>
  <r>
    <x v="2"/>
    <s v="D1410-38"/>
    <d v="2014-10-02T00:00:00"/>
    <d v="2019-10-01T00:00:00"/>
    <s v="B"/>
    <s v="Bilirrubina Directa"/>
    <s v="Para la determinación cuantitativa de la Bilirrubina Directa en suero y plasma mediante el método Jendrassik modificado."/>
    <s v="Para 500 determinaciones (manual)  Para 1500 determinaciones (automátizada)"/>
    <s v="C0164"/>
    <m/>
    <x v="68"/>
    <s v=""/>
  </r>
  <r>
    <x v="0"/>
    <s v="D1409-34"/>
    <d v="2014-09-08T00:00:00"/>
    <d v="2019-09-01T00:00:00"/>
    <s v="B"/>
    <s v="Familia 1.7 HEMO ANAEROBIC"/>
    <s v="Medio de cultivo para el aislamiento de microorganismos fastidiosos, anaeróbicos facultativos y  anaeróbicos en muestras de sangre."/>
    <m/>
    <m/>
    <m/>
    <x v="69"/>
    <s v=""/>
  </r>
  <r>
    <x v="1"/>
    <s v="D1409-34/1"/>
    <d v="2014-09-08T00:00:00"/>
    <d v="2019-09-01T00:00:00"/>
    <s v="B"/>
    <s v="HEMO ANAEROBIC"/>
    <m/>
    <s v="6 frascos x 80 mL"/>
    <s v="MH01100"/>
    <m/>
    <x v="69"/>
    <s v="1"/>
  </r>
  <r>
    <x v="1"/>
    <s v="D1409-34/2"/>
    <d v="2014-09-08T00:00:00"/>
    <d v="2019-09-01T00:00:00"/>
    <s v="B"/>
    <s v="HEMO ANAEROBIC PEDRIATRIC"/>
    <m/>
    <s v="6 frascos x 40 mL"/>
    <s v="MH01101"/>
    <m/>
    <x v="69"/>
    <s v="2"/>
  </r>
  <r>
    <x v="1"/>
    <s v="D1409-34/3"/>
    <d v="2014-09-08T00:00:00"/>
    <d v="2019-09-01T00:00:00"/>
    <s v="B"/>
    <s v="HEMO ANAEROBIC NEONATAL"/>
    <m/>
    <s v="6 frascos x 9 mL"/>
    <s v="MH01102"/>
    <m/>
    <x v="69"/>
    <s v="3"/>
  </r>
  <r>
    <x v="0"/>
    <s v="D1409-32"/>
    <d v="2014-09-08T00:00:00"/>
    <d v="2019-09-01T00:00:00"/>
    <s v="B"/>
    <s v="Familia 1.8 HEMO AEROBIC"/>
    <s v="Medio de cultivo para el aislamiento de microorganismos fastidiosos, aeróbicos y  anaeróbicos facultativos en muestras de sangre."/>
    <m/>
    <m/>
    <m/>
    <x v="70"/>
    <s v=""/>
  </r>
  <r>
    <x v="1"/>
    <s v="D1409-32/1"/>
    <d v="2014-09-08T00:00:00"/>
    <d v="2019-09-01T00:00:00"/>
    <s v="B"/>
    <s v="HEMO AEROBIC"/>
    <m/>
    <s v="6 frascos x 80 mL"/>
    <s v="MH0197"/>
    <m/>
    <x v="70"/>
    <s v="1"/>
  </r>
  <r>
    <x v="1"/>
    <s v="D1409-32/2"/>
    <d v="2014-09-08T00:00:00"/>
    <d v="2019-09-01T00:00:00"/>
    <s v="B"/>
    <s v="HEMO AEROBIC PEDRIATRIC"/>
    <m/>
    <s v="6 frascos x 40 mL"/>
    <s v="MH0198"/>
    <m/>
    <x v="70"/>
    <s v="2"/>
  </r>
  <r>
    <x v="1"/>
    <s v="D1409-32/3"/>
    <d v="2014-09-08T00:00:00"/>
    <d v="2019-09-01T00:00:00"/>
    <s v="B"/>
    <s v="HEMO AEROBIC NEONATAL"/>
    <m/>
    <s v="6 frascos x 9 mL"/>
    <s v="MH0199"/>
    <m/>
    <x v="70"/>
    <s v="3"/>
  </r>
  <r>
    <x v="0"/>
    <s v="D1501-01"/>
    <d v="2015-01-28T00:00:00"/>
    <d v="2020-01-01T00:00:00"/>
    <s v="A"/>
    <s v="Familia 1.1 HEMO ONE "/>
    <s v="Medio de cultivo para aislamiento de microorganismos fastidiosos, aeróbicos y anaeróbicos, incluyendo levaduras, en muestras de sangre.  "/>
    <m/>
    <m/>
    <m/>
    <x v="71"/>
    <s v=""/>
  </r>
  <r>
    <x v="1"/>
    <s v="D1501-01/1"/>
    <d v="2015-01-28T00:00:00"/>
    <d v="2020-01-01T00:00:00"/>
    <s v="A"/>
    <s v="HEMO ONE"/>
    <m/>
    <s v="6 x 70 mL"/>
    <s v="MH01103"/>
    <m/>
    <x v="71"/>
    <s v="1"/>
  </r>
  <r>
    <x v="1"/>
    <s v="D1501-01/2"/>
    <d v="2015-01-28T00:00:00"/>
    <d v="2020-01-01T00:00:00"/>
    <s v="A"/>
    <s v="HEMO ONE Pediatric"/>
    <m/>
    <s v="6 x 30 mL"/>
    <s v="MH01104"/>
    <m/>
    <x v="71"/>
    <s v="2"/>
  </r>
  <r>
    <x v="1"/>
    <s v="D1501-01/3"/>
    <d v="2015-01-28T00:00:00"/>
    <d v="2020-01-01T00:00:00"/>
    <s v="A"/>
    <s v="HEMO ONE NEONATAL"/>
    <m/>
    <s v="6 x 5 mL"/>
    <s v="MH01105"/>
    <m/>
    <x v="71"/>
    <s v="3"/>
  </r>
  <r>
    <x v="2"/>
    <s v="D1503-12"/>
    <d v="2015-03-10T00:00:00"/>
    <d v="2020-03-01T00:00:00"/>
    <s v="C"/>
    <s v="D-DÍMERO IMT"/>
    <s v="Para la determinación cuantitativa de dímero D en plasma humano por método turbidimétrico."/>
    <s v="Para 42 determinaciones manual y 99 determinaciones automatizado. "/>
    <s v="I02276/3"/>
    <m/>
    <x v="72"/>
    <s v=""/>
  </r>
  <r>
    <x v="2"/>
    <s v="D1503-09"/>
    <d v="2015-03-09T00:00:00"/>
    <d v="2020-03-01T00:00:00"/>
    <s v="C"/>
    <s v="MYCO WELL D-ONE"/>
    <s v="Para la identificación presuntiva y la susceptibilidad antimicrobiana de Mycoplasma hominis, Mycoplasma spp  y Ureaplasma urealyticum/parvum (Micoplasmas urogenitales), Gardnerella vaginalis, Trichomonas vaginalis, Candida albicans y Candida spp. en muestras de exudados endocervicales, vaginales, uretrales y en líquido seminal.   "/>
    <s v="Para 10 y 20 pruebas"/>
    <s v="MS01321/MS01283C"/>
    <m/>
    <x v="73"/>
    <s v=""/>
  </r>
  <r>
    <x v="2"/>
    <s v="D1503-10"/>
    <d v="2015-03-09T00:00:00"/>
    <d v="2020-03-01T00:00:00"/>
    <s v="C"/>
    <s v="MYCO WELL D-ONE 24"/>
    <s v="Para la identificación presuntiva y la susceptibilidad antimicrobiana de Micoplasmas urogenitales en muestras de exudado endocervicales, vaginales, uretrales y en líquido seminal."/>
    <s v="Para 10 y 20 pruebas"/>
    <s v="MS01320/MS01319"/>
    <m/>
    <x v="74"/>
    <s v=""/>
  </r>
  <r>
    <x v="0"/>
    <s v="ACTD 1504-02"/>
    <m/>
    <m/>
    <s v="A"/>
    <s v="Suero Aglutinante de Vibrio cholerae"/>
    <s v="Para la identificación serológica de Vibrio cholerae con fines epidemiológicos y de diagnóstico."/>
    <m/>
    <m/>
    <m/>
    <x v="75"/>
    <s v=""/>
  </r>
  <r>
    <x v="1"/>
    <s v="ACTD 1504-02/1"/>
    <d v="2015-04-20T00:00:00"/>
    <d v="2017-04-01T00:00:00"/>
    <s v="A"/>
    <s v="Suero Aglutinante de Vibrio cholerae Polivalente O1"/>
    <m/>
    <s v="1 x 2 mL"/>
    <s v="ZM05/30165001"/>
    <m/>
    <x v="75"/>
    <s v="1"/>
  </r>
  <r>
    <x v="1"/>
    <s v="ACTD 1504-02/2"/>
    <d v="2015-04-20T00:00:00"/>
    <d v="2017-04-01T00:00:00"/>
    <s v="A"/>
    <s v="Suero Aglutinante de Vibrio cholerae Inaba"/>
    <m/>
    <s v="1 x 2 mL"/>
    <s v="ZM06/30165101"/>
    <m/>
    <x v="75"/>
    <s v="2"/>
  </r>
  <r>
    <x v="1"/>
    <s v="ACTD 1504-02/3"/>
    <d v="2015-04-20T00:00:00"/>
    <d v="2017-04-01T00:00:00"/>
    <s v="A"/>
    <s v="Suero Aglutinante de Vibrio cholerae Ogawa "/>
    <m/>
    <s v="1 x 2 mL"/>
    <s v="ZM07/30165201"/>
    <m/>
    <x v="75"/>
    <s v="3"/>
  </r>
  <r>
    <x v="2"/>
    <s v="D1505-21"/>
    <d v="2015-05-08T00:00:00"/>
    <d v="2020-05-01T00:00:00"/>
    <s v="B"/>
    <s v="UREA UV"/>
    <s v="Para la determinación cuantitativa de urea en suero, plasma y orina mediante reacción cinética en UV.   "/>
    <s v="Para 200 determinaciones por método manual y  600 por método automatizado."/>
    <s v="C0191"/>
    <m/>
    <x v="76"/>
    <s v=""/>
  </r>
  <r>
    <x v="2"/>
    <s v="D1505-22"/>
    <d v="2015-05-08T00:00:00"/>
    <d v="2020-05-01T00:00:00"/>
    <s v="B"/>
    <s v="Albúmina"/>
    <s v="Para la determinación cuantitativa de la Albúmina en suero y plasma mediante el método de verde Bromocresol.   "/>
    <s v="Para 200 determinaciones por método manual y 1 800 por método automatizado."/>
    <s v="C0159"/>
    <m/>
    <x v="77"/>
    <s v=""/>
  </r>
  <r>
    <x v="2"/>
    <s v="D1505-23"/>
    <d v="2015-05-08T00:00:00"/>
    <d v="2020-05-01T00:00:00"/>
    <s v="B"/>
    <s v="FÓSFORO UV"/>
    <s v="Para la determinación cuantitativa de la concentración de fósforo en suero, plasma y orina mediante la reacción con molibdato de amonio.   "/>
    <s v="Para 600 determinaciones por método manual y 1 800 por método automatizado."/>
    <s v="C0186"/>
    <m/>
    <x v="78"/>
    <s v=""/>
  </r>
  <r>
    <x v="2"/>
    <s v="D1505-24"/>
    <d v="2015-05-08T00:00:00"/>
    <d v="2020-05-01T00:00:00"/>
    <s v="B"/>
    <s v="Antiestreptolisina-O (ASO)"/>
    <s v="Para la determinación cuantitativa de la Antiestreptolisina-O (ASO) en suero humano por método turbidimétrico."/>
    <s v="Para 100 determinaciones por método manual y  150 por método automatizado."/>
    <s v="I0230/1"/>
    <m/>
    <x v="79"/>
    <s v=""/>
  </r>
  <r>
    <x v="2"/>
    <s v="D1506-36"/>
    <d v="2015-06-08T00:00:00"/>
    <d v="2020-06-01T00:00:00"/>
    <s v="B"/>
    <s v="CALCIO OCP"/>
    <s v="Para la determinación cuantitativa de calcio en suero, plasma y orina humanos mediante la reacción con Orto-cresolftaleína.    "/>
    <s v="Para 600 determinaciones por método manual y 1800 por método automatizado (Ver anexo)"/>
    <s v="C0167"/>
    <m/>
    <x v="80"/>
    <s v=""/>
  </r>
  <r>
    <x v="2"/>
    <s v="D1506-28"/>
    <d v="2015-06-08T00:00:00"/>
    <d v="2020-06-01T00:00:00"/>
    <s v="B"/>
    <s v="COLINESTERASA"/>
    <s v="Para la determinación cuantitativa de la actividad de la enzima Colinesterasa en suero y plasma mediante método cinético.   "/>
    <s v="Para 200 determinaciones por método manual y 600 por método automatizado."/>
    <s v="C0169"/>
    <m/>
    <x v="81"/>
    <s v=""/>
  </r>
  <r>
    <x v="2"/>
    <s v="D1506-34"/>
    <d v="2015-06-08T00:00:00"/>
    <d v="2020-06-01T00:00:00"/>
    <s v="B"/>
    <s v="HIERRO FERENE"/>
    <s v="Para la determinación cuantitativa de hierro en suero humano mediante reacción colorimétrica con Ferene.    "/>
    <s v="Para 500 determinaciones por método manual y 1500 por método automatizado. "/>
    <s v="C0181"/>
    <m/>
    <x v="82"/>
    <s v=""/>
  </r>
  <r>
    <x v="2"/>
    <s v="D1506-31"/>
    <d v="2015-06-08T00:00:00"/>
    <d v="2020-06-01T00:00:00"/>
    <s v="B"/>
    <s v="MAGNESIO"/>
    <s v="Para la determinación cuantitativa de la concentración de magnesio en suero,  plasma y orina mediante reacción con azul de xilidilo.   "/>
    <s v="Para 400 determinaciones por método manual y 1 800 por método automatizado."/>
    <s v="C0184"/>
    <m/>
    <x v="83"/>
    <s v=""/>
  </r>
  <r>
    <x v="2"/>
    <s v="D1506-29"/>
    <d v="2015-06-08T00:00:00"/>
    <d v="2020-06-01T00:00:00"/>
    <s v="B"/>
    <s v="POTASIO"/>
    <s v="Para la determinación cuantitativa del Potasio en suero y plasma mediante método turbidimétrico.   "/>
    <s v="Para 200 determinaciones por método manual y 600 por método automatizado."/>
    <s v="C0194"/>
    <m/>
    <x v="84"/>
    <s v=""/>
  </r>
  <r>
    <x v="2"/>
    <s v="D1506-30"/>
    <d v="2015-06-08T00:00:00"/>
    <d v="2020-06-01T00:00:00"/>
    <s v="B"/>
    <s v="PROTEÍNAS TOTALES"/>
    <s v="Para la determinación cuantitativa de las Proteínas Totales en suero y plasma mediante el método de Biuret.   "/>
    <s v="Para 600 determinaciones por método manual y 1 800 por método automatizado."/>
    <s v="C0188"/>
    <m/>
    <x v="85"/>
    <s v=""/>
  </r>
  <r>
    <x v="2"/>
    <s v="D1506-33"/>
    <d v="2015-06-08T00:00:00"/>
    <d v="2020-06-01T00:00:00"/>
    <s v="B"/>
    <s v="SODIO"/>
    <s v="Para la determinación enzimática cinética colorimétrica del sodio en suero y plasma."/>
    <s v="Para 80 determinaciones por método manual y 240 por método automatizado."/>
    <s v="C0295"/>
    <m/>
    <x v="86"/>
    <s v=""/>
  </r>
  <r>
    <x v="2"/>
    <s v="D1506-32"/>
    <d v="2015-06-08T00:00:00"/>
    <d v="2020-06-01T00:00:00"/>
    <s v="B"/>
    <s v="TRIGLICÉRIDOS"/>
    <s v="Para la determinación cuantitativa de los triglicéridos en suero y plasma mediante método Trinder."/>
    <s v="Para 600 determinaciones por método manual y 1800 por método automatizado."/>
    <s v="C0190"/>
    <m/>
    <x v="87"/>
    <s v=""/>
  </r>
  <r>
    <x v="2"/>
    <s v="D1507-37"/>
    <d v="2015-07-09T00:00:00"/>
    <d v="2020-07-01T00:00:00"/>
    <s v="B"/>
    <s v="α1-GLICOPROTEÍNA ACIDA"/>
    <s v="Para la determinación cuantitativa de α1-glicoproteína ácida en suero  humano mediante método inmunoturbidimétrico."/>
    <s v="Para 55 determinaciones por método manual y para 150 por método automatizado."/>
    <s v="I0211"/>
    <m/>
    <x v="88"/>
    <s v=""/>
  </r>
  <r>
    <x v="2"/>
    <s v="D1507-41"/>
    <d v="2015-07-10T00:00:00"/>
    <d v="2020-07-01T00:00:00"/>
    <s v="B"/>
    <s v="α1-MICROGLOBULINA"/>
    <s v="Para la determinación cuantitativa de α1- microglobulina en orina mediante método turbidimétrico."/>
    <s v="Para 50 determinaciones por método manual y para 150 por método automatizado (Ver anexo)"/>
    <s v="I0212/1"/>
    <m/>
    <x v="89"/>
    <s v=""/>
  </r>
  <r>
    <x v="2"/>
    <s v="D1507-40"/>
    <d v="2015-07-10T00:00:00"/>
    <d v="2020-07-01T00:00:00"/>
    <s v="B"/>
    <s v="β2-MICROGLOBULINA"/>
    <s v="Para la determinación cuantitativa de β2- microglobulina en suero  humano y en orina mediante método turbidimétrico."/>
    <s v="Para 33 determinaciones por método manual y para 150 por método automatizado (Ver anexo)"/>
    <s v="I0214/3"/>
    <m/>
    <x v="90"/>
    <s v=""/>
  </r>
  <r>
    <x v="2"/>
    <s v="D1507-38"/>
    <d v="2015-07-09T00:00:00"/>
    <d v="2020-07-01T00:00:00"/>
    <s v="B"/>
    <s v="CLORUROS"/>
    <s v="Para la determinación cuantitativa de la concentración de cloruros en suero, plasma  y orina mediante la reacción de tiocianato mercúrico."/>
    <s v="Para 600 determinaciones por método manual y 1800 por método automatizado."/>
    <s v="C0170"/>
    <m/>
    <x v="91"/>
    <s v=""/>
  </r>
  <r>
    <x v="2"/>
    <s v="D1508-42"/>
    <d v="2015-08-03T00:00:00"/>
    <d v="2020-08-01T00:00:00"/>
    <s v="B"/>
    <s v="CK-MB"/>
    <s v="Para la determinación cuantitativa de la CK-MB en suero y plasma humano mediante inmunoinhibición.    "/>
    <s v="Para 47 determinaciones por método manual y 142 por método automatizado. (Ver anexo)"/>
    <s v="C0272"/>
    <m/>
    <x v="92"/>
    <s v=""/>
  </r>
  <r>
    <x v="2"/>
    <s v="D1508-44"/>
    <d v="2015-08-03T00:00:00"/>
    <d v="2020-08-01T00:00:00"/>
    <s v="B"/>
    <s v="FIBRINÓGENO-ONE"/>
    <s v="Para la determinación cuantitativa de fibrinógeno en plasma humano mediante método inmunoturbidimétrico    "/>
    <s v="Para 50 determinaciones por método manual y 150 por método automatizado. "/>
    <s v="I0217/3"/>
    <m/>
    <x v="60"/>
    <m/>
  </r>
  <r>
    <x v="2"/>
    <s v="D1508-43"/>
    <d v="2015-08-03T00:00:00"/>
    <d v="2020-08-01T00:00:00"/>
    <s v="B"/>
    <s v="LIPASA COLOR ONE"/>
    <s v="Para la determinación cuantitativa de la enzima lipasa en suero y plasma  mediante el método colorimétrico."/>
    <s v="Para 60 determinaciones por método manual y 150 por método automatizado."/>
    <s v="C0297"/>
    <m/>
    <x v="93"/>
    <s v=""/>
  </r>
  <r>
    <x v="5"/>
    <m/>
    <m/>
    <m/>
    <m/>
    <m/>
    <m/>
    <m/>
    <m/>
    <m/>
    <x v="94"/>
    <s v=""/>
  </r>
  <r>
    <x v="6"/>
    <s v="SISTEMAS"/>
    <s v="FAMILIAS"/>
    <s v="TOTAL DE PRODUCTOS"/>
    <m/>
    <m/>
    <m/>
    <m/>
    <m/>
    <m/>
    <x v="95"/>
    <s v=""/>
  </r>
  <r>
    <x v="7"/>
    <n v="4"/>
    <n v="15"/>
    <n v="367"/>
    <m/>
    <m/>
    <m/>
    <m/>
    <m/>
    <m/>
    <x v="96"/>
    <s v=""/>
  </r>
  <r>
    <x v="5"/>
    <m/>
    <m/>
    <m/>
    <m/>
    <m/>
    <m/>
    <m/>
    <m/>
    <m/>
    <x v="94"/>
    <s v=""/>
  </r>
  <r>
    <x v="5"/>
    <m/>
    <m/>
    <m/>
    <m/>
    <m/>
    <m/>
    <m/>
    <m/>
    <m/>
    <x v="94"/>
    <s v=""/>
  </r>
  <r>
    <x v="5"/>
    <m/>
    <m/>
    <m/>
    <m/>
    <m/>
    <m/>
    <m/>
    <m/>
    <m/>
    <x v="94"/>
    <s v=""/>
  </r>
</pivotCacheRecords>
</file>

<file path=xl/pivotCache/pivotCacheRecords17.xml><?xml version="1.0" encoding="utf-8"?>
<pivotCacheRecords xmlns="http://schemas.openxmlformats.org/spreadsheetml/2006/main" xmlns:r="http://schemas.openxmlformats.org/officeDocument/2006/relationships" count="47">
  <r>
    <x v="0"/>
    <s v="D0504-03"/>
    <d v="2005-04-07T00:00:00"/>
    <d v="2020-04-01T00:00:00"/>
    <s v="B"/>
    <s v="SalicUrea"/>
    <s v="Para la determinación de urea en suero por método enzimático colorimétrico."/>
    <s v="Para 50 determinaciones."/>
    <m/>
    <m/>
    <x v="0"/>
    <s v=""/>
  </r>
  <r>
    <x v="0"/>
    <s v="D1006-24"/>
    <d v="2010-06-11T00:00:00"/>
    <d v="2020-06-01T00:00:00"/>
    <s v="B"/>
    <s v="Proteínas O/LCR"/>
    <s v="Para la determinación cuantitativa de proteínas totales en orina y líquido cefalorraquídeo,  por método colorimétrico."/>
    <s v="Para 240 determinaciones."/>
    <m/>
    <m/>
    <x v="1"/>
    <s v=""/>
  </r>
  <r>
    <x v="0"/>
    <s v="D0508-04                                                   "/>
    <d v="2005-08-17T00:00:00"/>
    <d v="2020-08-01T00:00:00"/>
    <s v="B"/>
    <s v="Fósforo-UV"/>
    <s v="Para la determinación de fosfato inorgánico en suero humano por método ultravioleta."/>
    <s v="Para 100 determinaciones."/>
    <m/>
    <m/>
    <x v="2"/>
    <s v=""/>
  </r>
  <r>
    <x v="0"/>
    <s v="D0508-05"/>
    <d v="2005-08-17T00:00:00"/>
    <d v="2020-08-02T00:00:00"/>
    <s v="B"/>
    <s v="Fósforo"/>
    <s v="Para la determinación de fosfato inorgánico en suero humano por método colorimétrico."/>
    <s v="Para 100 determinaciones."/>
    <m/>
    <m/>
    <x v="3"/>
    <s v=""/>
  </r>
  <r>
    <x v="0"/>
    <s v="D1102-07"/>
    <d v="2011-02-01T00:00:00"/>
    <d v="2016-02-01T00:00:00"/>
    <s v="B"/>
    <s v="Ácido úrico"/>
    <s v="Para la determinación de uratos en suero y plasma por método enzimático."/>
    <s v="Para 200 determinaciones."/>
    <m/>
    <m/>
    <x v="4"/>
    <s v=""/>
  </r>
  <r>
    <x v="0"/>
    <s v="D1203-09"/>
    <s v="2012-03-12"/>
    <d v="2017-03-01T00:00:00"/>
    <s v="B"/>
    <s v="RapiLat-STAF"/>
    <s v="Para la identificación rápida de Staphylococcus aureus (coagulasa positivo) por aglutinación en lámina."/>
    <s v="Para 200 determinaciones."/>
    <m/>
    <m/>
    <x v="5"/>
    <s v=""/>
  </r>
  <r>
    <x v="0"/>
    <s v="D0204-05"/>
    <d v="2002-04-29T00:00:00"/>
    <d v="2017-04-01T00:00:00"/>
    <s v="B"/>
    <s v="Colestest"/>
    <s v="Para la determinación de colesterol en suero y plasma por método enzimático."/>
    <s v="Para 240 determinaciones.  "/>
    <m/>
    <m/>
    <x v="6"/>
    <s v=""/>
  </r>
  <r>
    <x v="0"/>
    <s v="D1204-13"/>
    <d v="2012-04-05T00:00:00"/>
    <d v="2017-04-01T00:00:00"/>
    <s v="B"/>
    <s v="Calcio Arsenazo"/>
    <s v="Para la determinación de calcio en suero por método colorimétrico."/>
    <s v="Para 100 determinaciones."/>
    <m/>
    <m/>
    <x v="7"/>
    <s v=""/>
  </r>
  <r>
    <x v="0"/>
    <s v="D1210-139"/>
    <d v="2012-10-03T00:00:00"/>
    <d v="2017-10-01T00:00:00"/>
    <s v="B"/>
    <s v="RapiLat-Albúmina"/>
    <s v="Para la determinación cualitativa y semicuantitativa de albúmina en orina por aglutinación en lámina."/>
    <s v="Para 96 determinaciones."/>
    <m/>
    <m/>
    <x v="8"/>
    <s v=""/>
  </r>
  <r>
    <x v="0"/>
    <s v="D1210-140"/>
    <d v="2012-10-03T00:00:00"/>
    <d v="2017-10-01T00:00:00"/>
    <s v="B"/>
    <s v="RapiLat-Hemo"/>
    <s v="Para la determinación cualitativa de hemoglobina humana en heces por aglutinación en lámina."/>
    <s v="Para 40 determinaciones."/>
    <m/>
    <m/>
    <x v="9"/>
    <s v=""/>
  </r>
  <r>
    <x v="0"/>
    <s v="D0301-01"/>
    <d v="2003-01-21T00:00:00"/>
    <d v="2018-01-01T00:00:00"/>
    <s v="B"/>
    <s v="CK"/>
    <s v="Para la determinación de creatinacinasa en suero y plasma por método enzimático."/>
    <s v="Para 150 determinaciones."/>
    <m/>
    <m/>
    <x v="10"/>
    <s v=""/>
  </r>
  <r>
    <x v="0"/>
    <s v="D0301-02"/>
    <d v="2003-01-21T00:00:00"/>
    <d v="2018-01-01T00:00:00"/>
    <s v="B"/>
    <s v="Hierro"/>
    <s v="Para la determinación de Hierro en suero por método colorimétrico."/>
    <s v="Para 100 determinaciones."/>
    <m/>
    <m/>
    <x v="11"/>
    <s v=""/>
  </r>
  <r>
    <x v="0"/>
    <s v="D0301-03"/>
    <d v="2003-01-21T00:00:00"/>
    <d v="2018-01-01T00:00:00"/>
    <s v="B"/>
    <s v="ALT-test"/>
    <s v="Para la determinación de Alanina –aminotransferasa en suero por método enzimático."/>
    <s v="Para 200 determinaciones."/>
    <m/>
    <m/>
    <x v="12"/>
    <s v=""/>
  </r>
  <r>
    <x v="0"/>
    <s v="D0301-04"/>
    <d v="2003-01-21T00:00:00"/>
    <d v="2018-01-01T00:00:00"/>
    <s v="B"/>
    <s v="AST-test"/>
    <s v="Para la determinación de Aspartato-aminotransferasa en suero por método enzimático."/>
    <s v="Para 200 determinaciones."/>
    <m/>
    <m/>
    <x v="13"/>
    <s v=""/>
  </r>
  <r>
    <x v="0"/>
    <s v="D0301-05"/>
    <d v="2003-01-21T00:00:00"/>
    <d v="2018-01-01T00:00:00"/>
    <s v="B"/>
    <s v="FAL-test"/>
    <s v="Para la determinación de Fosfatasa alcalina en suero por método cinético."/>
    <s v="Para 150 determinaciones."/>
    <m/>
    <m/>
    <x v="14"/>
    <s v=""/>
  </r>
  <r>
    <x v="0"/>
    <s v="D0301-06"/>
    <d v="2003-01-21T00:00:00"/>
    <d v="2018-01-01T00:00:00"/>
    <s v="C"/>
    <s v="CK-MB"/>
    <s v="Para la determinación de Creatina-cinasa 2 en suero por método enzimático."/>
    <s v="Para 150 determinaciones."/>
    <m/>
    <m/>
    <x v="15"/>
    <s v=""/>
  </r>
  <r>
    <x v="0"/>
    <s v="D1302-07"/>
    <d v="2013-02-06T00:00:00"/>
    <d v="2018-02-01T00:00:00"/>
    <s v="B"/>
    <s v="LDL-C enzimático"/>
    <s v="Para la determinación de LDL colesterol en suero o plasma por método enzimático."/>
    <s v="Para 100 determinaciones. "/>
    <m/>
    <m/>
    <x v="16"/>
    <s v=""/>
  </r>
  <r>
    <x v="0"/>
    <s v="D1302-08"/>
    <d v="2013-02-06T00:00:00"/>
    <d v="2018-02-01T00:00:00"/>
    <s v="B"/>
    <s v="HDL-C enzimático"/>
    <s v="Para la determinación de HDL colesterol en suero o plasma por método enzimático."/>
    <s v="Para 100 determinaciones. "/>
    <m/>
    <m/>
    <x v="17"/>
    <s v=""/>
  </r>
  <r>
    <x v="0"/>
    <s v="D0803-09"/>
    <d v="2008-03-07T00:00:00"/>
    <d v="2018-03-01T00:00:00"/>
    <s v="B"/>
    <s v="Urea-UV"/>
    <s v="Para la determinación de urea en suero y plasma por método cinético ultravioleta."/>
    <s v="Para 150 determinaciones."/>
    <m/>
    <m/>
    <x v="18"/>
    <s v=""/>
  </r>
  <r>
    <x v="1"/>
    <s v="D1304-41"/>
    <d v="2013-04-08T00:00:00"/>
    <d v="2018-04-01T00:00:00"/>
    <s v="B"/>
    <s v="Ferritina/Calibrador Ferritina"/>
    <s v="Para la determinación cuantitativa de ferritina en suero y plasma por método inmunoturbidimétrico."/>
    <s v="Reactivo 1, 2x20 mL; Reactivo 2, 2x10 mL/4 frascos x 1 mL"/>
    <m/>
    <m/>
    <x v="19"/>
    <s v=""/>
  </r>
  <r>
    <x v="0"/>
    <s v="D9507-20"/>
    <d v="1997-07-10T00:00:00"/>
    <d v="2018-07-01T00:00:00"/>
    <s v="B"/>
    <s v="RapiGluco-Test"/>
    <s v="Para la determinación de glucosa en suero y plasma por método enzimático."/>
    <s v="Para 200 determinaciones."/>
    <m/>
    <m/>
    <x v="20"/>
    <s v=""/>
  </r>
  <r>
    <x v="0"/>
    <s v="D1307-62"/>
    <d v="2013-07-05T00:00:00"/>
    <d v="2018-07-01T00:00:00"/>
    <s v="B"/>
    <s v="RapiLat-FR"/>
    <s v="Para la determinación cualitativa y semicuantitativa del Factor reumatoideo en suero por aglutinación en lámina."/>
    <s v="Para 96 determinaciones"/>
    <m/>
    <m/>
    <x v="21"/>
    <s v=""/>
  </r>
  <r>
    <x v="0"/>
    <s v="D0309-18"/>
    <d v="2003-09-25T00:00:00"/>
    <d v="2018-09-01T00:00:00"/>
    <s v="B"/>
    <s v="Amilasa"/>
    <s v="Para la determinación de α-amilasa en suero por método cinético."/>
    <s v="Para 100 determinaciones."/>
    <m/>
    <m/>
    <x v="22"/>
    <s v=""/>
  </r>
  <r>
    <x v="0"/>
    <s v="D0309-20"/>
    <d v="2003-09-25T00:00:00"/>
    <d v="2018-09-01T00:00:00"/>
    <s v="B"/>
    <s v="LDH-P"/>
    <s v="Para la determinación de l-lactato-deshidrogenasa en suero por método cinético."/>
    <s v="Para 100 determinaciones."/>
    <m/>
    <m/>
    <x v="23"/>
    <s v=""/>
  </r>
  <r>
    <x v="0"/>
    <s v="D0309-19"/>
    <d v="2003-09-25T00:00:00"/>
    <d v="2018-09-01T00:00:00"/>
    <s v="B"/>
    <s v="GGT"/>
    <s v="Para la determinación de γ-glutamiltransferasa en suero por método cinético."/>
    <s v="Para 62 determinaciones."/>
    <m/>
    <m/>
    <x v="24"/>
    <s v=""/>
  </r>
  <r>
    <x v="0"/>
    <s v="D1309-79"/>
    <d v="2013-09-10T00:00:00"/>
    <d v="2018-09-02T00:00:00"/>
    <s v="B"/>
    <s v="Tiras reactivas para glucosa en orina."/>
    <s v="Prueba de autoensayo en pacientes diabéticos para el monitoreo de los niveles de glucosa en orina."/>
    <s v="Para 50 determinaciones. "/>
    <m/>
    <m/>
    <x v="25"/>
    <s v=""/>
  </r>
  <r>
    <x v="0"/>
    <s v="D9510-32"/>
    <d v="1995-10-02T00:00:00"/>
    <d v="2018-10-01T00:00:00"/>
    <s v="C"/>
    <s v="Benedict Cualitativo. Solución Reactivo"/>
    <s v="Para la determinación cualitativa de sustancias reductoras totales en orina."/>
    <s v="Para 24 determinaciones."/>
    <m/>
    <m/>
    <x v="26"/>
    <s v=""/>
  </r>
  <r>
    <x v="0"/>
    <s v="D9510-33"/>
    <d v="1995-10-02T00:00:00"/>
    <d v="2018-10-01T00:00:00"/>
    <s v="B"/>
    <s v="Biuret. Solución Reactivo"/>
    <s v="Para la determinación de proteínas totales en suero."/>
    <s v="Para 40 determinaciones."/>
    <m/>
    <m/>
    <x v="27"/>
    <s v=""/>
  </r>
  <r>
    <x v="0"/>
    <s v="D0310-23"/>
    <d v="2003-10-30T00:00:00"/>
    <d v="2018-10-01T00:00:00"/>
    <s v="B"/>
    <s v="Sulfato de cobre D-1053"/>
    <s v="Para la determinación cualitativa de hemoglobina en sangre."/>
    <s v="Para 45 determinaciones."/>
    <m/>
    <m/>
    <x v="28"/>
    <s v=""/>
  </r>
  <r>
    <x v="0"/>
    <s v="D0312-30"/>
    <d v="2003-12-18T00:00:00"/>
    <d v="2018-12-01T00:00:00"/>
    <s v="B"/>
    <s v="Hemotest"/>
    <s v="Para la determinación de hemoglobina en sangre por el método de la cianometahemoglobina."/>
    <s v="Para 1200 determinaciones."/>
    <m/>
    <m/>
    <x v="29"/>
    <s v=""/>
  </r>
  <r>
    <x v="0"/>
    <s v="D0401-01"/>
    <d v="2004-01-30T00:00:00"/>
    <d v="2019-01-01T00:00:00"/>
    <s v="B"/>
    <s v="Bilirrubina"/>
    <s v="Para la determinación de Bilirrubina directa y total en suero por método colorimétrico."/>
    <s v="Para 80 determinaciones de Bilirrubina directa y total."/>
    <m/>
    <m/>
    <x v="30"/>
    <s v=""/>
  </r>
  <r>
    <x v="0"/>
    <s v="D0401-02"/>
    <d v="2004-01-30T00:00:00"/>
    <d v="2019-01-02T00:00:00"/>
    <s v="B"/>
    <s v="Creatinina"/>
    <s v="Para la determinación de Creatinina en suero por el método de Jaffé cinético y punto final."/>
    <s v="Para 100 determinaciones."/>
    <m/>
    <m/>
    <x v="31"/>
    <s v=""/>
  </r>
  <r>
    <x v="0"/>
    <s v="D0401-04"/>
    <d v="2014-02-05T00:00:00"/>
    <d v="2019-02-01T00:00:00"/>
    <s v="B"/>
    <s v="Creatinina PAP"/>
    <s v="Para la determinación cuantitativa de creatinina en suero y orina por método enzimático colorimétrico cinético."/>
    <s v="Para 100 determinaciones. "/>
    <m/>
    <m/>
    <x v="32"/>
    <s v=""/>
  </r>
  <r>
    <x v="0"/>
    <s v="D1403-08"/>
    <d v="2014-03-06T00:00:00"/>
    <d v="2019-03-01T00:00:00"/>
    <s v="B"/>
    <s v="Control Proteínas"/>
    <s v="Material de control de la calidad con valores de ensayo para evaluar el desempeño analítico de la determinación cuantitativa de distintas proteínas."/>
    <s v="Control Proteínas Nivel 1 y Nivel 2, 4 x 1 mL"/>
    <m/>
    <m/>
    <x v="33"/>
    <s v=""/>
  </r>
  <r>
    <x v="0"/>
    <s v="D0406-07"/>
    <s v="2004-06-17"/>
    <d v="2019-06-01T00:00:00"/>
    <s v="B"/>
    <s v="Verde Bromocresol"/>
    <s v="Para la determinación de albúmina en suero por método colorimétrico."/>
    <s v="Para 100 determinaciones."/>
    <m/>
    <m/>
    <x v="34"/>
    <s v=""/>
  </r>
  <r>
    <x v="0"/>
    <s v="D0907-22"/>
    <d v="2009-07-06T00:00:00"/>
    <d v="2019-07-01T00:00:00"/>
    <s v="B"/>
    <s v="RapiLat-HCG"/>
    <s v="Para la determinación cualitativa de Gonadotrofina Coriónica Humana (HCG) en orina por aglutinación en lámina."/>
    <s v="Para 96 determinaciones."/>
    <m/>
    <m/>
    <x v="35"/>
    <s v=""/>
  </r>
  <r>
    <x v="0"/>
    <s v="D0907-27"/>
    <d v="2009-07-29T00:00:00"/>
    <d v="2019-07-02T00:00:00"/>
    <s v="B"/>
    <s v="RapiLat-ASO"/>
    <s v="Para la determinación cualitativa y semicuantitativa de Antiestreptolisina O (ASO) en suero  por aglutinación en lámina."/>
    <s v="Para 96 determinaciones."/>
    <m/>
    <m/>
    <x v="36"/>
    <s v=""/>
  </r>
  <r>
    <x v="0"/>
    <s v="D0907-28"/>
    <d v="2009-07-29T00:00:00"/>
    <d v="2019-07-03T00:00:00"/>
    <s v="B"/>
    <s v="RapiLat-PCR"/>
    <s v="Para la determinación cualitativa y semicuantitativa de Proteína C Reactiva (PCR) en suero humano por aglutinación en lámina."/>
    <s v="Para 96 determinaciones."/>
    <m/>
    <m/>
    <x v="37"/>
    <s v=""/>
  </r>
  <r>
    <x v="0"/>
    <s v="D0409-33"/>
    <d v="2014-09-08T00:00:00"/>
    <d v="2019-09-01T00:00:00"/>
    <s v="C"/>
    <s v="CK-MB CONTROL"/>
    <s v="Para el control de calidad con valores de ensayo para evaluar el desempeño analítico de la determinación cuantitativa de Creatina-cinasa 2."/>
    <s v="4 x 3 mL"/>
    <m/>
    <m/>
    <x v="38"/>
    <s v=""/>
  </r>
  <r>
    <x v="0"/>
    <s v="D0410-12"/>
    <d v="2004-10-20T00:00:00"/>
    <d v="2019-10-01T00:00:00"/>
    <s v="B"/>
    <s v="Monotriglitest"/>
    <s v="Para la determinación de triglicéridos en suero por método enzimático."/>
    <s v="Para 200 determinaciones."/>
    <m/>
    <m/>
    <x v="39"/>
    <s v=""/>
  </r>
  <r>
    <x v="2"/>
    <s v="D1412-54"/>
    <d v="2014-12-12T00:00:00"/>
    <d v="2019-12-01T00:00:00"/>
    <s v="B"/>
    <s v="HbA1c/ Control HbA1c / Calibrador HbA1c "/>
    <s v="Para la determinación cuantitativa de Hemoglobina glicosilada en sangre total por método inmunoturbidimétrico. "/>
    <s v="295 mL / 4 x 0,25 mL/ 4 x 0,25 mL"/>
    <m/>
    <m/>
    <x v="40"/>
    <s v=""/>
  </r>
  <r>
    <x v="0"/>
    <s v="D1503-13"/>
    <d v="2015-03-10T00:00:00"/>
    <d v="2020-03-01T00:00:00"/>
    <s v="B"/>
    <s v="Calibrador de Proteínas"/>
    <s v="Para la calibración de ensayos cuantitativos de proteínas específicas en suero y plasma humano por método inmunoturbidimétrico."/>
    <s v="Calibrador de Proteínas Nivel 1 a Nivel 5, Frasco x 1 mL"/>
    <m/>
    <m/>
    <x v="41"/>
    <m/>
  </r>
  <r>
    <x v="0"/>
    <s v="D1503-06"/>
    <d v="2015-03-09T00:00:00"/>
    <d v="2020-03-01T00:00:00"/>
    <s v="B"/>
    <s v="IgA"/>
    <s v="Para la determinación de IgA en suero y plasma  por método inmunoturbidimétrico."/>
    <s v="Para 50 determinaciones "/>
    <m/>
    <m/>
    <x v="42"/>
    <m/>
  </r>
  <r>
    <x v="0"/>
    <s v="D1503-08"/>
    <d v="2015-03-09T00:00:00"/>
    <d v="2020-03-01T00:00:00"/>
    <s v="B"/>
    <s v="IgG"/>
    <s v="Para la determinación de IgG en suero y plasma  por método inmunoturbidimétrico."/>
    <s v="Para 50 determinaciones "/>
    <m/>
    <m/>
    <x v="43"/>
    <m/>
  </r>
  <r>
    <x v="0"/>
    <s v="D1503-07"/>
    <d v="2015-03-09T00:00:00"/>
    <d v="2020-03-01T00:00:00"/>
    <s v="B"/>
    <s v="IgM"/>
    <s v="Para la determinación de IgM en suero y plasma  por método inmunoturbidimétrico."/>
    <s v="Para 50 determinaciones "/>
    <m/>
    <m/>
    <x v="44"/>
    <m/>
  </r>
  <r>
    <x v="3"/>
    <m/>
    <m/>
    <m/>
    <m/>
    <m/>
    <m/>
    <m/>
    <m/>
    <m/>
    <x v="45"/>
    <s v=""/>
  </r>
  <r>
    <x v="4"/>
    <s v="SISTEMAS"/>
    <s v="FAMILIAS"/>
    <s v="TOTAL DE PRODUCTOS"/>
    <m/>
    <m/>
    <m/>
    <m/>
    <m/>
    <m/>
    <x v="46"/>
    <s v=""/>
  </r>
</pivotCacheRecords>
</file>

<file path=xl/pivotCache/pivotCacheRecords18.xml><?xml version="1.0" encoding="utf-8"?>
<pivotCacheRecords xmlns="http://schemas.openxmlformats.org/spreadsheetml/2006/main" xmlns:r="http://schemas.openxmlformats.org/officeDocument/2006/relationships" count="29">
  <r>
    <x v="0"/>
    <s v="D0608-10"/>
    <d v="2006-08-16T00:00:00"/>
    <d v="2016-10-01T00:00:00"/>
    <s v="B"/>
    <s v="Familia 7.10 Juego de Soluciones y Calibradores"/>
    <s v="Para la calibración y limpieza de analizadores de pH, gases en sangre, electrolitos y  metabolitos, del Modelo ABL555."/>
    <s v="Estuche conteniendo 5 componentes."/>
    <m/>
    <m/>
    <x v="0"/>
    <s v=""/>
  </r>
  <r>
    <x v="1"/>
    <s v="D0608-10/1"/>
    <d v="2006-08-16T00:00:00"/>
    <d v="2016-10-01T00:00:00"/>
    <s v="B"/>
    <s v="Cleaning solution"/>
    <s v="Para la limpieza del sistema de medida de los analizadores ABL555."/>
    <s v="12 x 130 mL   "/>
    <s v="S5384 "/>
    <m/>
    <x v="0"/>
    <s v="1"/>
  </r>
  <r>
    <x v="1"/>
    <s v="D0608-10/2"/>
    <d v="2006-08-16T00:00:00"/>
    <d v="2016-10-01T00:00:00"/>
    <s v="B"/>
    <s v="Salt-bridge solution"/>
    <s v="Como puente salino entre los electrodos de referencia y electrolitos en el ABL555."/>
    <s v="12 x 140 mL  "/>
    <s v="S4944  "/>
    <m/>
    <x v="0"/>
    <s v="2"/>
  </r>
  <r>
    <x v="1"/>
    <s v="D0608-10/3"/>
    <d v="2006-08-16T00:00:00"/>
    <d v="2016-10-01T00:00:00"/>
    <s v="B"/>
    <s v="Calibrating solution 1"/>
    <s v="Para calibraciones en ABL555. pH, cK+, cNa+, cCa2+, cCl-, cGlucosa y cLactato."/>
    <s v="12 x 140 mL"/>
    <s v=" S1584 "/>
    <m/>
    <x v="0"/>
    <s v="3"/>
  </r>
  <r>
    <x v="1"/>
    <s v="D0608-10/4"/>
    <d v="2006-08-16T00:00:00"/>
    <d v="2016-10-01T00:00:00"/>
    <s v="B"/>
    <s v="Calibrating solution 2"/>
    <s v="Para calibraciones en ABL555. pH, cK+, cNa+, cCa2+, cCl-."/>
    <s v="12 x 140 mL "/>
    <s v=" S1594 "/>
    <m/>
    <x v="0"/>
    <s v="4"/>
  </r>
  <r>
    <x v="1"/>
    <s v="D0608-10/5"/>
    <d v="2006-08-16T00:00:00"/>
    <d v="2016-10-01T00:00:00"/>
    <s v="B"/>
    <s v="Rinse solution"/>
    <s v="Para el lavado automático del sistema de medida de los analizadores ABL555."/>
    <s v="12 x 340 mL  "/>
    <s v="S4934 "/>
    <m/>
    <x v="0"/>
    <s v="5"/>
  </r>
  <r>
    <x v="0"/>
    <s v="D1203-12"/>
    <d v="2012-03-27T00:00:00"/>
    <d v="2017-03-01T00:00:00"/>
    <s v="B"/>
    <s v="Familia 7.10 Juego de Soluciones y Calibradores para los equipos de la serie ABL6XX "/>
    <s v="Para la calibración y limpieza de los analizadores de pH, gases en sangre, electrolitos y metabolitos, del Modelo ABL6xx ."/>
    <m/>
    <m/>
    <m/>
    <x v="1"/>
    <s v=""/>
  </r>
  <r>
    <x v="1"/>
    <s v="D1203-12/1"/>
    <d v="2012-03-27T00:00:00"/>
    <d v="2017-03-01T00:00:00"/>
    <s v="B"/>
    <s v="Cleaning solution"/>
    <s v="Para analizadores ABL6XX modulo de  pH y gases en sangre. Para la limpieza del sistema de medición. "/>
    <s v="12 x 130 mL   "/>
    <s v="S5345"/>
    <m/>
    <x v="1"/>
    <s v="1"/>
  </r>
  <r>
    <x v="1"/>
    <s v="D1203-12/2"/>
    <d v="2012-03-27T00:00:00"/>
    <d v="2017-03-01T00:00:00"/>
    <s v="B"/>
    <s v="Salt-bridge solution"/>
    <s v="Para analizadores ABL6XX modulo de  pH y gases en sangre. Como puente salino entre los electrodos de referencia y de pH."/>
    <s v="12 x 140 mL "/>
    <s v=" S4915 "/>
    <m/>
    <x v="1"/>
    <s v="2"/>
  </r>
  <r>
    <x v="1"/>
    <s v="D1203-12/3"/>
    <d v="2012-03-27T00:00:00"/>
    <d v="2017-03-01T00:00:00"/>
    <s v="B"/>
    <s v="Calibrating solution 1"/>
    <s v="Para analizadores ABL6XX modulo de  pH y gases en sangre. Para la calibración del punto alto. "/>
    <s v="12 x 140 mL "/>
    <s v=" S1565"/>
    <m/>
    <x v="1"/>
    <s v="3"/>
  </r>
  <r>
    <x v="1"/>
    <s v="D1203-12/4"/>
    <d v="2012-03-27T00:00:00"/>
    <d v="2017-03-01T00:00:00"/>
    <s v="B"/>
    <s v="Calibrating solution 2"/>
    <s v="Para analizadores ABL6XX modulo de  pH y gases en sangre. Para la calibración del punto bajo. "/>
    <s v="12 x 140 mL  "/>
    <s v="S1575"/>
    <m/>
    <x v="1"/>
    <s v="4"/>
  </r>
  <r>
    <x v="1"/>
    <s v="D1203-12/5"/>
    <d v="2012-03-27T00:00:00"/>
    <d v="2017-03-01T00:00:00"/>
    <s v="B"/>
    <s v="Rinse solution"/>
    <s v="Para analizadores ABL6XX modulo de  pH y gases en sangre. Para el lavado automático del sistema de medición"/>
    <s v="12 x 340 mL  "/>
    <s v="S4901"/>
    <m/>
    <x v="1"/>
    <s v="5"/>
  </r>
  <r>
    <x v="1"/>
    <s v="D1203-12/6"/>
    <d v="2012-03-27T00:00:00"/>
    <d v="2017-03-01T00:00:00"/>
    <s v="B"/>
    <s v="Cleaning solution"/>
    <s v="Para analizadores ABL6XX módulo de iones y metabolitos. Para la limpieza del sistema de medición."/>
    <s v="12 x 130 mL   "/>
    <s v="S5385"/>
    <m/>
    <x v="1"/>
    <s v="6"/>
  </r>
  <r>
    <x v="1"/>
    <s v="D1203-12/7"/>
    <d v="2012-03-27T00:00:00"/>
    <d v="2017-03-01T00:00:00"/>
    <s v="B"/>
    <s v="Salt-bridge solution"/>
    <s v="Para analizadores ABL6XX módulo de iones y metabolitos. Como puente salino entre los electrodos de referencia y los electrolitos. "/>
    <s v="12 x 140 mL  "/>
    <s v=" S4945"/>
    <m/>
    <x v="1"/>
    <s v="7"/>
  </r>
  <r>
    <x v="1"/>
    <s v="D1203-12/8"/>
    <d v="2012-03-27T00:00:00"/>
    <d v="2017-03-01T00:00:00"/>
    <s v="B"/>
    <s v="Calibrating solution 1"/>
    <s v="Para analizadores ABL6XX módulo de iones y metabolitos. Para la calibración de los electrodos de pH, electrolitos y metabolitos."/>
    <s v="12 x 140 mL  "/>
    <s v="S1583"/>
    <m/>
    <x v="1"/>
    <s v="8"/>
  </r>
  <r>
    <x v="1"/>
    <s v="D1203-12/9"/>
    <d v="2012-03-27T00:00:00"/>
    <d v="2017-03-01T00:00:00"/>
    <s v="B"/>
    <s v="Calibrating solution 2"/>
    <s v="Para analizadores ABL6XX módulo de iones y metabolitos. Para la calibración de los electrodos de pH y electrolitos."/>
    <s v="12 x 140 mL  "/>
    <s v="S1590"/>
    <m/>
    <x v="1"/>
    <s v="9"/>
  </r>
  <r>
    <x v="1"/>
    <s v="D1203-12/10"/>
    <d v="2012-03-27T00:00:00"/>
    <d v="2017-03-01T00:00:00"/>
    <s v="B"/>
    <s v="Rinse solution"/>
    <s v="Para analizadores ABL6XX módulo de iones y metabolitos. Para el lavado automático del sistema de medición. "/>
    <s v="12 x 340 mL  "/>
    <s v="S4932"/>
    <m/>
    <x v="1"/>
    <s v="10"/>
  </r>
  <r>
    <x v="0"/>
    <s v="D1208-98"/>
    <d v="2012-08-16T00:00:00"/>
    <d v="2017-08-01T00:00:00"/>
    <s v="B"/>
    <s v="Familia 7.10 Juego de Soluciones y Calibradores para los equipos de la serie ABL7XX "/>
    <s v="Para la calibración y limpieza de los analizadores de pH, gases en sangre, electrolitos y metabolitos, del Modelo ABL7XX ."/>
    <m/>
    <m/>
    <m/>
    <x v="2"/>
    <s v=""/>
  </r>
  <r>
    <x v="1"/>
    <s v="D1208-98/1"/>
    <d v="2012-08-16T00:00:00"/>
    <d v="2017-08-02T00:00:00"/>
    <s v="B"/>
    <s v="Cleaning solution with additive"/>
    <s v="Para la limpieza del sistema de medición."/>
    <s v="12 x 175 mL"/>
    <s v="S7375 "/>
    <m/>
    <x v="2"/>
    <s v="1"/>
  </r>
  <r>
    <x v="1"/>
    <s v="D1208-98/2"/>
    <d v="2012-08-16T00:00:00"/>
    <d v="2017-08-03T00:00:00"/>
    <s v="B"/>
    <s v="Calibrating solution 1"/>
    <s v="Para la calibración de pH, electrolitos y metabolitos."/>
    <s v="12 x 200 mL"/>
    <s v="S1720"/>
    <m/>
    <x v="2"/>
    <s v="2"/>
  </r>
  <r>
    <x v="1"/>
    <s v="D1208-98/3"/>
    <d v="2012-08-16T00:00:00"/>
    <d v="2017-08-04T00:00:00"/>
    <s v="B"/>
    <s v="Calibrating solution 2"/>
    <s v="Para la calibración pH y electrolitos."/>
    <s v="12 x 200 mL"/>
    <s v="S1730  "/>
    <m/>
    <x v="2"/>
    <s v="3"/>
  </r>
  <r>
    <x v="1"/>
    <s v="D1208-98/4"/>
    <d v="2012-08-16T00:00:00"/>
    <d v="2017-08-05T00:00:00"/>
    <s v="B"/>
    <s v="Rinse solution"/>
    <s v="Para el lavado automático del sistema de medición."/>
    <s v="12 x 600 mL"/>
    <s v="S4970  "/>
    <m/>
    <x v="2"/>
    <s v="4"/>
  </r>
  <r>
    <x v="1"/>
    <s v="D1208-98/5"/>
    <d v="2012-08-16T00:00:00"/>
    <d v="2017-08-06T00:00:00"/>
    <s v="B"/>
    <s v="CtHb Calibrating solution"/>
    <s v="Para la calibración del sistema óptico"/>
    <s v="4  x 2 mL"/>
    <s v="S7770 "/>
    <m/>
    <x v="2"/>
    <s v="5"/>
  </r>
  <r>
    <x v="0"/>
    <s v="D1402-05"/>
    <d v="2014-02-05T00:00:00"/>
    <d v="2019-02-01T00:00:00"/>
    <s v="B"/>
    <s v="Familia 7.10 Juego de Soluciones y Calibradores para los equipos de la serie ABL8XX (Ver Anexo)."/>
    <s v="Para la calibración y limpieza de los analizadores de pH, gases en sangre, electrolitos y metabolitos, del Modelo ABL8xx."/>
    <m/>
    <m/>
    <m/>
    <x v="3"/>
    <s v=""/>
  </r>
  <r>
    <x v="1"/>
    <s v="D1402-05/1"/>
    <d v="2014-02-05T00:00:00"/>
    <d v="2019-02-01T00:00:00"/>
    <s v="B"/>
    <s v="Cleaning solution with additive"/>
    <s v="Para la limpieza del sistema de medición. "/>
    <s v="12 x 175 mL"/>
    <s v="S8375 "/>
    <m/>
    <x v="3"/>
    <s v="1"/>
  </r>
  <r>
    <x v="1"/>
    <s v="D1402-05/2"/>
    <d v="2014-02-05T00:00:00"/>
    <d v="2019-02-01T00:00:00"/>
    <s v="B"/>
    <s v="Calibrating solution 1"/>
    <s v="Para la calibración de los electrodos de pH, electrolitos y metabolitos."/>
    <s v="12 x 200 mL"/>
    <s v="S1820"/>
    <m/>
    <x v="3"/>
    <s v="2"/>
  </r>
  <r>
    <x v="1"/>
    <s v="D1402-05/3"/>
    <d v="2014-02-05T00:00:00"/>
    <d v="2019-02-01T00:00:00"/>
    <s v="B"/>
    <s v="Calibrating solution 2"/>
    <s v=" Para la calibración de los electrodos de pH, electrolitos y metabolitos."/>
    <s v="12 x 200 mL"/>
    <s v="S1830"/>
    <m/>
    <x v="3"/>
    <s v="3"/>
  </r>
  <r>
    <x v="1"/>
    <s v="D1402-05/4"/>
    <d v="2014-02-05T00:00:00"/>
    <d v="2019-02-01T00:00:00"/>
    <s v="B"/>
    <s v="Rinse solution"/>
    <s v="Para el lavado automático del sistema de medición."/>
    <s v="12 x 600 mL"/>
    <s v="S4980"/>
    <m/>
    <x v="3"/>
    <s v="4"/>
  </r>
  <r>
    <x v="2"/>
    <m/>
    <m/>
    <m/>
    <m/>
    <m/>
    <m/>
    <m/>
    <m/>
    <m/>
    <x v="4"/>
    <s v=""/>
  </r>
</pivotCacheRecords>
</file>

<file path=xl/pivotCache/pivotCacheRecords19.xml><?xml version="1.0" encoding="utf-8"?>
<pivotCacheRecords xmlns="http://schemas.openxmlformats.org/spreadsheetml/2006/main" xmlns:r="http://schemas.openxmlformats.org/officeDocument/2006/relationships" count="42">
  <r>
    <x v="0"/>
    <s v="D0911-36"/>
    <d v="2009-11-10T00:00:00"/>
    <d v="2014-11-01T00:00:00"/>
    <s v="B"/>
    <s v="SPIN-F.O.B.*"/>
    <s v="Ensayo inmunocromatográfico para la determinación cualitativa de sangre humana oculta en heces."/>
    <s v="5 placas/20 placas/50 placas"/>
    <s v="1504010/1504011/1504012"/>
    <m/>
    <x v="0"/>
    <s v=""/>
  </r>
  <r>
    <x v="1"/>
    <s v="D1101-04"/>
    <d v="2011-01-04T00:00:00"/>
    <d v="2016-01-01T00:00:00"/>
    <s v="B"/>
    <s v="Perfil Tiras para análisis de orina"/>
    <s v="Prueba rápida en un solo paso para la detección cualitativa de varios fármacos y sus metabolitos en orina humana."/>
    <s v="Frasco con 100 tiras."/>
    <m/>
    <m/>
    <x v="1"/>
    <s v=""/>
  </r>
  <r>
    <x v="2"/>
    <s v="D1101-04/1"/>
    <d v="2011-01-04T00:00:00"/>
    <d v="2016-01-02T00:00:00"/>
    <s v="B"/>
    <s v="URIN-1"/>
    <s v="Tiras reactivas para la determinación cualitativa o semicuantitativa de glucosa en orina."/>
    <s v="Frasco con 100 tiras."/>
    <n v="52001"/>
    <m/>
    <x v="1"/>
    <s v="1"/>
  </r>
  <r>
    <x v="2"/>
    <s v="D1101-04/2"/>
    <d v="2011-01-04T00:00:00"/>
    <d v="2016-01-03T00:00:00"/>
    <s v="B"/>
    <s v="URIN-2"/>
    <s v="Tiras reactivas para la determinación cualitativa o semicuantitativa de glucosa y proteínas en orina."/>
    <s v="Frasco con 100 tiras."/>
    <n v="52002"/>
    <m/>
    <x v="1"/>
    <s v="2"/>
  </r>
  <r>
    <x v="2"/>
    <s v="D1101-04/3"/>
    <d v="2011-01-04T00:00:00"/>
    <d v="2016-01-04T00:00:00"/>
    <s v="B"/>
    <s v="URIN-3"/>
    <s v="Tiras reactivas para la determinación cualitativa o semicuantitativa de glucosa, proteínas y cetonas en orina."/>
    <s v="Frasco con 100 tiras."/>
    <n v="52003"/>
    <m/>
    <x v="1"/>
    <s v="3"/>
  </r>
  <r>
    <x v="2"/>
    <s v="D1101-04/4"/>
    <d v="2011-01-04T00:00:00"/>
    <d v="2016-01-05T00:00:00"/>
    <s v="B"/>
    <s v="URIN-5"/>
    <s v="Tiras reactivas para la determinación cualitativa o semicuantitativa de sangre, pH, glucosa, proteínas y cetonas en orina."/>
    <s v="Frasco con 100 tiras."/>
    <n v="52005"/>
    <m/>
    <x v="1"/>
    <s v="4"/>
  </r>
  <r>
    <x v="2"/>
    <s v="D1101-04/5"/>
    <d v="2011-01-04T00:00:00"/>
    <d v="2016-01-06T00:00:00"/>
    <s v="B"/>
    <s v="URIN-10"/>
    <s v="Tiras reactivas para la determinación cualitativa o semicuantitativa de  sangre, urobilinógeno, bilirrubina, proteínas, nitrito, cetonas, glucosa, pH, densidad específica y leucocitos en orina."/>
    <s v="Frasco con 100 tiras."/>
    <n v="52010"/>
    <m/>
    <x v="1"/>
    <s v="5"/>
  </r>
  <r>
    <x v="2"/>
    <s v="D1101-04/6"/>
    <d v="2011-01-04T00:00:00"/>
    <d v="2016-01-07T00:00:00"/>
    <s v="B"/>
    <s v="URIN-11"/>
    <s v="Tiras reactivas para la determinación cualitativa o semicuantitativa de  sangre, urobilinógeno, bilirrubina, proteínas, nitrito, cetonas, glucosa, pH, densidad específica, leucocitos y ácido ascórbico  en orina."/>
    <s v="Frasco con 100 tiras."/>
    <n v="52011"/>
    <m/>
    <x v="1"/>
    <s v="6"/>
  </r>
  <r>
    <x v="3"/>
    <s v="D1104-11"/>
    <d v="2011-04-11T00:00:00"/>
    <d v="2016-04-01T00:00:00"/>
    <s v="B"/>
    <s v="Perfil Lipoproteínas"/>
    <m/>
    <m/>
    <m/>
    <m/>
    <x v="2"/>
    <s v=""/>
  </r>
  <r>
    <x v="0"/>
    <s v="D1104-11/1"/>
    <d v="2011-04-11T00:00:00"/>
    <d v="2016-04-02T00:00:00"/>
    <s v="B"/>
    <s v="HDLc-D"/>
    <s v="Para la determinación cuantitativa de colesterol HDL (HDLc) en suero y plasma humano."/>
    <s v="R1 1 x 60 mL; R2 1 x 20 mL/R1 1 x 30 mL; R2 1 x 10 mL/R1 1 x 240 mL; R2 1 x 80 mL/ HDLc / LDLc CAL 1 x 1 mL "/>
    <s v="1001096/1001097/1001098 "/>
    <m/>
    <x v="2"/>
    <s v="1"/>
  </r>
  <r>
    <x v="0"/>
    <s v="D1104-11/2"/>
    <d v="2011-04-11T00:00:00"/>
    <d v="2016-04-03T00:00:00"/>
    <s v="B"/>
    <s v="LDLc-D"/>
    <s v="Para la determinación cuantitativa de colesterol LDL (LDLc) en suero humano."/>
    <s v="R1 1 x 30 mL; R2 1 x 10 mL/HDLc / LDLc CAL 1 x 1 mL"/>
    <n v="41023"/>
    <m/>
    <x v="2"/>
    <s v="2"/>
  </r>
  <r>
    <x v="4"/>
    <s v="D1104-11/3"/>
    <d v="2011-04-11T00:00:00"/>
    <d v="2016-04-04T00:00:00"/>
    <s v="B"/>
    <s v="Lp(a) – TURBI"/>
    <s v="Para la determinación cuantitativa de la Lipoproteína (a) (Lp(a)) en suero y plasma humano."/>
    <s v="R1 1 x 20 mL; R2 1 x 4 mL"/>
    <n v="1107020"/>
    <m/>
    <x v="2"/>
    <s v="3"/>
  </r>
  <r>
    <x v="4"/>
    <s v="D1104-11/4"/>
    <d v="2011-04-11T00:00:00"/>
    <d v="2016-04-05T00:00:00"/>
    <s v="B"/>
    <s v="Lp(a) – CONTROL"/>
    <s v="Para evaluar la precisión y exactitud de las determinaciones de Lp(a) en suero humano mediante método turbidimétrico."/>
    <s v="1 x 1 mL "/>
    <n v="1107024"/>
    <m/>
    <x v="2"/>
    <s v="4"/>
  </r>
  <r>
    <x v="4"/>
    <s v="D1104-11/5"/>
    <d v="2011-04-11T00:00:00"/>
    <d v="2016-04-06T00:00:00"/>
    <s v="B"/>
    <s v="Lp(a) – CAL"/>
    <s v="Para la calibración de determinaciones  de Lp(a) por método turbidimétrico."/>
    <s v="1 x 1 mL"/>
    <n v="1107022"/>
    <m/>
    <x v="2"/>
    <s v="5"/>
  </r>
  <r>
    <x v="1"/>
    <s v="D1106-19"/>
    <d v="2011-06-02T00:00:00"/>
    <d v="2016-06-01T00:00:00"/>
    <m/>
    <s v="Perfil Coagulación"/>
    <m/>
    <m/>
    <m/>
    <m/>
    <x v="3"/>
    <s v=""/>
  </r>
  <r>
    <x v="0"/>
    <s v="D1106-19/1"/>
    <d v="2011-06-02T00:00:00"/>
    <d v="2016-06-02T00:00:00"/>
    <s v="C"/>
    <s v="APTT"/>
    <s v="Para la determinación cuantitativa del tiempo de tromboplastina parcial activada (APTT) en plasma."/>
    <s v="R1  5 x 4 mL; R2  5 x 4 mL _x000a_"/>
    <s v="1709201 _x000a_"/>
    <m/>
    <x v="3"/>
    <s v="1"/>
  </r>
  <r>
    <x v="0"/>
    <s v="D1106-19/2"/>
    <d v="2011-06-02T00:00:00"/>
    <d v="2016-06-03T00:00:00"/>
    <s v="C"/>
    <s v="PT"/>
    <s v="Para la determinación cuantitativa del tiempo de protrombina (PT) en plasma."/>
    <s v="4 x 4 mL/10 x 4 mL"/>
    <s v="1709222/1709224 "/>
    <m/>
    <x v="3"/>
    <s v="2"/>
  </r>
  <r>
    <x v="0"/>
    <s v="D1106-19/3"/>
    <d v="2011-06-02T00:00:00"/>
    <d v="2016-06-04T00:00:00"/>
    <s v="B"/>
    <s v="FIBRINOGEN"/>
    <s v="Para la determinación cuantitativa de fibrinógeno en plasma."/>
    <s v="R1  8 x 2 mL; R2  1 x 100 mL;R3  1 x 3,5 mL "/>
    <n v="1709211"/>
    <m/>
    <x v="3"/>
    <s v="3"/>
  </r>
  <r>
    <x v="2"/>
    <s v="D1106-19/4"/>
    <d v="2011-06-02T00:00:00"/>
    <d v="2016-06-05T00:00:00"/>
    <s v="C"/>
    <s v="COAGULATION CONTROL N"/>
    <s v="Para evaluar la precisión y exactitud en las determinaciones de APTT, PT y fibrinógeno en plasma humano."/>
    <s v="4 x 1 mL "/>
    <n v="1709104"/>
    <m/>
    <x v="3"/>
    <s v="4"/>
  </r>
  <r>
    <x v="2"/>
    <s v="D1106-19/5"/>
    <d v="2011-06-02T00:00:00"/>
    <d v="2016-06-06T00:00:00"/>
    <s v="C"/>
    <s v="COAGULATION CONTROL P"/>
    <s v="Para evaluar la precisión y exactitud en las determinaciones de APTT, PT y fibrinógeno en plasma humano."/>
    <s v="4 x 1 mL "/>
    <n v="1709106"/>
    <m/>
    <x v="3"/>
    <s v="5"/>
  </r>
  <r>
    <x v="1"/>
    <s v="D1303-34"/>
    <d v="2013-03-12T00:00:00"/>
    <d v="2018-03-01T00:00:00"/>
    <s v="B"/>
    <s v="Familia 7.7 Tiras reactivas para la detección de drogas. "/>
    <s v="Para la detección cualitativa de drogas y sus metabolitos  en orina."/>
    <s v="Estuche por 25 pruebas"/>
    <m/>
    <m/>
    <x v="4"/>
    <s v=""/>
  </r>
  <r>
    <x v="2"/>
    <s v="D1303-34/1"/>
    <d v="2013-03-12T00:00:00"/>
    <d v="2018-03-01T00:00:00"/>
    <s v="B"/>
    <s v="Concateno COC 150 Drug Screen Test Strip (Urine)"/>
    <s v="Para la detección cualitativa de COC en orina."/>
    <s v="Estuche por 25 pruebas"/>
    <s v="DOA 100"/>
    <m/>
    <x v="4"/>
    <s v="1"/>
  </r>
  <r>
    <x v="2"/>
    <s v="D1303-34/2"/>
    <d v="2013-03-12T00:00:00"/>
    <d v="2018-03-01T00:00:00"/>
    <s v="B"/>
    <s v="Concateno THC Drug Screen Test Strip (Urine)"/>
    <s v="Para la detección cualitativa de THC en orina."/>
    <s v="Estuche por 25 pruebas"/>
    <s v="DOA 101"/>
    <m/>
    <x v="4"/>
    <s v="2"/>
  </r>
  <r>
    <x v="2"/>
    <s v="D1303-34/3"/>
    <d v="2013-03-12T00:00:00"/>
    <d v="2018-03-01T00:00:00"/>
    <s v="B"/>
    <s v="Concateno MDMA Drug Screen Test Strip (Urine)"/>
    <s v="Para la detección cualitativa de MDMA en orina."/>
    <s v="Estuche por 25 pruebas"/>
    <s v="DOA 102"/>
    <m/>
    <x v="4"/>
    <s v="3"/>
  </r>
  <r>
    <x v="2"/>
    <s v="D1303-34/4"/>
    <d v="2013-03-12T00:00:00"/>
    <d v="2018-03-01T00:00:00"/>
    <s v="B"/>
    <s v="Concateno MOP 300 Drug Screen Test Strip (Urine)"/>
    <s v="Para la detección cualitativa de MOP en orina."/>
    <s v="Estuche por 25 pruebas"/>
    <s v="DOA 103"/>
    <m/>
    <x v="4"/>
    <s v="4"/>
  </r>
  <r>
    <x v="2"/>
    <s v="D1303-34/5"/>
    <d v="2013-03-12T00:00:00"/>
    <d v="2018-03-01T00:00:00"/>
    <s v="B"/>
    <s v="Concateno AMP Drug Screen Test Strip (Urine)"/>
    <s v="Para la detección cualitativa de AMP en orina."/>
    <s v="Estuche por 25 pruebas"/>
    <s v="DOA 104"/>
    <m/>
    <x v="4"/>
    <s v="5"/>
  </r>
  <r>
    <x v="2"/>
    <s v="D1303-34/6"/>
    <d v="2013-03-12T00:00:00"/>
    <d v="2018-03-01T00:00:00"/>
    <s v="B"/>
    <s v="Concateno BZO Drug Screen Test Strip (Urine)"/>
    <s v="Para la detección cualitativa de BZO en orina."/>
    <s v="Estuche por 25 pruebas"/>
    <s v="DOA 107"/>
    <m/>
    <x v="4"/>
    <s v="6"/>
  </r>
  <r>
    <x v="2"/>
    <s v="D1303-34/7"/>
    <d v="2013-03-12T00:00:00"/>
    <d v="2018-03-01T00:00:00"/>
    <s v="B"/>
    <s v="Concateno MTD  Drug Screen Test Strip (Urine)"/>
    <s v="Para la detección cualitativa de MTD en orina."/>
    <s v="Estuche por 25 pruebas"/>
    <s v="DOA 108"/>
    <m/>
    <x v="4"/>
    <s v="7"/>
  </r>
  <r>
    <x v="2"/>
    <s v="D1303-34/8"/>
    <d v="2013-03-12T00:00:00"/>
    <d v="2018-03-01T00:00:00"/>
    <s v="B"/>
    <s v="Concateno BUP  Drug Screen Test Strip (Urine)"/>
    <s v="Para la detección cualitativa de BUP en orina."/>
    <s v="Estuche por 25 pruebas"/>
    <s v="DOA 111"/>
    <m/>
    <x v="4"/>
    <s v="8"/>
  </r>
  <r>
    <x v="2"/>
    <s v="D1303-34/9"/>
    <d v="2013-03-12T00:00:00"/>
    <d v="2018-03-01T00:00:00"/>
    <s v="B"/>
    <s v="Concateno MET  Drug Screen Test Strip (Urine)"/>
    <s v="Para la detección cualitativa de MET en orina."/>
    <s v="Estuche por 25 pruebas"/>
    <s v="DOA 112"/>
    <m/>
    <x v="4"/>
    <s v="9"/>
  </r>
  <r>
    <x v="0"/>
    <s v="D1303-35"/>
    <d v="2013-03-12T00:00:00"/>
    <d v="2018-03-01T00:00:00"/>
    <s v="D"/>
    <s v="VDRL Estabilizado"/>
    <s v="Para la determinación cualitativa y semicuantitativa de reaginas plasmátics en suero, plasma y líquido cefalorraquídeo por técnica no ptreponémica de aglutinación."/>
    <s v="Para 250 y 1500 pruebas"/>
    <s v="1200406/1200405"/>
    <m/>
    <x v="5"/>
    <s v=""/>
  </r>
  <r>
    <x v="1"/>
    <s v="D1305-52"/>
    <d v="2013-05-08T00:00:00"/>
    <d v="2018-05-01T00:00:00"/>
    <s v="B"/>
    <s v="Familia 7.6 Sueros normal y patológico."/>
    <s v="Suero control multiparamétrico para ensayos de Bioquímica Clínica."/>
    <m/>
    <m/>
    <m/>
    <x v="6"/>
    <s v=""/>
  </r>
  <r>
    <x v="2"/>
    <s v="D1305-52/1"/>
    <d v="2013-05-08T00:00:00"/>
    <d v="2018-05-01T00:00:00"/>
    <s v="B"/>
    <s v="SPINTROL H NORMAL"/>
    <s v="Suero control multiparamétrico para ensayos de Bioquímica Clínica."/>
    <s v="4X5 mL, 1x5 mL"/>
    <s v="1002120/1002121"/>
    <m/>
    <x v="6"/>
    <s v="1"/>
  </r>
  <r>
    <x v="2"/>
    <s v="D1305-52/2"/>
    <d v="2013-05-08T00:00:00"/>
    <d v="2018-05-01T00:00:00"/>
    <s v="B"/>
    <s v="SPINTROL H PATHOLOGIC"/>
    <s v="Suero control multiparamétrico para ensayos de Bioquímica Clínica."/>
    <s v="4X5 mL, 1x5 mL"/>
    <s v="1002210/1002211"/>
    <m/>
    <x v="6"/>
    <s v="2"/>
  </r>
  <r>
    <x v="3"/>
    <s v="D1411-48"/>
    <d v="2014-11-10T00:00:00"/>
    <d v="2019-11-01T00:00:00"/>
    <s v="B"/>
    <s v="HbA1c/HbA1c CAL/HbA1c CONTROL"/>
    <s v="Para la determinación cuantitativa de Hemoglobina glicosilada en sangre humana. "/>
    <s v="165 mL;620 mL /4X0,5 mL/ 4x0,5 mL"/>
    <s v="43100;43101/ 43105/ 43106"/>
    <m/>
    <x v="7"/>
    <s v=""/>
  </r>
  <r>
    <x v="0"/>
    <s v="D1412-55"/>
    <d v="2015-12-12T00:00:00"/>
    <d v="2019-12-01T00:00:00"/>
    <s v="B"/>
    <s v="SPINTROL H CALIBRADOR"/>
    <s v="Para la calibración de los ensayos utilizados en Química Clínica."/>
    <s v="10 x 3 mL/4 x 3 mL/ 1 x 3 mL"/>
    <s v="1002011/ 1002012/1002013"/>
    <m/>
    <x v="8"/>
    <s v=""/>
  </r>
  <r>
    <x v="4"/>
    <m/>
    <m/>
    <m/>
    <m/>
    <m/>
    <m/>
    <m/>
    <m/>
    <m/>
    <x v="9"/>
    <s v=""/>
  </r>
  <r>
    <x v="4"/>
    <m/>
    <m/>
    <m/>
    <m/>
    <m/>
    <m/>
    <m/>
    <m/>
    <m/>
    <x v="9"/>
    <s v=""/>
  </r>
  <r>
    <x v="5"/>
    <s v="SISTEMAS"/>
    <s v="FAMILIAS"/>
    <s v="TOTAL DE PRODUCTOS"/>
    <m/>
    <m/>
    <m/>
    <m/>
    <m/>
    <m/>
    <x v="10"/>
    <s v=""/>
  </r>
  <r>
    <x v="6"/>
    <n v="2"/>
    <n v="4"/>
    <n v="33"/>
    <m/>
    <s v="*Renovación en proceso"/>
    <m/>
    <m/>
    <m/>
    <m/>
    <x v="11"/>
    <s v=""/>
  </r>
  <r>
    <x v="4"/>
    <m/>
    <m/>
    <m/>
    <m/>
    <m/>
    <m/>
    <m/>
    <m/>
    <m/>
    <x v="9"/>
    <s v=""/>
  </r>
  <r>
    <x v="4"/>
    <m/>
    <m/>
    <m/>
    <m/>
    <m/>
    <m/>
    <m/>
    <m/>
    <m/>
    <x v="9"/>
    <s v=""/>
  </r>
</pivotCacheRecords>
</file>

<file path=xl/pivotCache/pivotCacheRecords2.xml><?xml version="1.0" encoding="utf-8"?>
<pivotCacheRecords xmlns="http://schemas.openxmlformats.org/spreadsheetml/2006/main" xmlns:r="http://schemas.openxmlformats.org/officeDocument/2006/relationships" count="4">
  <r>
    <x v="0"/>
    <s v="D0202-01"/>
    <d v="2002-02-21T00:00:00"/>
    <d v="2017-02-01T00:00:00"/>
    <s v="A"/>
    <s v="DETID-Ec"/>
    <s v="Medio de cultivo para la detección de sepsis urinaria y la identificación de Escherichia coli."/>
    <s v="Caja de 144 frascos x 2,25 mL."/>
    <m/>
    <m/>
    <x v="0"/>
    <x v="0"/>
  </r>
  <r>
    <x v="0"/>
    <s v="D0207-28"/>
    <d v="2002-07-24T00:00:00"/>
    <d v="2017-07-01T00:00:00"/>
    <s v="A"/>
    <s v="DIRAMIC KIT Diagnóstico. Medios de Cultivo"/>
    <s v="Medio de cultivo para la determinación de antibiogramas y la sepsis urinaria por el sistema DIRAMIC."/>
    <s v="Caja de 144 frascos x 4,5 mL."/>
    <m/>
    <m/>
    <x v="1"/>
    <x v="0"/>
  </r>
  <r>
    <x v="0"/>
    <s v="D0208-34"/>
    <d v="2002-08-14T00:00:00"/>
    <d v="2017-08-01T00:00:00"/>
    <s v="B"/>
    <s v="DIRAMIC KIT Diagnóstico. Tiras para Antibiogramas"/>
    <s v="Tiras para la determinación de antibiogramas por el sistema DIRAMIC."/>
    <s v="Caja de 20 tiras."/>
    <m/>
    <m/>
    <x v="2"/>
    <x v="0"/>
  </r>
  <r>
    <x v="1"/>
    <m/>
    <m/>
    <m/>
    <m/>
    <m/>
    <m/>
    <m/>
    <m/>
    <m/>
    <x v="3"/>
    <x v="0"/>
  </r>
</pivotCacheRecords>
</file>

<file path=xl/pivotCache/pivotCacheRecords20.xml><?xml version="1.0" encoding="utf-8"?>
<pivotCacheRecords xmlns="http://schemas.openxmlformats.org/spreadsheetml/2006/main" xmlns:r="http://schemas.openxmlformats.org/officeDocument/2006/relationships" count="2">
  <r>
    <x v="0"/>
    <s v="D0312-33"/>
    <d v="2003-12-24T00:00:00"/>
    <d v="2018-12-01T00:00:00"/>
    <s v="B"/>
    <s v="BB TEST"/>
    <s v="Prueba de embarazo para autodiagnóstico."/>
    <s v="Estuche para 1 prueba  "/>
    <s v=" "/>
    <m/>
    <x v="0"/>
    <s v=""/>
  </r>
  <r>
    <x v="1"/>
    <m/>
    <m/>
    <m/>
    <m/>
    <m/>
    <m/>
    <m/>
    <m/>
    <m/>
    <x v="1"/>
    <s v=""/>
  </r>
</pivotCacheRecords>
</file>

<file path=xl/pivotCache/pivotCacheRecords21.xml><?xml version="1.0" encoding="utf-8"?>
<pivotCacheRecords xmlns="http://schemas.openxmlformats.org/spreadsheetml/2006/main" xmlns:r="http://schemas.openxmlformats.org/officeDocument/2006/relationships" count="16">
  <r>
    <s v="VEDA LAB."/>
  </r>
  <r>
    <m/>
  </r>
  <r>
    <s v="TIPO"/>
  </r>
  <r>
    <s v="P"/>
  </r>
  <r>
    <m/>
  </r>
  <r>
    <s v="PRODUCTOS INDIVIDUALES"/>
  </r>
  <r>
    <n v="1"/>
  </r>
  <r>
    <m/>
  </r>
  <r>
    <m/>
  </r>
  <r>
    <m/>
  </r>
  <r>
    <m/>
  </r>
  <r>
    <m/>
  </r>
  <r>
    <m/>
  </r>
  <r>
    <m/>
  </r>
  <r>
    <m/>
  </r>
  <r>
    <m/>
  </r>
</pivotCacheRecords>
</file>

<file path=xl/pivotCache/pivotCacheRecords22.xml><?xml version="1.0" encoding="utf-8"?>
<pivotCacheRecords xmlns="http://schemas.openxmlformats.org/spreadsheetml/2006/main" xmlns:r="http://schemas.openxmlformats.org/officeDocument/2006/relationships" count="37">
  <r>
    <x v="0"/>
    <s v="D1003-12"/>
    <d v="2010-03-08T00:00:00"/>
    <d v="2020-03-01T00:00:00"/>
    <s v="B"/>
    <s v="CREATININE PAP SL"/>
    <s v="Para la determinación de la concentración de creatinina en suero y orina."/>
    <s v="2 x 133 mL"/>
    <s v="CRLS-0630   "/>
    <m/>
    <x v="0"/>
    <s v=""/>
  </r>
  <r>
    <x v="0"/>
    <s v="D0602-01"/>
    <d v="2006-02-08T00:00:00"/>
    <d v="2016-02-01T00:00:00"/>
    <s v="B"/>
    <s v="ELITROL I*"/>
    <s v="Suero de control normal multiparamétrico utilizado para controlar la exactitud de los reactivos ELITech."/>
    <s v="10 x 5 mL "/>
    <s v="CONT-0060"/>
    <m/>
    <x v="1"/>
    <s v=""/>
  </r>
  <r>
    <x v="0"/>
    <s v="D0602-02"/>
    <d v="2006-02-08T00:00:00"/>
    <d v="2016-02-02T00:00:00"/>
    <s v="B"/>
    <s v="ELITROL II*"/>
    <s v="Suero control patológico para las determinaciones analíticas en Química Clínica."/>
    <s v="10 x 5 mL "/>
    <s v="CONT-0160"/>
    <m/>
    <x v="2"/>
    <s v=""/>
  </r>
  <r>
    <x v="1"/>
    <s v="D1203-07"/>
    <d v="2012-03-06T00:00:00"/>
    <d v="2017-03-01T00:00:00"/>
    <s v="B"/>
    <s v="CHOLESTEROL HDL SL 2G/ CHOLESTEROL HDL SL 2G CALIBRATOR"/>
    <s v="Para la determinación de la concentración de colesterol HDL en suero y plasma."/>
    <m/>
    <m/>
    <m/>
    <x v="3"/>
    <s v=""/>
  </r>
  <r>
    <x v="2"/>
    <s v="D1203-07/1"/>
    <d v="2012-03-06T00:00:00"/>
    <d v="2017-03-01T00:00:00"/>
    <s v="B"/>
    <s v="CHOLESTEROL HDL SL 2G"/>
    <s v="Para la determinación de la concentración de colesterol HDL en suero y plasma."/>
    <s v="R1 1 x 60 mL;  R2 1 x 20 mL/R1 3 x 60 mL; R2 3 x 20 mL/R1 4 x 21 mL; R2  4 x 7 mL"/>
    <s v="HDLL-0380/HDLL-0390/HDLL-0230  "/>
    <m/>
    <x v="3"/>
    <s v="1"/>
  </r>
  <r>
    <x v="2"/>
    <s v="D1203-07/2"/>
    <d v="2012-03-06T00:00:00"/>
    <d v="2017-03-01T00:00:00"/>
    <s v="B"/>
    <s v="CHOLESTEROL HDL SL 2G CALIBRATOR."/>
    <s v="Para la determinación de la concentración de colesterol HDL en suero y plasma."/>
    <s v="1 x 1 mL/4 x 1 mL  "/>
    <s v=" HDLL-0011/HDLL-0041 "/>
    <m/>
    <x v="3"/>
    <s v="2"/>
  </r>
  <r>
    <x v="1"/>
    <s v="D1203-08"/>
    <d v="2012-03-06T00:00:00"/>
    <d v="2017-03-01T00:00:00"/>
    <s v="B"/>
    <s v="CHOLESTEROL LDL SL 2G/ CHOLESTEROL LDL SL 2G CALIBRATOR"/>
    <s v="Para la determinación de la concentración de colesterol LDL en suero y plasma."/>
    <m/>
    <m/>
    <m/>
    <x v="4"/>
    <s v=""/>
  </r>
  <r>
    <x v="2"/>
    <s v="D1203-08/1"/>
    <d v="2012-03-06T00:00:00"/>
    <d v="2017-03-01T00:00:00"/>
    <s v="B"/>
    <s v="CHOLESTEROL LDL SL 2G"/>
    <s v="Para la determinación de la concentración de colesterol LDL en suero y plasma."/>
    <s v="R1 1 x 60 mL; R2 1 x 20 mL/R1 4 x 21 mL; R2  4 x 7 mL"/>
    <s v="LDLL-0380/LDLL-023"/>
    <m/>
    <x v="4"/>
    <s v="1"/>
  </r>
  <r>
    <x v="2"/>
    <s v="D1203-08/2"/>
    <d v="2012-03-06T00:00:00"/>
    <d v="2017-03-01T00:00:00"/>
    <s v="B"/>
    <s v="CHOLESTEROL LDL SL 2G CALIBRATOR."/>
    <s v="Para la determinación de la concentración de colesterol LDL en suero y plasma."/>
    <s v="1 x 1 mL/4 x 1 mL_x000a_                                                                      "/>
    <s v="LDLL-0011/LDLL-0041"/>
    <m/>
    <x v="4"/>
    <s v="2"/>
  </r>
  <r>
    <x v="0"/>
    <s v="D1302-19"/>
    <d v="2013-02-12T00:00:00"/>
    <d v="2018-02-01T00:00:00"/>
    <s v="C"/>
    <s v="MYCOPLASMA CONTROL"/>
    <s v="Para el control de calida de los métodos de cultivo líquidos destinados al diagnóstico de micoplasmas urogenitales."/>
    <s v="6 frascos liofilizados de M.hominis/6 frascos liofilizados de U.urealyticum."/>
    <n v="900"/>
    <m/>
    <x v="5"/>
    <s v=""/>
  </r>
  <r>
    <x v="3"/>
    <s v="D1303-36"/>
    <d v="2013-03-28T00:00:00"/>
    <d v="2018-03-01T00:00:00"/>
    <s v="B"/>
    <s v="HbA1c/ HbA1c CALIBRATOR SET/ HbA1c CONTROL L + H"/>
    <s v="Para la determinación de la concentración de hemoglobina glicosilada (HbA1c) en sangre por método inmunoturbidi-métrico. "/>
    <s v="R1: 1 x 24 mL; R2a: 1 x 7,6 mL; R2b: 1 x 0,4 mL; R3: 4 x 25 mL/ CAL 1 a 4  4 x 0,5 mL/ CONTROL L: 2 x 0,5 mL;_x000a_CONTROL H: 2 x 0,5 mL"/>
    <s v="HBAC-0240/ HBAC-0043/ HBAC-0049"/>
    <m/>
    <x v="6"/>
    <s v=""/>
  </r>
  <r>
    <x v="0"/>
    <s v="D1310-89"/>
    <d v="2013-10-15T00:00:00"/>
    <d v="2018-10-01T00:00:00"/>
    <s v="C"/>
    <s v="MYCOFAST RevolutioN"/>
    <s v="Para la detección, el recuento y la identificación de Ureaplasma urealyticum / Ureaplasma parvum (U.u) y de Mycoplasma hominis (M.h) a partir de diferentes muestras clínicas.  "/>
    <s v="25 pruebas. "/>
    <n v="60"/>
    <m/>
    <x v="7"/>
    <s v=""/>
  </r>
  <r>
    <x v="0"/>
    <s v="D0902-01"/>
    <d v="2009-02-13T00:00:00"/>
    <d v="2019-02-01T00:00:00"/>
    <s v="C"/>
    <s v="CK-MB CONTROL"/>
    <s v="Para el control de calidad de la determinación de CK-MB en suero."/>
    <s v="4 x 3 mL   "/>
    <s v="CKMB-0900"/>
    <m/>
    <x v="8"/>
    <s v=""/>
  </r>
  <r>
    <x v="0"/>
    <s v="D0903-03"/>
    <d v="2009-02-13T00:00:00"/>
    <d v="2019-03-01T00:00:00"/>
    <s v="B"/>
    <s v="ELICAL 2"/>
    <s v="Calibrador multiparamétrico destinado a la calibración de los reactivos de Química Clínica."/>
    <s v="4 x 3 mL "/>
    <s v="CALI-0550 "/>
    <m/>
    <x v="9"/>
    <s v=""/>
  </r>
  <r>
    <x v="0"/>
    <s v="D0903-04"/>
    <d v="2009-03-11T00:00:00"/>
    <d v="2019-03-01T00:00:00"/>
    <s v="B"/>
    <s v="CRP LATEX"/>
    <s v="Para la determinación de Proteína C-Reactiva en suero."/>
    <s v="Estuche para 100 determinaciones"/>
    <s v="LXCR-0112"/>
    <m/>
    <x v="10"/>
    <s v=""/>
  </r>
  <r>
    <x v="0"/>
    <s v="D0907-19"/>
    <d v="2009-07-06T00:00:00"/>
    <d v="2019-07-01T00:00:00"/>
    <s v="B"/>
    <s v="CHLORIDE"/>
    <s v="Para la determinación de la concentración de cloruros en suero, plasma y orina."/>
    <s v="2 x 125 mL "/>
    <s v="CHLO-0600  "/>
    <m/>
    <x v="11"/>
    <s v=""/>
  </r>
  <r>
    <x v="0"/>
    <s v="D1503-11"/>
    <d v="2015-03-10T00:00:00"/>
    <d v="2020-03-01T00:00:00"/>
    <s v="B"/>
    <s v="ELITex Staph"/>
    <s v="Ensayo de aglutinación en portaobjetos para la identificación rápida de las cepas de Staphylococcus aureus sensibles o resistentes a la meticilina, a partir de cultivos primarios en placa."/>
    <s v="Para 60 pruebas/ Para 160 pruebas. "/>
    <s v="22711/ 22712"/>
    <m/>
    <x v="12"/>
    <s v=""/>
  </r>
  <r>
    <x v="2"/>
    <m/>
    <m/>
    <m/>
    <m/>
    <m/>
    <m/>
    <m/>
    <m/>
    <m/>
    <x v="13"/>
    <s v=""/>
  </r>
  <r>
    <x v="4"/>
    <s v="SISTEMAS"/>
    <s v="FAMILIAS"/>
    <s v="TOTAL DE PRODUCTOS"/>
    <m/>
    <m/>
    <m/>
    <m/>
    <m/>
    <m/>
    <x v="14"/>
    <s v=""/>
  </r>
  <r>
    <x v="5"/>
    <n v="3"/>
    <n v="0"/>
    <n v="17"/>
    <m/>
    <m/>
    <m/>
    <m/>
    <m/>
    <m/>
    <x v="15"/>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r>
    <x v="2"/>
    <m/>
    <m/>
    <m/>
    <m/>
    <m/>
    <m/>
    <m/>
    <m/>
    <m/>
    <x v="13"/>
    <s v=""/>
  </r>
</pivotCacheRecords>
</file>

<file path=xl/pivotCache/pivotCacheRecords23.xml><?xml version="1.0" encoding="utf-8"?>
<pivotCacheRecords xmlns="http://schemas.openxmlformats.org/spreadsheetml/2006/main" xmlns:r="http://schemas.openxmlformats.org/officeDocument/2006/relationships" count="8">
  <r>
    <x v="0"/>
    <s v="D0603-03"/>
    <d v="2006-03-21T00:00:00"/>
    <d v="2016-03-01T00:00:00"/>
    <s v="D"/>
    <s v="DAVIH-VIH-2*"/>
    <s v="Sistema MicroELISA para la detección de anticuerpos al Virus  de la Inmunodeficiencia Humana tipo 2 (VIH-2) en suero o plasma humano."/>
    <s v="Para 192 determinaciones  "/>
    <s v="PT  02-060"/>
    <m/>
    <x v="0"/>
    <s v=""/>
  </r>
  <r>
    <x v="0"/>
    <s v="D1202-05"/>
    <d v="2012-02-01T00:00:00"/>
    <d v="2017-02-01T00:00:00"/>
    <s v="D"/>
    <s v="DAVIH BLOT VIH-1/2"/>
    <s v="Sistema para la detección de anticuerpos contra el virus de la Inmunodeficiencia Humana tipo 1 y 2 (VIH-1/2)  en suero y plasma. "/>
    <s v="Para 18 determinaciones/Para 15 a 18 determinaciones "/>
    <s v="PT 02-001-1/PT 02-001-2"/>
    <m/>
    <x v="1"/>
    <s v=""/>
  </r>
  <r>
    <x v="0"/>
    <s v="D1212-172"/>
    <d v="2012-12-14T00:00:00"/>
    <d v="2017-12-01T00:00:00"/>
    <s v="D"/>
    <s v="DAVIH-BLOT-VIH-2"/>
    <s v="Sistema para la detección de anticuerpos al Virus de la Inmunodeficiencia humana tipo 2 (VIH-2) en suero o plasma. "/>
    <s v="Para 18 determinaciones/Para 15 a 18 determinaciones "/>
    <s v="PT 02-030-1/PT 02-030-2"/>
    <m/>
    <x v="2"/>
    <s v=""/>
  </r>
  <r>
    <x v="0"/>
    <s v="D1303-33"/>
    <d v="2013-03-12T00:00:00"/>
    <d v="2018-03-01T00:00:00"/>
    <s v="D"/>
    <s v="DAVIH-HTLV-I"/>
    <s v="Sistema microelisa para la detección de anticuerpos contra el Virus Linfotrópico de Células T Humanas tipo I (HTLV-I) en suero o plasma humanos."/>
    <s v="Para 192 determinaciones  "/>
    <s v="PT 02-007"/>
    <m/>
    <x v="3"/>
    <s v=""/>
  </r>
  <r>
    <x v="0"/>
    <s v="D9504-05"/>
    <d v="1995-04-01T00:00:00"/>
    <d v="2018-04-10T00:00:00"/>
    <s v="D"/>
    <s v="DAVIH-BLOT"/>
    <s v="Sistema para la detección de anticuerpos al Virus de la Inmunodeficiencia Humana Tipo 1 (VIH-1) en suero o plasma humano. (Estuche Confirmatorio)"/>
    <s v="Para 18 determinaciones."/>
    <s v="02-029-1/02-029-2"/>
    <m/>
    <x v="4"/>
    <s v=""/>
  </r>
  <r>
    <x v="0"/>
    <s v="D9307-06"/>
    <d v="1993-07-01T00:00:00"/>
    <d v="2018-07-01T00:00:00"/>
    <s v="D"/>
    <s v="DAVIH-BLOT-HTLV-I"/>
    <s v="Sistema para la detección de anticuerpos contra el Virus Linfotrópico de Células T Humanas (HTLV-I) en suero humano o plasma."/>
    <s v="Para 18 determinaciones."/>
    <s v="PT 02-053"/>
    <m/>
    <x v="5"/>
    <s v=""/>
  </r>
  <r>
    <x v="0"/>
    <s v="D0308-16"/>
    <d v="2003-08-21T00:00:00"/>
    <d v="2018-08-01T00:00:00"/>
    <s v="D"/>
    <s v="DAVIH Ag P24"/>
    <s v="Sistema microELISA para la detección cualitativa y cuantitativa de antígeno p24 del VIH-1 en sobrenadante de cultivo celular, suero o plasma humano."/>
    <s v="Para 96 determinaciones/Para 192 determinaciones "/>
    <s v="PT-02-008-1/PT-02-008-2"/>
    <m/>
    <x v="6"/>
    <s v=""/>
  </r>
  <r>
    <x v="1"/>
    <m/>
    <m/>
    <m/>
    <m/>
    <m/>
    <m/>
    <m/>
    <m/>
    <m/>
    <x v="7"/>
    <s v=""/>
  </r>
</pivotCacheRecords>
</file>

<file path=xl/pivotCache/pivotCacheRecords24.xml><?xml version="1.0" encoding="utf-8"?>
<pivotCacheRecords xmlns="http://schemas.openxmlformats.org/spreadsheetml/2006/main" xmlns:r="http://schemas.openxmlformats.org/officeDocument/2006/relationships" count="112">
  <r>
    <s v="LINDMED"/>
  </r>
  <r>
    <m/>
  </r>
  <r>
    <s v="TIPO"/>
  </r>
  <r>
    <s v="P"/>
  </r>
  <r>
    <m/>
  </r>
  <r>
    <s v="PRODUCTOS INDIVIDUALES"/>
  </r>
  <r>
    <n v="1"/>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r>
    <m/>
  </r>
</pivotCacheRecords>
</file>

<file path=xl/pivotCache/pivotCacheRecords25.xml><?xml version="1.0" encoding="utf-8"?>
<pivotCacheRecords xmlns="http://schemas.openxmlformats.org/spreadsheetml/2006/main" xmlns:r="http://schemas.openxmlformats.org/officeDocument/2006/relationships" count="21">
  <r>
    <x v="0"/>
    <s v="D1002-06"/>
    <s v="2010-02-02"/>
    <d v="2020-02-01T00:00:00"/>
    <s v="B"/>
    <s v="Familia 7.9 ABX MICROS 60/ ES 60 "/>
    <m/>
    <m/>
    <m/>
    <m/>
    <x v="0"/>
    <s v=""/>
  </r>
  <r>
    <x v="1"/>
    <s v="D1002-06/1"/>
    <s v="2010-02-02"/>
    <d v="2020-02-02T00:00:00"/>
    <s v="B"/>
    <s v="ABX Minotrol 16"/>
    <s v="Control a 3 niveles para controlar la exactitud y precisión de los contadores tipo Micro de HORIBA ABX. "/>
    <s v="Control L 2 x 2,5 mL/Control N 2 x 2,5 mL/ Control H 2 x 2,5 mL "/>
    <s v="2042208/2042202/2042209"/>
    <m/>
    <x v="0"/>
    <s v="1"/>
  </r>
  <r>
    <x v="1"/>
    <s v="D1002-06/2"/>
    <s v="2010-02-02"/>
    <d v="2020-02-02T00:00:00"/>
    <s v="B"/>
    <s v="ABX Miniclean"/>
    <s v="Para la limpieza de los contadores hematológicos de HORIBA ABX."/>
    <s v="Frasco x 1 L  "/>
    <s v="0403010"/>
    <m/>
    <x v="0"/>
    <s v="2"/>
  </r>
  <r>
    <x v="1"/>
    <s v="D1002-06/3"/>
    <s v="2010-02-02"/>
    <d v="2020-02-02T00:00:00"/>
    <s v="B"/>
    <s v="ABX Minilyse LMG"/>
    <s v="Reactivo lisante de eritrocitos para recuento y diferenciación de glóbulos blancos y hemoglobina."/>
    <s v="Frasco x 1 L"/>
    <s v="0702010"/>
    <m/>
    <x v="0"/>
    <s v="3"/>
  </r>
  <r>
    <x v="1"/>
    <s v="D1002-06/4"/>
    <s v="2010-02-02"/>
    <d v="2020-02-02T00:00:00"/>
    <s v="B"/>
    <s v="ABX Minidil LMG"/>
    <s v="Solución isotónica tamponada para la determinación del recuento de células sanguíneas y medición de hematocrito en los contadores hematológicos de HORIBA ABX."/>
    <s v="Frasco x 10 L "/>
    <s v="0802010"/>
    <m/>
    <x v="0"/>
    <s v="4"/>
  </r>
  <r>
    <x v="1"/>
    <s v="D1002-06/5"/>
    <s v="2010-02-02"/>
    <d v="2020-02-02T00:00:00"/>
    <s v="B"/>
    <s v="ABX Minipack LGM"/>
    <s v="Para el recuento y diferenciación  de las células sanguíneas y medición de hematocrito y hemoglobina en los contadores hematológicos de HORIBA Medical."/>
    <s v="Reactivo 1 Frasco x 0,5 L/Reactivo 2 Frasco x 0,3 L/Reactivo 3 Frasco x 3,4 L"/>
    <s v="0602050"/>
    <m/>
    <x v="0"/>
    <s v="5"/>
  </r>
  <r>
    <x v="0"/>
    <s v="D1106-18"/>
    <s v="2011-06-02"/>
    <d v="2016-06-01T00:00:00"/>
    <s v="B"/>
    <s v="Perfil ABX Pentra"/>
    <m/>
    <m/>
    <m/>
    <m/>
    <x v="1"/>
    <s v=""/>
  </r>
  <r>
    <x v="1"/>
    <s v="D1106-18/1"/>
    <s v="2011-06-02"/>
    <d v="2016-06-02T00:00:00"/>
    <s v="B"/>
    <s v="ABX Difftrol"/>
    <s v="Control a 3 niveles para controlar la exactitud y precisión de los contadores hematológicos Pentra de HORIBA ABX."/>
    <s v="Control N   2 x 3 mL/Control L   2 x 3 mL/ Control H   2 x 3 mL "/>
    <s v="2062203/2062207/2062208"/>
    <m/>
    <x v="1"/>
    <s v="1"/>
  </r>
  <r>
    <x v="1"/>
    <s v="D1106-18/2"/>
    <s v="2011-06-02"/>
    <d v="2016-06-03T00:00:00"/>
    <s v="B"/>
    <s v="ABX Minotrol Retic"/>
    <s v="Control a 3 niveles para controlar la exactitud y precisión de los contadores hematológicos Pentra de HORIBA ABX, para el parámetro reticulocito."/>
    <s v="Control 2   2 x 3 mL/Control 1   1 x 3 mL/ Control 3   1 x 3 mL"/>
    <s v="2072201/2072202/2072202"/>
    <m/>
    <x v="1"/>
    <s v="2"/>
  </r>
  <r>
    <x v="1"/>
    <s v="D1106-18/3"/>
    <s v="2011-06-02"/>
    <d v="2016-06-04T00:00:00"/>
    <s v="B"/>
    <s v="ABX Eosinofix"/>
    <s v="Reactivo para la lisis de eritrocitos para el conteo y   la diferenciación de  leucocitos  en los contadores hematológicos Pentra de HORIBA ABX."/>
    <s v="Frasco x 1 L"/>
    <s v="0206010"/>
    <m/>
    <x v="1"/>
    <s v="3"/>
  </r>
  <r>
    <x v="1"/>
    <s v="D1106-18/4"/>
    <s v="2011-06-02"/>
    <d v="2016-06-05T00:00:00"/>
    <s v="B"/>
    <s v="ABX Basolyse II"/>
    <s v="Reactivo lisante de eritrocitos para el recuento de glóbulos blancos y la diferenciación de basófilos en los contadores hematológicos Pentra de HORIBA ABX."/>
    <s v="Frasco x 1 L"/>
    <s v="0906003"/>
    <m/>
    <x v="1"/>
    <s v="4"/>
  </r>
  <r>
    <x v="1"/>
    <s v="D1106-18/5"/>
    <s v="2011-06-02"/>
    <d v="2016-06-06T00:00:00"/>
    <s v="B"/>
    <s v="ABX Basolyse (5L)"/>
    <s v="Reactivo para la lisis de eritrocitos para el conteo y   la diferenciación de  leucocitos  en los contadores hematológicos Pentra de HORIBA ABX."/>
    <s v="Frasco x 5 L "/>
    <s v="0204050"/>
    <m/>
    <x v="1"/>
    <s v="5"/>
  </r>
  <r>
    <x v="1"/>
    <s v="D1106-18/6"/>
    <s v="2011-06-02"/>
    <d v="2016-06-07T00:00:00"/>
    <s v="B"/>
    <s v="ABX Diluent"/>
    <s v="Solución isotónica tamponada para revestir y diluir leucocitos para la determinación y diferenciación de células sanguíneas y para la medición de hematocrito en los  contadores hematológicos Pentra de HORIBA ABX."/>
    <s v="Frasco x 20 L "/>
    <s v="0901020"/>
    <m/>
    <x v="1"/>
    <s v="6"/>
  </r>
  <r>
    <x v="1"/>
    <s v="D1106-18/7"/>
    <s v="2011-06-02"/>
    <d v="2016-06-08T00:00:00"/>
    <s v="B"/>
    <s v="ABX Retix"/>
    <s v="Reactivo colorante para la determinación de ácidos nucleicos intracelulares en los contadores hematológicos Pentra de HORIBA ABX."/>
    <s v="Frasco x 0,5 L/Frasco x 1 L   "/>
    <s v="0904005/0904010"/>
    <m/>
    <x v="1"/>
    <s v="7"/>
  </r>
  <r>
    <x v="1"/>
    <s v="D1106-18/8"/>
    <s v="2011-06-02"/>
    <d v="2016-06-09T00:00:00"/>
    <s v="B"/>
    <s v="ABX Cleaner"/>
    <s v="Solución enzimática con acción proteolítica para la limpieza de los contadores hematológicos Pentra  de HORIBA ABX."/>
    <s v="Frasco x 1 L"/>
    <s v="0903010"/>
    <m/>
    <x v="1"/>
    <s v="8"/>
  </r>
  <r>
    <x v="2"/>
    <s v="D1106-20"/>
    <s v="2011-06-02"/>
    <d v="2016-06-10T00:00:00"/>
    <s v="B"/>
    <s v="ABX Minocal"/>
    <s v="Calibrador de sangre multiparámetro diseñado para calibrar los contadores hematológicos."/>
    <s v="Frasco x 2 mL"/>
    <s v="2032002"/>
    <m/>
    <x v="2"/>
    <s v=""/>
  </r>
  <r>
    <x v="2"/>
    <s v="D1112-31"/>
    <d v="2011-12-06T00:00:00"/>
    <d v="2016-12-01T00:00:00"/>
    <s v="B"/>
    <s v="ABX Lysebio"/>
    <s v="Solución para el lisado de eritrocitos y la determinación de hemoglobina en los contadores hematológicos de HORIBA Medical."/>
    <s v="Frasco x 1 L/Frasco x 0,4 L "/>
    <s v="0906012/0906013"/>
    <m/>
    <x v="3"/>
    <s v=""/>
  </r>
  <r>
    <x v="2"/>
    <s v="D1606-54"/>
    <d v="2016-06-13T00:00:00"/>
    <d v="2021-06-01T00:00:00"/>
    <s v="B"/>
    <s v="ABX Leucodiff "/>
    <s v="Solución lisante para el lisado de eritrocitos (ERI) a los efectos de realizar el recuento y la diferenciación de leucocitos (LEU) en los contadores hematológicos de HORIBA Medical."/>
    <s v="Frasco x 1 L"/>
    <s v="0206013"/>
    <m/>
    <x v="4"/>
    <m/>
  </r>
  <r>
    <x v="2"/>
    <s v="D1606-53"/>
    <d v="2016-06-13T00:00:00"/>
    <d v="2021-06-01T00:00:00"/>
    <s v="B"/>
    <s v="ABX Fluocyte "/>
    <s v="Solución colorante concebida para el recuento y la diferenciación de eritrocitos (ERI) en los contadores hematológicos de HORIBA Medical."/>
    <s v="Frasco x 0,5 L"/>
    <s v="0904011"/>
    <m/>
    <x v="4"/>
    <m/>
  </r>
  <r>
    <x v="2"/>
    <s v="D1606-55"/>
    <d v="2016-06-13T00:00:00"/>
    <d v="2021-06-01T00:00:00"/>
    <s v="B"/>
    <s v="ABX Erytrol "/>
    <s v="Control de tres niveles para controlar la exactitud y la precisión de los contadores hematológicos de HORIBA Medical para el parámetro eritroblastos (NRBC)."/>
    <s v="2 x Level 3 (3 mL) / Level 1 +2 (3 mL)"/>
    <s v="2072203 / 2072204"/>
    <m/>
    <x v="4"/>
    <m/>
  </r>
  <r>
    <x v="3"/>
    <m/>
    <m/>
    <m/>
    <m/>
    <m/>
    <m/>
    <m/>
    <m/>
    <m/>
    <x v="5"/>
    <s v=""/>
  </r>
</pivotCacheRecords>
</file>

<file path=xl/pivotCache/pivotCacheRecords3.xml><?xml version="1.0" encoding="utf-8"?>
<pivotCacheRecords xmlns="http://schemas.openxmlformats.org/spreadsheetml/2006/main" xmlns:r="http://schemas.openxmlformats.org/officeDocument/2006/relationships" count="2">
  <r>
    <x v="0"/>
    <s v="D0710-10"/>
    <d v="2007-10-19T00:00:00"/>
    <d v="2017-10-01T00:00:00"/>
    <s v="B"/>
    <s v="DIAGEN Solución patrón de Cianometahemoglobina"/>
    <s v="Para la calibración de los hemoglobinómetros y como material de referencia en la cuantificación de la hemoglobina en sangre."/>
    <s v="Estuche con 25 ámpulas por 10 mL"/>
    <m/>
    <m/>
    <x v="0"/>
    <x v="0"/>
  </r>
  <r>
    <x v="1"/>
    <m/>
    <m/>
    <m/>
    <m/>
    <m/>
    <m/>
    <m/>
    <m/>
    <m/>
    <x v="1"/>
    <x v="0"/>
  </r>
</pivotCacheRecords>
</file>

<file path=xl/pivotCache/pivotCacheRecords4.xml><?xml version="1.0" encoding="utf-8"?>
<pivotCacheRecords xmlns="http://schemas.openxmlformats.org/spreadsheetml/2006/main" xmlns:r="http://schemas.openxmlformats.org/officeDocument/2006/relationships" count="10">
  <r>
    <x v="0"/>
    <s v="D0907-24"/>
    <d v="2009-07-06T00:00:00"/>
    <d v="2014-07-01T00:00:00"/>
    <s v="B"/>
    <s v="Perfil Controles para equipos de Gasometría."/>
    <s v="No procede."/>
    <s v="Estuche conteniendo 30 ampollas por 2,5 mL cada una. "/>
    <m/>
    <m/>
    <x v="0"/>
    <x v="0"/>
  </r>
  <r>
    <x v="1"/>
    <s v="D0907-24/1"/>
    <d v="2009-07-06T00:00:00"/>
    <d v="2014-07-01T00:00:00"/>
    <s v="B"/>
    <s v="RNA Medical Blood Gas / Electrolyte Controls, Multi Level."/>
    <s v="Material de control de calidad probado para instrumental de análisis de gases y electrolitos sanguíneos; con niveles 1, 2 y 3."/>
    <s v="Estuche conteniendo 30 ampollas por 2,5 mL cada una. "/>
    <s v="QC 623"/>
    <m/>
    <x v="0"/>
    <x v="1"/>
  </r>
  <r>
    <x v="1"/>
    <s v="D0907-24/2"/>
    <d v="2009-07-06T00:00:00"/>
    <d v="2014-07-01T00:00:00"/>
    <s v="B"/>
    <s v="RNA Medical Blood Gas / Electrolyte Control, Level 1."/>
    <s v="Material de control de calidad probado para instrumental de análisis de gases y electrolitos sanguíneos; nivel 1."/>
    <s v="Estuche conteniendo 30 ampollas por 2,5 mL cada una. "/>
    <s v="QC 623-1"/>
    <m/>
    <x v="0"/>
    <x v="2"/>
  </r>
  <r>
    <x v="1"/>
    <s v="D0907-24/3"/>
    <d v="2009-07-06T00:00:00"/>
    <d v="2014-07-01T00:00:00"/>
    <s v="B"/>
    <s v="RNA Medical Blood Gas / Electrolyte Control, Level 2."/>
    <s v="Material de control de calidad probado para instrumental de análisis de gases y electrolitos sanguíneos; nivel 2."/>
    <s v="Estuche conteniendo 30 ampollas por 2,5 mL cada una. "/>
    <s v="QC 623-2"/>
    <m/>
    <x v="0"/>
    <x v="3"/>
  </r>
  <r>
    <x v="1"/>
    <s v="D0907-24/4"/>
    <d v="2009-07-06T00:00:00"/>
    <d v="2014-07-01T00:00:00"/>
    <s v="B"/>
    <s v="RNA Medical Blood Gas / Electrolyte Control, Level 3."/>
    <s v="Material de control de calidad probado para instrumental de análisis de gases y electrolitos sanguíneos; nivel 3."/>
    <s v="Estuche conteniendo 30 ampollas por 2,5 mL cada una. "/>
    <s v="QC 623-3"/>
    <m/>
    <x v="0"/>
    <x v="4"/>
  </r>
  <r>
    <x v="1"/>
    <s v="D0907-24/5"/>
    <d v="2009-07-06T00:00:00"/>
    <d v="2014-07-01T00:00:00"/>
    <s v="B"/>
    <s v="RNA Medical Blood Gas / Electrolyte / Metabolite / BUN Controls, Multi Level."/>
    <s v="Material de control de calidad probado para instrumental de análisis de gases, electrolitos, metabolitos y BUN (urea) en sangre; con niveles 1, 2 y 3."/>
    <s v="Estuche conteniendo 30 ampollas por 2,5 mL cada una. "/>
    <s v="QC 823"/>
    <m/>
    <x v="0"/>
    <x v="5"/>
  </r>
  <r>
    <x v="1"/>
    <s v="D0907-24/6"/>
    <d v="2009-07-06T00:00:00"/>
    <d v="2014-07-01T00:00:00"/>
    <s v="B"/>
    <s v="RNA Medical Blood Gas / Electrolyte / Metabolite / BUN Control, Level 1."/>
    <s v="Material de control de calidad probado para instrumental de análisis de gases, electrolitos, metabolitos y BUN (urea) en sangre; nivel 1."/>
    <s v="Estuche conteniendo 30 ampollas por 2,5 mL cada una. "/>
    <s v="QC 823-1"/>
    <m/>
    <x v="0"/>
    <x v="6"/>
  </r>
  <r>
    <x v="1"/>
    <s v="D0907-24/7"/>
    <d v="2009-07-06T00:00:00"/>
    <d v="2014-07-01T00:00:00"/>
    <s v="B"/>
    <s v="RNA Medical Blood Gas / Electrolyte / Metabolite / BUN Control, Level 2."/>
    <s v="Material de control de calidad probado para instrumental de análisis de gases, electrolitos, metabolitos y BUN (urea) en sangre; nivel 2."/>
    <s v="Estuche conteniendo 30 ampollas por 2,5 mL cada una. "/>
    <s v="QC 823-2"/>
    <m/>
    <x v="0"/>
    <x v="7"/>
  </r>
  <r>
    <x v="1"/>
    <s v="D0907-24/8"/>
    <d v="2009-07-06T00:00:00"/>
    <d v="2014-07-01T00:00:00"/>
    <s v="B"/>
    <s v="RNA Medical Blood Gas / Electrolyte / Metabolite / BUN Control, Level 3."/>
    <s v="Material de control de calidad probado para instrumental de análisis de gases, electrolitos, metabolitos y BUN (urea) en sangre; nivel 3."/>
    <s v="Estuche conteniendo 30 ampollas por 2,5 mL cada una. "/>
    <s v="QC 823-3"/>
    <m/>
    <x v="0"/>
    <x v="8"/>
  </r>
  <r>
    <x v="2"/>
    <m/>
    <m/>
    <m/>
    <m/>
    <m/>
    <m/>
    <m/>
    <m/>
    <m/>
    <x v="1"/>
    <x v="0"/>
  </r>
</pivotCacheRecords>
</file>

<file path=xl/pivotCache/pivotCacheRecords5.xml><?xml version="1.0" encoding="utf-8"?>
<pivotCacheRecords xmlns="http://schemas.openxmlformats.org/spreadsheetml/2006/main" xmlns:r="http://schemas.openxmlformats.org/officeDocument/2006/relationships" count="31">
  <r>
    <x v="0"/>
    <s v="D0812-38"/>
    <s v="2008-12-11"/>
    <d v="2013-12-01T00:00:00"/>
    <s v="C"/>
    <s v="Perfil HCG"/>
    <m/>
    <s v="Estuche por 100 determinaciones"/>
    <m/>
    <m/>
    <x v="0"/>
    <x v="0"/>
  </r>
  <r>
    <x v="1"/>
    <s v="D0812-38/1"/>
    <s v="2008-12-11"/>
    <d v="2013-12-01T00:00:00"/>
    <s v="C"/>
    <s v="βhCG IRMA KIT"/>
    <s v="Para la determinación de la subunidad β de la hormona gonadotropina coriónica ( βhCG)  en suero humano."/>
    <s v="Estuche por 100 determinaciones"/>
    <s v="RK-760CT"/>
    <m/>
    <x v="0"/>
    <x v="1"/>
  </r>
  <r>
    <x v="1"/>
    <s v="D0812-38/2"/>
    <s v="2008-12-11"/>
    <d v="2013-12-01T00:00:00"/>
    <s v="C"/>
    <s v="βhCG libre IRMA KIT"/>
    <s v="Para la determinación de la subunidad β de la hormona gonadotropina coriónica ( βhCG)  en suero humano."/>
    <s v="Estuche por 100 determinaciones"/>
    <s v=" RK-820CT"/>
    <m/>
    <x v="0"/>
    <x v="2"/>
  </r>
  <r>
    <x v="0"/>
    <s v="D0812-39"/>
    <s v="2008-12-11"/>
    <d v="2013-12-01T00:00:00"/>
    <s v="B"/>
    <s v="Perfil Hipofisiario"/>
    <m/>
    <s v="Estuche para 100 determinaciones"/>
    <m/>
    <m/>
    <x v="1"/>
    <x v="0"/>
  </r>
  <r>
    <x v="1"/>
    <s v="D0812-39/1"/>
    <s v="2008-12-11"/>
    <d v="2013-12-01T00:00:00"/>
    <s v="B"/>
    <s v="hGH IRMA kit"/>
    <s v="Para la determinación de  la hormona de crecimiento  en suero humano."/>
    <s v="Estuche para 100 determinaciones"/>
    <s v="RK-5CT"/>
    <m/>
    <x v="1"/>
    <x v="1"/>
  </r>
  <r>
    <x v="1"/>
    <s v="D0812-39/2"/>
    <s v="2008-12-11"/>
    <d v="2013-12-01T00:00:00"/>
    <s v="B"/>
    <s v="hLH IRMA kit"/>
    <s v="Para la determinación de  la hormona de luteinizante en suero humano."/>
    <s v="Estuche para 100 determinaciones"/>
    <s v="RK-750CT"/>
    <m/>
    <x v="1"/>
    <x v="2"/>
  </r>
  <r>
    <x v="1"/>
    <s v="D0812-39/3"/>
    <s v="2008-12-11"/>
    <d v="2013-12-01T00:00:00"/>
    <s v="B"/>
    <s v="hFSH IRMA kit"/>
    <s v="Para la determinación de  la hormona folículo estimulante  en suero humano."/>
    <s v="Estuche para 100 determinaciones"/>
    <s v="RK-790CT"/>
    <m/>
    <x v="1"/>
    <x v="3"/>
  </r>
  <r>
    <x v="1"/>
    <s v="D0812-39/4"/>
    <s v="2008-12-11"/>
    <d v="2013-12-01T00:00:00"/>
    <s v="B"/>
    <s v="hPRL IRMA kit"/>
    <s v="Para la determinación de  prolactina  en suero humano."/>
    <s v="Estuche para 100 determinaciones"/>
    <s v="RK-780CT"/>
    <m/>
    <x v="1"/>
    <x v="4"/>
  </r>
  <r>
    <x v="0"/>
    <s v="D0812-40"/>
    <s v="2008-12-11"/>
    <d v="2013-12-01T00:00:00"/>
    <s v="B"/>
    <s v="Perfil Tiroideo"/>
    <m/>
    <s v="Estuche para 100 determinaciones"/>
    <m/>
    <m/>
    <x v="2"/>
    <x v="0"/>
  </r>
  <r>
    <x v="1"/>
    <s v="D0812-40/1"/>
    <s v="2008-12-11"/>
    <d v="2013-12-01T00:00:00"/>
    <s v="B"/>
    <s v="Turbo TSH IRMA kit"/>
    <s v="Para la determinación de  la hormona estimulante de la glándula Tiroides en suero humano."/>
    <s v="Estuche para 100 determinaciones"/>
    <s v="RK-1CT1"/>
    <m/>
    <x v="2"/>
    <x v="1"/>
  </r>
  <r>
    <x v="1"/>
    <s v="D0812-40/2"/>
    <s v="2008-12-11"/>
    <d v="2013-12-01T00:00:00"/>
    <s v="B"/>
    <s v="Anti-hTG RIA kit"/>
    <s v="Para la determinación de  autoanticuerpos Anti-Tiroglobulina en suero humano."/>
    <s v="Estuche para 100 determinaciones"/>
    <s v="RK-8CT"/>
    <m/>
    <x v="2"/>
    <x v="2"/>
  </r>
  <r>
    <x v="1"/>
    <s v="D0812-40/3"/>
    <s v="2008-12-11"/>
    <d v="2013-12-01T00:00:00"/>
    <s v="B"/>
    <s v="hTg IRMA kit"/>
    <s v="Para la determinación de  Tiroglobulina en suero humano."/>
    <s v="Estuche para 100 determinaciones"/>
    <s v="RK-51CT"/>
    <m/>
    <x v="2"/>
    <x v="3"/>
  </r>
  <r>
    <x v="1"/>
    <s v="D0812-40/4"/>
    <s v="2008-12-11"/>
    <d v="2013-12-01T00:00:00"/>
    <s v="B"/>
    <s v="T3 total  RIA kit"/>
    <s v="Para la determinación de  Triyodotironina  en suero humano."/>
    <s v="Estuche para 100 determinaciones"/>
    <s v="RK-6CT1"/>
    <m/>
    <x v="2"/>
    <x v="4"/>
  </r>
  <r>
    <x v="1"/>
    <s v="D0812-40/5"/>
    <s v="2008-12-11"/>
    <d v="2013-12-01T00:00:00"/>
    <s v="B"/>
    <s v="FT3  RIA kit"/>
    <s v="Para la determinación de  Triyodotironina  libre en suero humano."/>
    <s v="Estuche para 100 determinaciones"/>
    <s v="RK-33CT"/>
    <m/>
    <x v="2"/>
    <x v="5"/>
  </r>
  <r>
    <x v="1"/>
    <s v="D0812-40/6"/>
    <s v="2008-12-11"/>
    <d v="2013-12-01T00:00:00"/>
    <s v="B"/>
    <s v="T4 total  RIA kit"/>
    <s v="Para la determinación de Tiroxina en suero humano."/>
    <s v="Estuche para 100 determinaciones"/>
    <s v="RK-11CT1"/>
    <m/>
    <x v="2"/>
    <x v="6"/>
  </r>
  <r>
    <x v="1"/>
    <s v="D0812-40/7"/>
    <s v="2008-12-11"/>
    <d v="2013-12-01T00:00:00"/>
    <s v="B"/>
    <s v="FT4  RIA kit"/>
    <s v="Para la determinación de Tiroxina libre en suero humano."/>
    <s v="Estuche para 100 determinaciones"/>
    <s v="RK-34CT1"/>
    <m/>
    <x v="2"/>
    <x v="7"/>
  </r>
  <r>
    <x v="1"/>
    <s v="D0812-40/8"/>
    <s v="2008-12-11"/>
    <d v="2013-12-01T00:00:00"/>
    <s v="B"/>
    <s v="Anti-hTPO RIA kit"/>
    <s v="Para la determinación de  autoanticuerpos Anti-Peroxidasa Tiroidea en suero humano."/>
    <s v="Estuche para 100 determinaciones"/>
    <s v="RK-36CT"/>
    <m/>
    <x v="2"/>
    <x v="8"/>
  </r>
  <r>
    <x v="1"/>
    <s v="D0812-40/9"/>
    <s v="2008-12-11"/>
    <d v="2013-12-01T00:00:00"/>
    <s v="B"/>
    <s v="Calcitonina  IRMA kit"/>
    <s v="Para la determinación de  calcitonina en suero humano."/>
    <s v="Estuche para 100 determinaciones"/>
    <s v="RK-83CT"/>
    <m/>
    <x v="2"/>
    <x v="9"/>
  </r>
  <r>
    <x v="0"/>
    <s v="D1006-25"/>
    <s v="2010-06-11"/>
    <d v="2015-06-01T00:00:00"/>
    <s v="B"/>
    <s v="Perfil Esteroideo"/>
    <m/>
    <s v="Estuche para 100 determinaciones"/>
    <m/>
    <m/>
    <x v="3"/>
    <x v="0"/>
  </r>
  <r>
    <x v="1"/>
    <s v="D1006-25/1"/>
    <s v="2010-06-11"/>
    <d v="2015-06-01T00:00:00"/>
    <s v="B"/>
    <s v="TESTOSTERONA RIA KIT"/>
    <s v="Para la determinación de testosterona en suero humano."/>
    <s v="Estuche para 100 determinaciones"/>
    <s v="RK-61M"/>
    <m/>
    <x v="3"/>
    <x v="1"/>
  </r>
  <r>
    <x v="1"/>
    <s v="D1006-25/2"/>
    <s v="2010-06-11"/>
    <d v="2015-06-01T00:00:00"/>
    <s v="B"/>
    <s v="PROGESTERONA RIA KIT"/>
    <s v="Para la determinación de progesterona en suero humano."/>
    <s v="Estuche para 100 determinaciones"/>
    <s v="RK-460M"/>
    <m/>
    <x v="3"/>
    <x v="2"/>
  </r>
  <r>
    <x v="1"/>
    <s v="D1006-26"/>
    <s v="2010-06-11"/>
    <d v="2015-06-01T00:00:00"/>
    <s v="B"/>
    <s v="SHBG IRMA KIT"/>
    <s v="Para la determinación de la concentración de Globulina Transportadora de Hormonas Sexuales (SHBG) en suero humano."/>
    <s v="Estuche para 100 determinaciones "/>
    <s v="RK-86CT "/>
    <m/>
    <x v="4"/>
    <x v="0"/>
  </r>
  <r>
    <x v="1"/>
    <s v="D1006-27"/>
    <s v="2010-06-11"/>
    <d v="2015-06-01T00:00:00"/>
    <s v="B"/>
    <s v="AFP IRMA KIT"/>
    <s v="Para la determinación de la concentración de alfa-fetoproteína en suero humano."/>
    <s v="Estuche para 100 determinaciones "/>
    <s v="RK-800CT "/>
    <m/>
    <x v="5"/>
    <x v="0"/>
  </r>
  <r>
    <x v="0"/>
    <s v="D1006-28"/>
    <s v="2010-06-11"/>
    <d v="2015-06-01T00:00:00"/>
    <s v="B"/>
    <s v="Perfil  Diabetes"/>
    <m/>
    <s v="Estuche para 100 determinaciones"/>
    <m/>
    <m/>
    <x v="6"/>
    <x v="0"/>
  </r>
  <r>
    <x v="1"/>
    <s v="D1006-28/1"/>
    <s v="2010-06-11"/>
    <d v="2015-06-01T00:00:00"/>
    <s v="B"/>
    <s v="INSULINA IRMA KIT"/>
    <s v="Para la determinación de Insulina en suero humano."/>
    <s v="Estuche para 100 determinaciones"/>
    <s v="RK-400CT"/>
    <m/>
    <x v="6"/>
    <x v="1"/>
  </r>
  <r>
    <x v="1"/>
    <s v="D1006-28/2"/>
    <s v="2010-06-11"/>
    <d v="2015-06-01T00:00:00"/>
    <s v="B"/>
    <s v="PEPTIDO-C IRMA KIT"/>
    <s v="Para la determinación de Péptido-C en suero humano."/>
    <s v="Estuche para 100 determinaciones"/>
    <s v="RK-84CT"/>
    <m/>
    <x v="6"/>
    <x v="2"/>
  </r>
  <r>
    <x v="1"/>
    <s v="D1008-33"/>
    <s v="2010-08-04"/>
    <d v="2015-08-01T00:00:00"/>
    <s v="B"/>
    <s v="CORTISOL RIA KIT"/>
    <s v="Para la determinación de cortisol en suero humano."/>
    <s v="Estuche para 100 determinaciones"/>
    <s v="RK-240CT"/>
    <m/>
    <x v="7"/>
    <x v="0"/>
  </r>
  <r>
    <x v="0"/>
    <s v="D1101-05"/>
    <s v="2011-01-06"/>
    <d v="2016-01-01T00:00:00"/>
    <s v="C"/>
    <s v="Perfil PSA"/>
    <m/>
    <s v="Estuche para 100 determinaciones"/>
    <m/>
    <m/>
    <x v="8"/>
    <x v="0"/>
  </r>
  <r>
    <x v="1"/>
    <s v="D1101-05/1"/>
    <s v="2011-01-06"/>
    <d v="2016-01-01T00:00:00"/>
    <s v="C"/>
    <s v="PSA IRMA KIT"/>
    <s v="Para la determinación de Antígeno Prostático Específico (PSA) en suero humano."/>
    <s v="Estuche para 100 determinaciones"/>
    <s v="RK-10CT"/>
    <m/>
    <x v="8"/>
    <x v="1"/>
  </r>
  <r>
    <x v="1"/>
    <s v="D1101-05/2"/>
    <s v="2011-01-06"/>
    <d v="2016-01-01T00:00:00"/>
    <s v="C"/>
    <s v="PSA libre IRMA KIT"/>
    <s v="Para la determinación de Antígeno Prostático Específico libre (fPSA) en suero humano."/>
    <s v="Estuche para 100 determinaciones"/>
    <s v="RK-85CT"/>
    <m/>
    <x v="8"/>
    <x v="2"/>
  </r>
  <r>
    <x v="0"/>
    <m/>
    <m/>
    <m/>
    <m/>
    <m/>
    <m/>
    <m/>
    <m/>
    <m/>
    <x v="9"/>
    <x v="0"/>
  </r>
</pivotCacheRecords>
</file>

<file path=xl/pivotCache/pivotCacheRecords6.xml><?xml version="1.0" encoding="utf-8"?>
<pivotCacheRecords xmlns="http://schemas.openxmlformats.org/spreadsheetml/2006/main" xmlns:r="http://schemas.openxmlformats.org/officeDocument/2006/relationships" count="54">
  <r>
    <x v="0"/>
    <s v="D1102-06"/>
    <d v="2011-02-01T00:00:00"/>
    <d v="2016-02-01T00:00:00"/>
    <s v="A"/>
    <s v="Familia 1.1 Medios de cultivo para el diagnóstico in vitro "/>
    <s v="Para Microbiología."/>
    <m/>
    <m/>
    <m/>
    <x v="0"/>
    <x v="0"/>
  </r>
  <r>
    <x v="1"/>
    <s v="D1102-06/1"/>
    <d v="2011-02-01T00:00:00"/>
    <d v="2016-02-02T00:00:00"/>
    <s v="A"/>
    <s v="Agar Citrato según SIMMONS"/>
    <s v="Para  la identificación de microorganismos."/>
    <s v="500 g"/>
    <n v="1025010500"/>
    <m/>
    <x v="0"/>
    <x v="1"/>
  </r>
  <r>
    <x v="1"/>
    <s v="D1102-06/2"/>
    <d v="2011-02-01T00:00:00"/>
    <d v="2016-02-03T00:00:00"/>
    <s v="A"/>
    <s v="Agar de KLIGLER"/>
    <s v="Para la identificación de bacterias intestinales Gram-negativas."/>
    <s v="500 g"/>
    <n v="1039130500"/>
    <m/>
    <x v="0"/>
    <x v="2"/>
  </r>
  <r>
    <x v="1"/>
    <s v="D1102-06/3"/>
    <d v="2011-02-01T00:00:00"/>
    <d v="2016-02-04T00:00:00"/>
    <s v="A"/>
    <s v="Agar MacCONKEY"/>
    <s v="Para el aislamiento de Salmonella, Shigella y bacterias coliformes."/>
    <s v="500 g"/>
    <n v="1054650500"/>
    <m/>
    <x v="0"/>
    <x v="3"/>
  </r>
  <r>
    <x v="1"/>
    <s v="D1102-06/4"/>
    <d v="2011-02-01T00:00:00"/>
    <d v="2016-02-05T00:00:00"/>
    <s v="A"/>
    <s v="Caldo de enriquecimiento selenito-cistina "/>
    <s v="Para el enriquecimiento de Salmonella."/>
    <s v="500 g"/>
    <n v="1077090500"/>
    <m/>
    <x v="0"/>
    <x v="4"/>
  </r>
  <r>
    <x v="1"/>
    <s v="D1102-06/5"/>
    <d v="2011-02-01T00:00:00"/>
    <d v="2016-02-06T00:00:00"/>
    <s v="A"/>
    <s v="Caldo nutritivo estándar I"/>
    <s v="Para el cultivo de bacterias exigentes."/>
    <s v="500 g"/>
    <n v="1078820500"/>
    <m/>
    <x v="0"/>
    <x v="5"/>
  </r>
  <r>
    <x v="1"/>
    <s v="D1102-06/6"/>
    <d v="2011-02-01T00:00:00"/>
    <d v="2016-02-07T00:00:00"/>
    <s v="A"/>
    <s v="Agar nutritivo estándar I"/>
    <s v="Para el cultivo de bacterias exigentes."/>
    <s v="500 g"/>
    <n v="1078810500"/>
    <m/>
    <x v="0"/>
    <x v="6"/>
  </r>
  <r>
    <x v="1"/>
    <s v="D1102-06/7"/>
    <d v="2011-02-01T00:00:00"/>
    <d v="2016-02-08T00:00:00"/>
    <s v="A"/>
    <s v="Agar Columbia (base) "/>
    <s v="Para el cultivo de bacterias exigentes."/>
    <s v="500 g"/>
    <n v="1104550500"/>
    <m/>
    <x v="0"/>
    <x v="7"/>
  </r>
  <r>
    <x v="1"/>
    <s v="D1102-06/8"/>
    <d v="2012-11-08T00:00:00"/>
    <d v="2016-02-08T00:00:00"/>
    <s v="A"/>
    <s v="Agar EMB según LEVINE "/>
    <s v="Para aislamiento y diferenciación de E. coli y Enterobacter."/>
    <s v="500 g"/>
    <n v="1013420500"/>
    <m/>
    <x v="0"/>
    <x v="8"/>
  </r>
  <r>
    <x v="1"/>
    <s v="D1102-06/9"/>
    <d v="2012-11-08T00:00:00"/>
    <d v="2016-02-08T00:00:00"/>
    <s v="A"/>
    <s v="Agar BROLACIN (agar C.L.E.D.) "/>
    <s v="Para recuento, aislamiento e identificación orientativa de microorganismos."/>
    <s v="500 g"/>
    <n v="1016380500"/>
    <m/>
    <x v="0"/>
    <x v="9"/>
  </r>
  <r>
    <x v="1"/>
    <s v="D1210-xx/10"/>
    <d v="2012-11-08T00:00:00"/>
    <d v="2016-02-08T00:00:00"/>
    <s v="A"/>
    <s v="Agar bismuto-sulfito según WILSON-BLAIR "/>
    <s v="Para aislamiento y diferenciación de Salmonella typhi."/>
    <s v="500 g"/>
    <n v="1054180500"/>
    <m/>
    <x v="1"/>
    <x v="10"/>
  </r>
  <r>
    <x v="1"/>
    <s v="D1102-06/11"/>
    <d v="2012-11-08T00:00:00"/>
    <d v="2016-02-08T00:00:00"/>
    <s v="A"/>
    <s v="Agar MUELLER-HINTON "/>
    <s v="Para determinar la sensibilidad de patógenos de importancia clínica."/>
    <s v="500 g"/>
    <n v="1054370500"/>
    <m/>
    <x v="0"/>
    <x v="11"/>
  </r>
  <r>
    <x v="1"/>
    <s v="D1102-06/12"/>
    <d v="2012-11-08T00:00:00"/>
    <d v="2016-02-08T00:00:00"/>
    <s v="A"/>
    <s v="Agar BPLS"/>
    <s v="Para el aislamiento de Salmonella USP."/>
    <s v="500 g"/>
    <n v="1072320500"/>
    <m/>
    <x v="0"/>
    <x v="12"/>
  </r>
  <r>
    <x v="1"/>
    <s v="D1102-06/13"/>
    <d v="2012-11-08T00:00:00"/>
    <d v="2016-02-08T00:00:00"/>
    <s v="A"/>
    <s v="Caldo urea "/>
    <s v="Para la detección de microorganismos que metabolizan urea."/>
    <s v="500 g"/>
    <n v="1084830500"/>
    <m/>
    <x v="0"/>
    <x v="13"/>
  </r>
  <r>
    <x v="1"/>
    <s v="D1102-06/14"/>
    <d v="2012-11-08T00:00:00"/>
    <d v="2016-02-08T00:00:00"/>
    <s v="A"/>
    <s v="Agar sangre (base) "/>
    <s v="Para aislamiento y cultivo de diversos microorganismos exigentes."/>
    <s v="500 g"/>
    <n v="1108860500"/>
    <m/>
    <x v="0"/>
    <x v="14"/>
  </r>
  <r>
    <x v="1"/>
    <s v="D1102-06/15"/>
    <d v="2012-11-08T00:00:00"/>
    <d v="2016-02-08T00:00:00"/>
    <s v="A"/>
    <s v="Bactident Oxidasa "/>
    <s v="Para detección de la citocromooxidasa en microorganismos."/>
    <s v="1 x 50 tiras"/>
    <n v="1133000001"/>
    <m/>
    <x v="0"/>
    <x v="15"/>
  </r>
  <r>
    <x v="1"/>
    <s v="D1102-06/16"/>
    <d v="2012-11-08T00:00:00"/>
    <d v="2016-02-08T00:00:00"/>
    <s v="A"/>
    <s v="Anaerotest "/>
    <s v="Para Microbiología."/>
    <s v="1 x 50 tiras"/>
    <n v="1151120001"/>
    <m/>
    <x v="0"/>
    <x v="16"/>
  </r>
  <r>
    <x v="0"/>
    <s v="D1211-153"/>
    <d v="2012-11-07T00:00:00"/>
    <d v="2017-11-01T00:00:00"/>
    <s v="A"/>
    <s v="Familia 1.10 Medios de cultivo para el control de la calidad de la Industria Farmacéutica"/>
    <s v="Para Microbiología."/>
    <m/>
    <m/>
    <m/>
    <x v="2"/>
    <x v="0"/>
  </r>
  <r>
    <x v="1"/>
    <s v="D1211-153/1"/>
    <d v="2012-11-07T00:00:00"/>
    <d v="2017-11-01T00:00:00"/>
    <s v="A"/>
    <s v="Agar-agar"/>
    <s v="Para Microbiología."/>
    <s v="1 kg"/>
    <n v="1016141000"/>
    <m/>
    <x v="2"/>
    <x v="1"/>
  </r>
  <r>
    <x v="1"/>
    <s v="D1211-153/2"/>
    <d v="2012-11-07T00:00:00"/>
    <d v="2017-11-01T00:00:00"/>
    <s v="A"/>
    <s v="Extracto de levadura granulado"/>
    <s v="Para Microbiología."/>
    <s v="500 g"/>
    <n v="1037530500"/>
    <m/>
    <x v="2"/>
    <x v="2"/>
  </r>
  <r>
    <x v="1"/>
    <s v="D1211-153/3"/>
    <d v="2012-11-07T00:00:00"/>
    <d v="2017-11-01T00:00:00"/>
    <s v="A"/>
    <s v="Agar hierro-tres azúcares"/>
    <s v="Para Microbiología."/>
    <s v="500 g"/>
    <n v="1039150500"/>
    <m/>
    <x v="2"/>
    <x v="3"/>
  </r>
  <r>
    <x v="1"/>
    <s v="D1211-153/4"/>
    <d v="2012-11-07T00:00:00"/>
    <d v="2017-11-01T00:00:00"/>
    <s v="A"/>
    <s v="Agar ENDO"/>
    <s v="Para Microbiología."/>
    <s v="500 g"/>
    <n v="1040440500"/>
    <m/>
    <x v="2"/>
    <x v="4"/>
  </r>
  <r>
    <x v="1"/>
    <s v="D1211-153/5"/>
    <d v="2012-11-07T00:00:00"/>
    <d v="2017-11-01T00:00:00"/>
    <s v="A"/>
    <s v="Gelatina"/>
    <s v="Para Microbiología."/>
    <s v="500 g"/>
    <n v="1040700500"/>
    <m/>
    <x v="2"/>
    <x v="5"/>
  </r>
  <r>
    <x v="1"/>
    <s v="D1211-153/6"/>
    <d v="2012-11-07T00:00:00"/>
    <d v="2017-11-01T00:00:00"/>
    <s v="A"/>
    <s v="Agar cetrimida"/>
    <s v="Para Microbiología."/>
    <s v="500 g"/>
    <n v="1052840500"/>
    <m/>
    <x v="2"/>
    <x v="6"/>
  </r>
  <r>
    <x v="1"/>
    <s v="D1211-153/7"/>
    <d v="2012-11-07T00:00:00"/>
    <d v="2017-11-01T00:00:00"/>
    <s v="A"/>
    <s v="Agar XLD "/>
    <s v="Para Microbiología."/>
    <s v="500 g"/>
    <n v="1052870500"/>
    <m/>
    <x v="2"/>
    <x v="7"/>
  </r>
  <r>
    <x v="1"/>
    <s v="D1211-153/8"/>
    <d v="2012-11-07T00:00:00"/>
    <d v="2017-11-01T00:00:00"/>
    <s v="A"/>
    <s v="Caldo MOSSEL"/>
    <s v="Para Microbiología."/>
    <s v="500 g"/>
    <n v="1053940500"/>
    <m/>
    <x v="2"/>
    <x v="8"/>
  </r>
  <r>
    <x v="1"/>
    <s v="D1211-153/9"/>
    <d v="2012-11-07T00:00:00"/>
    <d v="2017-11-01T00:00:00"/>
    <s v="A"/>
    <s v="Caldo MacCONKEY"/>
    <s v="Para Microbiología."/>
    <s v="500 g"/>
    <n v="1053960500"/>
    <m/>
    <x v="2"/>
    <x v="9"/>
  </r>
  <r>
    <x v="1"/>
    <s v="D1211-153/10"/>
    <d v="2012-11-07T00:00:00"/>
    <d v="2017-11-01T00:00:00"/>
    <s v="A"/>
    <s v="Agar manitol-sal común-rojo de fenol"/>
    <s v="Para Microbiología."/>
    <s v="500 g"/>
    <n v="1054040500"/>
    <m/>
    <x v="2"/>
    <x v="10"/>
  </r>
  <r>
    <x v="1"/>
    <s v="D1211-153/11"/>
    <d v="2012-11-07T00:00:00"/>
    <d v="2017-11-01T00:00:00"/>
    <s v="A"/>
    <s v="Medio de cultivo para clostridios (RCM)"/>
    <s v="Para Microbiología."/>
    <s v="500 g"/>
    <n v="1054110500"/>
    <m/>
    <x v="2"/>
    <x v="11"/>
  </r>
  <r>
    <x v="1"/>
    <s v="D1211-153/12"/>
    <d v="2012-11-07T00:00:00"/>
    <d v="2017-11-01T00:00:00"/>
    <s v="A"/>
    <s v="Agar glucosa 4 % según SABOURAUD"/>
    <s v="Para Microbiología."/>
    <s v="500 g"/>
    <n v="1054380500"/>
    <m/>
    <x v="2"/>
    <x v="12"/>
  </r>
  <r>
    <x v="1"/>
    <s v="D1211-153/13"/>
    <d v="2012-11-07T00:00:00"/>
    <d v="2017-11-01T00:00:00"/>
    <s v="A"/>
    <s v="Caldo nutritivo"/>
    <s v="Para Microbiología."/>
    <s v="500 g"/>
    <n v="1054430500"/>
    <m/>
    <x v="2"/>
    <x v="13"/>
  </r>
  <r>
    <x v="1"/>
    <s v="D1211-153/14"/>
    <d v="2012-11-07T00:00:00"/>
    <d v="2017-11-01T00:00:00"/>
    <s v="A"/>
    <s v="Caldo BRILA"/>
    <s v="Para Microbiología."/>
    <s v="500 g"/>
    <n v="1054540500"/>
    <m/>
    <x v="2"/>
    <x v="14"/>
  </r>
  <r>
    <x v="1"/>
    <s v="D1211-153/15"/>
    <d v="2012-11-07T00:00:00"/>
    <d v="2017-11-01T00:00:00"/>
    <s v="A"/>
    <s v="Agar CASO"/>
    <s v="Para Microbiología."/>
    <s v="500 g"/>
    <n v="1054580500"/>
    <m/>
    <x v="2"/>
    <x v="15"/>
  </r>
  <r>
    <x v="1"/>
    <s v="D1211-153/16"/>
    <d v="2012-11-07T00:00:00"/>
    <d v="2017-11-01T00:00:00"/>
    <s v="A"/>
    <s v="Caldo CASO"/>
    <s v="Para Microbiología."/>
    <s v="500 g"/>
    <n v="1054590500"/>
    <m/>
    <x v="2"/>
    <x v="16"/>
  </r>
  <r>
    <x v="1"/>
    <s v="D1211-153/17"/>
    <d v="2012-11-07T00:00:00"/>
    <d v="2017-11-01T00:00:00"/>
    <s v="A"/>
    <s v="Agar plate count"/>
    <s v="Para Microbiología."/>
    <s v="500 g"/>
    <n v="1054630500"/>
    <m/>
    <x v="2"/>
    <x v="17"/>
  </r>
  <r>
    <x v="1"/>
    <s v="D1211-153/18"/>
    <d v="2012-11-07T00:00:00"/>
    <d v="2017-11-01T00:00:00"/>
    <s v="A"/>
    <s v="Medio de cultivo SIM"/>
    <s v="Para Microbiología."/>
    <s v="500 g"/>
    <n v="1054700500"/>
    <m/>
    <x v="2"/>
    <x v="18"/>
  </r>
  <r>
    <x v="1"/>
    <s v="D1211-153/19"/>
    <d v="2012-11-07T00:00:00"/>
    <d v="2017-11-01T00:00:00"/>
    <s v="A"/>
    <s v="Caldo MR-VP"/>
    <s v="Para Microbiología."/>
    <s v="500 g"/>
    <n v="1057120500"/>
    <m/>
    <x v="2"/>
    <x v="19"/>
  </r>
  <r>
    <x v="1"/>
    <s v="D1211-153/20"/>
    <d v="2012-11-07T00:00:00"/>
    <d v="2017-11-01T00:00:00"/>
    <s v="A"/>
    <s v="Peptona de caseína"/>
    <s v="Para Microbiología."/>
    <s v="2,5 kg"/>
    <n v="1072132500"/>
    <m/>
    <x v="2"/>
    <x v="20"/>
  </r>
  <r>
    <x v="1"/>
    <s v="D1211-153/21"/>
    <d v="2012-11-07T00:00:00"/>
    <d v="2017-11-01T00:00:00"/>
    <s v="A"/>
    <s v="Peptona de carne"/>
    <s v="Para Microbiología."/>
    <s v="1 kg"/>
    <n v="1072241000"/>
    <m/>
    <x v="2"/>
    <x v="21"/>
  </r>
  <r>
    <x v="1"/>
    <s v="D1211-153/22"/>
    <d v="2012-11-07T00:00:00"/>
    <d v="2017-11-01T00:00:00"/>
    <s v="A"/>
    <s v="Proteosa-peptona "/>
    <s v="Para Microbiología."/>
    <s v="1 kg"/>
    <n v="1072291000"/>
    <m/>
    <x v="2"/>
    <x v="22"/>
  </r>
  <r>
    <x v="1"/>
    <s v="D1211-153/23"/>
    <d v="2012-11-07T00:00:00"/>
    <d v="2017-11-01T00:00:00"/>
    <s v="A"/>
    <s v="Agar CASO con polisorbato 80 y lecitina"/>
    <s v="Para Microbiología."/>
    <s v="500 g"/>
    <n v="1073240500"/>
    <m/>
    <x v="2"/>
    <x v="23"/>
  </r>
  <r>
    <x v="1"/>
    <s v="D1211-153/24"/>
    <d v="2012-11-07T00:00:00"/>
    <d v="2017-11-01T00:00:00"/>
    <s v="A"/>
    <s v="Agar selectivo para Pseudomonas (base)"/>
    <s v="Para Microbiología."/>
    <s v="500 g"/>
    <n v="1076200500"/>
    <m/>
    <x v="2"/>
    <x v="24"/>
  </r>
  <r>
    <x v="1"/>
    <s v="D1211-153/25"/>
    <d v="2012-11-07T00:00:00"/>
    <d v="2017-11-01T00:00:00"/>
    <s v="A"/>
    <s v="Suplemento selectivo para Pseudomonas CN"/>
    <s v="Para Microbiología."/>
    <s v="10 viales"/>
    <n v="1076240010"/>
    <m/>
    <x v="2"/>
    <x v="25"/>
  </r>
  <r>
    <x v="1"/>
    <s v="D1211-153/26"/>
    <d v="2012-11-07T00:00:00"/>
    <d v="2017-11-01T00:00:00"/>
    <s v="A"/>
    <s v="Caldo lactosa"/>
    <s v="Para Microbiología."/>
    <s v="500 g"/>
    <n v="1076610500"/>
    <m/>
    <x v="2"/>
    <x v="26"/>
  </r>
  <r>
    <x v="1"/>
    <s v="D1211-153/27"/>
    <d v="2012-11-07T00:00:00"/>
    <d v="2017-11-01T00:00:00"/>
    <s v="A"/>
    <s v="Caldo de enriquecimiento de Salmonella según RAPPAPORT Y VASSILIADIS (caldo RVS)"/>
    <s v="Para Microbiología."/>
    <s v="500 g"/>
    <n v="1077000500"/>
    <m/>
    <x v="2"/>
    <x v="27"/>
  </r>
  <r>
    <x v="1"/>
    <s v="D1211-153/28"/>
    <d v="2012-11-07T00:00:00"/>
    <d v="2017-11-01T00:00:00"/>
    <s v="A"/>
    <s v="Agar nutritivo estándar II"/>
    <s v="Para Microbiología."/>
    <s v="500 g"/>
    <n v="1078830500"/>
    <m/>
    <x v="2"/>
    <x v="28"/>
  </r>
  <r>
    <x v="1"/>
    <s v="D1211-153/29"/>
    <d v="2012-11-07T00:00:00"/>
    <d v="2017-11-01T00:00:00"/>
    <s v="A"/>
    <s v="Agar VRBD"/>
    <s v="Para Microbiología."/>
    <s v="500 g"/>
    <n v="1102750500"/>
    <m/>
    <x v="2"/>
    <x v="29"/>
  </r>
  <r>
    <x v="1"/>
    <s v="D1211-153/30"/>
    <d v="2012-11-07T00:00:00"/>
    <d v="2017-11-01T00:00:00"/>
    <s v="A"/>
    <s v="Agar lisina-hierro"/>
    <s v="Para Microbiología."/>
    <s v="500 g"/>
    <n v="1116400500"/>
    <m/>
    <x v="2"/>
    <x v="30"/>
  </r>
  <r>
    <x v="1"/>
    <s v="D1211-153/31"/>
    <d v="2012-11-07T00:00:00"/>
    <d v="2017-11-01T00:00:00"/>
    <s v="A"/>
    <s v="Leche desnatada en polvo "/>
    <s v="Para Microbiología."/>
    <s v="500 g"/>
    <n v="1153630500"/>
    <m/>
    <x v="2"/>
    <x v="31"/>
  </r>
  <r>
    <x v="1"/>
    <s v="D1211-153/32"/>
    <d v="2012-11-07T00:00:00"/>
    <d v="2017-11-01T00:00:00"/>
    <s v="A"/>
    <s v="Medio de cultivo tioglicolato G "/>
    <s v="Para Microbiología."/>
    <s v="500 g"/>
    <n v="1167610500"/>
    <m/>
    <x v="2"/>
    <x v="32"/>
  </r>
  <r>
    <x v="1"/>
    <s v="D1211-153/33"/>
    <d v="2012-11-07T00:00:00"/>
    <d v="2017-11-01T00:00:00"/>
    <s v="A"/>
    <s v="Agar CASO con neutralizantes"/>
    <s v="Para Microbiología."/>
    <s v="2 x 10 placas"/>
    <n v="1184080020"/>
    <m/>
    <x v="2"/>
    <x v="33"/>
  </r>
  <r>
    <x v="1"/>
    <s v="D1211-153/34"/>
    <d v="2012-11-07T00:00:00"/>
    <d v="2017-11-01T00:00:00"/>
    <s v="A"/>
    <s v="Agar glucosa 4 % según SABOURAUD con inhibidores"/>
    <s v="Para Microbiología."/>
    <s v="2 x 10 placas"/>
    <n v="1184090020"/>
    <m/>
    <x v="2"/>
    <x v="34"/>
  </r>
  <r>
    <x v="1"/>
    <s v="D1211-153/35"/>
    <d v="2012-11-07T00:00:00"/>
    <d v="2017-11-01T00:00:00"/>
    <s v="A"/>
    <s v="HY-RISE Colour Hygiene Test Strip"/>
    <s v="Para Microbiología."/>
    <s v="1 x 50 pruebas"/>
    <n v="1312000001"/>
    <m/>
    <x v="2"/>
    <x v="35"/>
  </r>
  <r>
    <x v="2"/>
    <m/>
    <m/>
    <m/>
    <m/>
    <m/>
    <m/>
    <m/>
    <m/>
    <m/>
    <x v="3"/>
    <x v="0"/>
  </r>
</pivotCacheRecords>
</file>

<file path=xl/pivotCache/pivotCacheRecords7.xml><?xml version="1.0" encoding="utf-8"?>
<pivotCacheRecords xmlns="http://schemas.openxmlformats.org/spreadsheetml/2006/main" xmlns:r="http://schemas.openxmlformats.org/officeDocument/2006/relationships" count="5">
  <r>
    <x v="0"/>
    <s v="D1011-41"/>
    <d v="2010-11-04T00:00:00"/>
    <d v="2015-11-01T00:00:00"/>
    <s v="B"/>
    <s v="Perfil Reactivos para Gasómetros"/>
    <s v="No procede."/>
    <s v="No procede."/>
    <m/>
    <m/>
    <x v="0"/>
    <x v="0"/>
  </r>
  <r>
    <x v="1"/>
    <s v="D1011-41/1"/>
    <d v="2010-11-04T00:00:00"/>
    <d v="2015-11-02T00:00:00"/>
    <s v="B"/>
    <s v="CAL Cassette"/>
    <s v="Calibradores y limpiador interno para usar con el Analizador de Gas en Sangre/pH, Mod. GASTAT-  600, 601 y 602i."/>
    <s v="Cassette x 3 reactivos:_x000a_- Cal 1                      300 mL_x000a_- Cal 2                      150 mL_x000a_- Limpiador Interno       50 mL    "/>
    <n v="83901"/>
    <m/>
    <x v="0"/>
    <x v="1"/>
  </r>
  <r>
    <x v="1"/>
    <s v="D1011-41/2"/>
    <d v="2010-11-04T00:00:00"/>
    <d v="2015-11-03T00:00:00"/>
    <s v="B"/>
    <s v="Flush"/>
    <s v="Solución de limpieza para usar con el Analizador de Gas en Sangre/pH, Mod. Serie GASTAT - 600."/>
    <s v="Frasco x 600 mL "/>
    <n v="83902"/>
    <m/>
    <x v="0"/>
    <x v="2"/>
  </r>
  <r>
    <x v="1"/>
    <s v="D1011-41/3"/>
    <d v="2011-04-12T00:00:00"/>
    <d v="2015-11-04T00:00:00"/>
    <s v="B"/>
    <s v="GASTROL-ISE"/>
    <s v="Para el control de calidad de equipos de pH/Gas en sangre/Electrolitos, de la Serie GASTAT-600."/>
    <s v="Estuche con 36 ámpulas:_x000a_Nivel 1: ACIDOSIS     12 x 2,5 mL_x000a_Nivel 2: NORMAL      12 x 2,5 mL_x000a_Nivel 3: ALCALOSIS  12 x 2,5 mL   "/>
    <n v="83920"/>
    <m/>
    <x v="0"/>
    <x v="3"/>
  </r>
  <r>
    <x v="2"/>
    <m/>
    <m/>
    <m/>
    <m/>
    <m/>
    <m/>
    <m/>
    <m/>
    <m/>
    <x v="1"/>
    <x v="0"/>
  </r>
</pivotCacheRecords>
</file>

<file path=xl/pivotCache/pivotCacheRecords8.xml><?xml version="1.0" encoding="utf-8"?>
<pivotCacheRecords xmlns="http://schemas.openxmlformats.org/spreadsheetml/2006/main" xmlns:r="http://schemas.openxmlformats.org/officeDocument/2006/relationships" count="12">
  <r>
    <x v="0"/>
    <s v="D1309-80"/>
    <d v="2013-09-10T00:00:00"/>
    <d v="2018-09-01T00:00:00"/>
    <s v="B"/>
    <s v="SD BIOLINE Leptospira IgG/IgM"/>
    <s v="Prueba inmunocromatográfica rápida para la detección cualitativa y diferencial  de anticuerpos IgG e IgM contra Leptospira interrogans en suero o plasma humano."/>
    <s v="30 pruebas"/>
    <s v="16FK40"/>
    <m/>
    <x v="0"/>
    <x v="0"/>
  </r>
  <r>
    <x v="0"/>
    <s v="D1309-81"/>
    <d v="2013-09-10T00:00:00"/>
    <d v="2018-09-01T00:00:00"/>
    <s v="B"/>
    <s v="SD BIOLINE HIV 1/2 3.0"/>
    <s v="Prueba inmunocromatográfica (rápida) para la detección cualitativa de anticuerpos de todos los isotipos (IgG, IgM e IgA) específicos para el VIH-1 y VIH-2 en suero, plasma o sangre total."/>
    <s v="30 pruebas / 25 pruebas"/>
    <s v="03FK10 / 03FK16"/>
    <m/>
    <x v="1"/>
    <x v="0"/>
  </r>
  <r>
    <x v="0"/>
    <s v="D1309-82"/>
    <d v="2013-09-10T00:00:00"/>
    <d v="2018-09-01T00:00:00"/>
    <s v="B"/>
    <s v="SD BIOLINE Chagas Ab Rapid"/>
    <s v="Prueba inmunocromatográfica rápida, de un solo paso, para la detección de  anticuerpos contra Trypanosoma cruzi en suero, plasma o sangre total humana."/>
    <s v="25 pruebas."/>
    <s v="49FK10"/>
    <m/>
    <x v="2"/>
    <x v="0"/>
  </r>
  <r>
    <x v="1"/>
    <s v="D1311-101"/>
    <d v="2013-11-19T00:00:00"/>
    <d v="2018-11-01T00:00:00"/>
    <s v="B"/>
    <s v="Familia 7.9  MINDRAY REACTIVOS M-30, SERIE BC"/>
    <s v="Para ser utilizado en los analizadores hematológicos MINDRAY de la serie BC "/>
    <m/>
    <m/>
    <m/>
    <x v="3"/>
    <x v="0"/>
  </r>
  <r>
    <x v="2"/>
    <s v="D1311-101/1"/>
    <d v="2013-11-19T00:00:00"/>
    <d v="2018-11-01T00:00:00"/>
    <s v="B"/>
    <s v="M-30E E-Z LIMPIADOR ENZIMÁTICO"/>
    <s v="Para ser utilizado en la limpieza periódica del analizador hematológico. "/>
    <s v="Frasco x 100 mL"/>
    <s v="A12-000045"/>
    <m/>
    <x v="4"/>
    <x v="0"/>
  </r>
  <r>
    <x v="2"/>
    <s v="D1311-101/2"/>
    <d v="2013-11-19T00:00:00"/>
    <d v="2018-11-01T00:00:00"/>
    <s v="B"/>
    <s v="M-30R DETERGENTE"/>
    <s v="Para ser utilizado como una solución isotónica, libre de azida, filtrada para la limpieza del analizador hematológico."/>
    <s v="Tanque x 20 L"/>
    <s v="A12-000048"/>
    <m/>
    <x v="3"/>
    <x v="0"/>
  </r>
  <r>
    <x v="2"/>
    <s v="D1311-101/3"/>
    <d v="2013-11-19T00:00:00"/>
    <d v="2018-11-01T00:00:00"/>
    <s v="B"/>
    <s v="M-30D DILUYENTE"/>
    <s v="Para ser utilizado como una solución isotónica, libre de azida, para el conteo y análisis de las células sanguíneas. "/>
    <s v="Tanque x 20 L"/>
    <s v="A12-000047"/>
    <m/>
    <x v="3"/>
    <x v="0"/>
  </r>
  <r>
    <x v="2"/>
    <s v="D1311-101/4"/>
    <d v="2013-11-19T00:00:00"/>
    <d v="2018-11-01T00:00:00"/>
    <s v="B"/>
    <s v="M-30P LIMPIADOR DE SONDA"/>
    <s v="Para ser utilizado como agente de limpieza periódica del analizador hematológico. "/>
    <s v="12 Frascos x 17 mL"/>
    <s v="A12-000046"/>
    <m/>
    <x v="3"/>
    <x v="0"/>
  </r>
  <r>
    <x v="2"/>
    <s v="D1311-101/5"/>
    <d v="2013-11-19T00:00:00"/>
    <d v="2018-11-01T00:00:00"/>
    <s v="B"/>
    <s v="M-30CFL LISANTE"/>
    <s v="Para ser utilizado como agente lisante, libre de cianuros, para la determinación cuantitativa de hemoglobina y conteo de leucocitos."/>
    <s v="Frasco x 500 mL"/>
    <s v="A12-000084"/>
    <m/>
    <x v="3"/>
    <x v="0"/>
  </r>
  <r>
    <x v="2"/>
    <s v="D1311-101/6"/>
    <d v="2013-11-19T00:00:00"/>
    <d v="2018-11-01T00:00:00"/>
    <s v="B"/>
    <s v="B30 Control Alto/B30 Control Normal/B30 Control Bajo"/>
    <s v="Para monitorear el desempeño."/>
    <s v="Estuche  x 3 frascos: Alto  1 x 3 mL/ Normal  1 x 3 mL/ Bajo  1 x 3 mL"/>
    <s v="0031-30-60615/ 0031-30-60616/ 0031-30-60617"/>
    <m/>
    <x v="3"/>
    <x v="0"/>
  </r>
  <r>
    <x v="2"/>
    <s v="D1311-101/7"/>
    <d v="2013-11-19T00:00:00"/>
    <d v="2018-11-01T00:00:00"/>
    <s v="B"/>
    <s v="S30 Calibrador"/>
    <s v="Para la calibración de los parámetros WBC, RBC, HGB, MCV y PLT."/>
    <s v="1 frasco x 3 mL "/>
    <s v="0031-30-60621"/>
    <m/>
    <x v="3"/>
    <x v="0"/>
  </r>
  <r>
    <x v="3"/>
    <m/>
    <m/>
    <m/>
    <m/>
    <m/>
    <m/>
    <m/>
    <m/>
    <m/>
    <x v="3"/>
    <x v="0"/>
  </r>
</pivotCacheRecords>
</file>

<file path=xl/pivotCache/pivotCacheRecords9.xml><?xml version="1.0" encoding="utf-8"?>
<pivotCacheRecords xmlns="http://schemas.openxmlformats.org/spreadsheetml/2006/main" xmlns:r="http://schemas.openxmlformats.org/officeDocument/2006/relationships" count="260">
  <r>
    <x v="0"/>
    <s v="D0812-42"/>
    <d v="2008-12-11T00:00:00"/>
    <d v="2013-12-01T00:00:00"/>
    <s v="C"/>
    <s v="Elecsys Anti-HBe/PreciControl Anti-HBe"/>
    <s v="Prueba inmunológica para la determinación cualitativa de los anticuerpos humanos contra el antígeno “e” de la Hepatitis B en suero y plasma humanos."/>
    <m/>
    <m/>
    <m/>
    <x v="0"/>
    <s v=""/>
  </r>
  <r>
    <x v="1"/>
    <s v="D0812-42/1"/>
    <d v="2008-12-11T00:00:00"/>
    <d v="2013-12-02T00:00:00"/>
    <s v="C"/>
    <s v="Elecsys Anti-HBe"/>
    <s v="Prueba inmunológica para la determinación cualitativa de los anticuerpos humanos contra el antígeno “e” de la Hepatitis B en suero y plasma humanos."/>
    <s v="Para 100 determinaciones."/>
    <s v="1182 0613 "/>
    <m/>
    <x v="0"/>
    <s v="1"/>
  </r>
  <r>
    <x v="1"/>
    <s v="D0812-42/2"/>
    <d v="2008-12-11T00:00:00"/>
    <d v="2013-12-03T00:00:00"/>
    <s v="C"/>
    <s v="PreciControl Anti-HBe"/>
    <s v="Prueba inmunológica para la determinación cualitativa de los anticuerpos humanos contra el antígeno “e” de la Hepatitis B en suero y plasma humanos."/>
    <s v="PC A-HBE1    8 x 1,3 mL;  PC A-HBE2  8 x 1,3 mL "/>
    <s v="1187 6384"/>
    <m/>
    <x v="0"/>
    <s v="2"/>
  </r>
  <r>
    <x v="0"/>
    <s v="D0812-43"/>
    <d v="2008-12-11T00:00:00"/>
    <d v="2013-12-04T00:00:00"/>
    <s v="C"/>
    <s v="Elecsys Anti-HBs/PreciControl Anti-HBs"/>
    <s v="Prueba inmunológica para la determinación cuantitativa de los anticuerpos contra el antígeno de superficie del virus de la Hepatitis B en suero y plasma humanos."/>
    <m/>
    <m/>
    <m/>
    <x v="1"/>
    <s v=""/>
  </r>
  <r>
    <x v="1"/>
    <s v="D0812-43/1"/>
    <d v="2008-12-11T00:00:00"/>
    <d v="2013-12-05T00:00:00"/>
    <s v="C"/>
    <s v="Elecsys Anti-HBs"/>
    <s v="Prueba inmunológica para la determinación cuantitativa de los anticuerpos contra el antígeno de superficie del virus de la Hepatitis B en suero y plasma humanos."/>
    <s v="Para 100 determinaciones."/>
    <s v="11820524"/>
    <m/>
    <x v="1"/>
    <s v="1"/>
  </r>
  <r>
    <x v="1"/>
    <s v="D0812-43/2"/>
    <d v="2008-12-11T00:00:00"/>
    <d v="2013-12-06T00:00:00"/>
    <s v="C"/>
    <s v="PreciControl Anti-HBs"/>
    <s v="Prueba inmunológica para la determinación cuantitativa de los anticuerpos contra el antígeno de superficie del virus de la Hepatitis B en suero y plasma humanos."/>
    <s v="PC A-HBS1   8 x 1,3 mL;  PC A-HBS2  8 x 1,3 mL "/>
    <s v="11876317"/>
    <m/>
    <x v="1"/>
    <s v="2"/>
  </r>
  <r>
    <x v="0"/>
    <s v="D0812-46"/>
    <d v="2008-12-11T00:00:00"/>
    <d v="2013-12-07T00:00:00"/>
    <s v="D"/>
    <s v="Elecsys HBsAg II/PreciControl HbsAg II"/>
    <s v="Prueba inmunológica para la determinación cualitativa del antígeno de superficie del virus de la Hepatitis B en suero y plasma humanos."/>
    <m/>
    <m/>
    <m/>
    <x v="2"/>
    <s v=""/>
  </r>
  <r>
    <x v="1"/>
    <s v="D0812-46/1"/>
    <d v="2008-12-11T00:00:00"/>
    <d v="2013-12-08T00:00:00"/>
    <s v="D"/>
    <s v="Elecsys HBsAg II"/>
    <s v="Prueba inmunológica para la determinación cualitativa del antígeno de superficie del virus de la Hepatitis B en suero y plasma humanos."/>
    <s v="Para 100 determinaciones."/>
    <s v="0468 7787"/>
    <m/>
    <x v="2"/>
    <s v="1"/>
  </r>
  <r>
    <x v="1"/>
    <s v="D0812-46/2"/>
    <d v="2008-12-11T00:00:00"/>
    <d v="2013-12-09T00:00:00"/>
    <s v="D"/>
    <s v="PreciControl HBsAg II"/>
    <s v="Prueba inmunológica para la determinación cualitativa del antígeno de superficie del virus de la Hepatitis B en suero y plasma humanos."/>
    <s v="PC A-HBSAGII1    8 x 1,3 mL; PC A-HBSAGII2   8 x 1,3 mL"/>
    <s v=" 04687876"/>
    <m/>
    <x v="2"/>
    <s v="2"/>
  </r>
  <r>
    <x v="2"/>
    <s v="D0812-47"/>
    <d v="2008-12-11T00:00:00"/>
    <d v="2013-12-10T00:00:00"/>
    <s v="D"/>
    <s v="Elecsys HIV Ag/PreciControl HIV Ag/ Elecsys HIV Ag Confirmatory Test."/>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m/>
    <m/>
    <m/>
    <x v="3"/>
    <s v=""/>
  </r>
  <r>
    <x v="1"/>
    <s v="D0812-47/1"/>
    <d v="2008-12-11T00:00:00"/>
    <d v="2013-12-11T00:00:00"/>
    <s v="D"/>
    <s v="Elecsys HIV Ag"/>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s v="Para 100 determinaciones."/>
    <s v="11971611"/>
    <m/>
    <x v="3"/>
    <s v="1"/>
  </r>
  <r>
    <x v="1"/>
    <s v="D0812-47/2"/>
    <d v="2008-12-11T00:00:00"/>
    <d v="2013-12-12T00:00:00"/>
    <s v="D"/>
    <s v="PreciControl HIV Ag"/>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s v="PC A-HBE1   8 x 1,3 mL;  PC A-HBE2   8 x 1,3 mL "/>
    <s v="11971735 "/>
    <m/>
    <x v="3"/>
    <s v="2"/>
  </r>
  <r>
    <x v="1"/>
    <s v="D0812-47/3"/>
    <d v="2008-12-11T00:00:00"/>
    <d v="2013-12-13T00:00:00"/>
    <s v="D"/>
    <s v="Elecsys HIV Ag Confirmatory Test"/>
    <s v="Prueba inmunológica para la determinación cualitativa del antígeno p24 del Virus de la Inmunodeficiencia Humana tipo 1 (HIV-1) en suero y plasma humanos, y en el sobrenadante de cultivo celular. El Elecsys HIV Ag Confirmatory se utiliza para confirmar la presencia del antígeno p24"/>
    <s v="Reactivo ConfIrmatorio  2 x 1,0 mL; Reactivo Control   2 x 1,0 mL  "/>
    <s v="1200 1101"/>
    <m/>
    <x v="3"/>
    <s v="3"/>
  </r>
  <r>
    <x v="0"/>
    <s v="D0812-48"/>
    <d v="2008-12-11T00:00:00"/>
    <d v="2013-12-14T00:00:00"/>
    <s v="D"/>
    <s v="COBAS AmpliPrep/COBAS TaqMan HIV-1 Test, v2.0 / COBAS AmpliPrep/ COBAS TaqMan Wash Reagent"/>
    <s v="Prueba de amplificación in vitro de ácidos nucleicos para la cuantificación del ARN del HIV-1 en plasma humano."/>
    <s v="48 pruebas / 1 x 5,1 L"/>
    <s v="05212294/03587797"/>
    <m/>
    <x v="4"/>
    <s v=""/>
  </r>
  <r>
    <x v="0"/>
    <s v="D0812-49"/>
    <d v="2008-12-11T00:00:00"/>
    <d v="2013-12-15T00:00:00"/>
    <s v="D"/>
    <s v="Elecsys Anti-HBc IgM/PreciControl Anti-HBc IgM"/>
    <s v="Prueba inmunológica para la determinación cualitativa de las inmunoglobulinas M (IgM) contra el antígeno del núcleo del virus de la Hepatitis B en suero y plasma humanos."/>
    <m/>
    <m/>
    <m/>
    <x v="5"/>
    <s v=""/>
  </r>
  <r>
    <x v="1"/>
    <s v="D0812-49/1"/>
    <d v="2008-12-11T00:00:00"/>
    <d v="2013-12-16T00:00:00"/>
    <s v="D"/>
    <s v="Elecsys Anti-HBc IgM"/>
    <s v="Prueba inmunológica para la determinación cualitativa de las inmunoglobulinas M (IgM) contra el antígeno del núcleo del virus de la Hepatitis B en suero y plasma humanos."/>
    <s v="Para 100 determinaciones."/>
    <s v="1182 0567"/>
    <m/>
    <x v="5"/>
    <s v="1"/>
  </r>
  <r>
    <x v="1"/>
    <s v="D0812-49/2"/>
    <d v="2008-12-11T00:00:00"/>
    <d v="2013-12-17T00:00:00"/>
    <s v="D"/>
    <s v="PreciControl Anti-HBc IgM"/>
    <s v="Prueba inmunológica para la determinación cualitativa de las inmunoglobulinas M (IgM) contra el antígeno del núcleo del virus de la Hepatitis B en suero y plasma humanos."/>
    <s v="PC A-HBCIGM1  8 x 1,0 mL; PC A-HBCIGM1  8 x 1,0 mL "/>
    <s v="1187 6333"/>
    <m/>
    <x v="5"/>
    <s v="2"/>
  </r>
  <r>
    <x v="0"/>
    <s v="D0812-50"/>
    <d v="2008-12-11T00:00:00"/>
    <d v="2013-12-18T00:00:00"/>
    <s v="D"/>
    <s v="Elecsys HbeAg/PreciControl Anti-HbeAg"/>
    <s v="Prueba inmunológica para la determinación cualitativa del antígeno “e” del virus de la Hepatitis B en suero y plasma humanos."/>
    <m/>
    <m/>
    <m/>
    <x v="6"/>
    <s v=""/>
  </r>
  <r>
    <x v="1"/>
    <s v="D0812-50/1"/>
    <d v="2008-12-11T00:00:00"/>
    <d v="2013-12-19T00:00:00"/>
    <s v="D"/>
    <s v="Elecsys HBeAg"/>
    <s v="Prueba inmunológica para la determinación cualitativa del antígeno “e” del virus de la Hepatitis B en suero y plasma humanos."/>
    <s v="Estuche para 100 determinaciones."/>
    <s v="11820583"/>
    <m/>
    <x v="6"/>
    <s v="1"/>
  </r>
  <r>
    <x v="1"/>
    <s v="D0812-50/2"/>
    <d v="2008-12-11T00:00:00"/>
    <d v="2013-12-20T00:00:00"/>
    <s v="D"/>
    <s v="PreciControl HBeAg"/>
    <s v="Prueba inmunológica para la determinación cualitativa del antígeno “e” del virus de la Hepatitis B en suero y plasma humanos."/>
    <s v="PC A-HBEAG1    8 x 1,3 mL;  PC A-HBEAG2    8 x 1,3 mL "/>
    <s v="11876376"/>
    <m/>
    <x v="6"/>
    <s v="2"/>
  </r>
  <r>
    <x v="0"/>
    <s v="D0812-44"/>
    <d v="2008-12-11T00:00:00"/>
    <d v="2013-12-21T00:00:00"/>
    <s v="D"/>
    <s v="Elecsys Anti-HBc/PreciControl Anti-HBc "/>
    <s v="Prueba inmunológica para la determinación cualitativa de inmunoglobulinas G y M (IgG e IgM) contra el antígeno del núcleo del virus de la Hepatitis B en suero y plasma humanos."/>
    <m/>
    <m/>
    <m/>
    <x v="7"/>
    <s v=""/>
  </r>
  <r>
    <x v="1"/>
    <s v="D0812-44/1"/>
    <d v="2008-12-11T00:00:00"/>
    <d v="2013-12-22T00:00:00"/>
    <s v="D"/>
    <s v="Elecsys Anti-HBc "/>
    <s v="Prueba inmunológica para la determinación cualitativa de inmunoglobulinas G y M (IgG e IgM) contra el antígeno del núcleo del virus de la Hepatitis B en suero y plasma humanos."/>
    <s v="Para 100 determinaciones"/>
    <s v="11820559"/>
    <m/>
    <x v="7"/>
    <s v="1"/>
  </r>
  <r>
    <x v="1"/>
    <s v="D0812-44/2"/>
    <d v="2008-12-11T00:00:00"/>
    <d v="2013-12-23T00:00:00"/>
    <s v="D"/>
    <s v="PreciControl Anti-HBc"/>
    <s v="Prueba inmunológica para la determinación cualitativa de inmunoglobulinas G y M (IgG e IgM) contra el antígeno del núcleo del virus de la Hepatitis B en suero y plasma humanos."/>
    <s v="PC A-HBC1    8 x 1,3 mL,  PC A-HBC2    8 x 1,3 mL "/>
    <s v="11876325"/>
    <m/>
    <x v="7"/>
    <s v="2"/>
  </r>
  <r>
    <x v="0"/>
    <s v="D0903-06"/>
    <d v="2009-03-30T00:00:00"/>
    <d v="2014-03-01T00:00:00"/>
    <s v="D"/>
    <s v="Elecsys Anti-HCV/PreciControl Anti-HCV "/>
    <s v="Prueba inmunológica para la determinación cualitativa de los anticuerpos contra el virus de la Hepatitis C en suero y plasma humanos."/>
    <m/>
    <m/>
    <m/>
    <x v="8"/>
    <s v=""/>
  </r>
  <r>
    <x v="1"/>
    <s v="D0903-06/1"/>
    <d v="2009-03-31T00:00:00"/>
    <d v="2014-03-01T00:00:00"/>
    <s v="D"/>
    <s v="Elecsys Anti-HCV"/>
    <s v="Prueba inmunológica para la determinación cualitativa de los anticuerpos contra el virus de la Hepatitis C en suero y plasma humanos."/>
    <s v="Para 100 determinaciones"/>
    <s v="0329 0352"/>
    <m/>
    <x v="8"/>
    <s v="1"/>
  </r>
  <r>
    <x v="1"/>
    <s v="D0903-06/2"/>
    <d v="2009-04-01T00:00:00"/>
    <d v="2014-03-01T00:00:00"/>
    <s v="D"/>
    <s v="PreciControl Anti-HCV"/>
    <s v="Prueba inmunológica para la determinación cualitativa de los anticuerpos contra el virus de la Hepatitis C en suero y plasma humanos."/>
    <s v="PC A-HCV1      8 x 1,3 mL; PC A-HCV2    8 x 1,3 mL "/>
    <s v="03290379"/>
    <m/>
    <x v="8"/>
    <s v="2"/>
  </r>
  <r>
    <x v="0"/>
    <s v="D0903-07"/>
    <d v="2009-04-02T00:00:00"/>
    <d v="2014-03-01T00:00:00"/>
    <s v="C"/>
    <s v="Elecsys Total PSA/Total PSA CalSet "/>
    <s v="Ensayo inmunológico para la determinación cuantitativa del antígeno prostático específico total en suero y plasma humano en los analizadores automáticos Elecsys 1010/2010 y en el modular E170."/>
    <m/>
    <m/>
    <m/>
    <x v="9"/>
    <s v=""/>
  </r>
  <r>
    <x v="1"/>
    <s v="D0903-07/1"/>
    <d v="2009-04-03T00:00:00"/>
    <d v="2014-03-01T00:00:00"/>
    <s v="C"/>
    <s v="Elecsys Total PSA"/>
    <s v="Ensayo inmunológico para la determinación cuantitativa del antígeno prostático específico total en suero y plasma humano en los analizadores automáticos Elecsys 1010/2010 y en el modular E170."/>
    <s v="Para 100 determinaciones"/>
    <s v="04641655"/>
    <m/>
    <x v="9"/>
    <s v="1"/>
  </r>
  <r>
    <x v="1"/>
    <s v="D0903-07/2"/>
    <d v="2009-04-04T00:00:00"/>
    <d v="2014-03-01T00:00:00"/>
    <s v="C"/>
    <s v="Total PSA CalSet"/>
    <s v="Ensayo inmunológico para la determinación cuantitativa del antígeno prostático específico total en suero y plasma humano en los analizadores automáticos Elecsys 1010/2010 y en el modular E170."/>
    <s v="Cal1  2 x 1,0 mL; Cal2   2 x 1,0 mL "/>
    <s v="04485220"/>
    <m/>
    <x v="9"/>
    <s v="2"/>
  </r>
  <r>
    <x v="0"/>
    <s v="D0903-08"/>
    <d v="2009-04-05T00:00:00"/>
    <d v="2014-03-01T00:00:00"/>
    <s v="C"/>
    <s v="Elecsys Free PSA/Free PSA CalSet "/>
    <s v="Ensayo inmunológico para la determinación cuantitativa del antígeno prostático específico libre en suero y plasma humano en los analizadores automáticos Elecsys 1010/2010 y en el modular E170."/>
    <m/>
    <m/>
    <m/>
    <x v="10"/>
    <s v=""/>
  </r>
  <r>
    <x v="1"/>
    <s v="D0903-08/1"/>
    <d v="2009-04-06T00:00:00"/>
    <d v="2014-03-01T00:00:00"/>
    <s v="C"/>
    <s v="Elecsys Free PSA"/>
    <s v="Ensayo inmunológico para la determinación cuantitativa del antígeno prostático específico libre en suero y plasma humano en los analizadores automáticos Elecsys 1010/2010 y en el modular E170."/>
    <s v="Para 100 determinaciones"/>
    <s v="03289788"/>
    <m/>
    <x v="10"/>
    <s v="1"/>
  </r>
  <r>
    <x v="1"/>
    <s v="D0903-08/2"/>
    <d v="2009-04-07T00:00:00"/>
    <d v="2014-03-01T00:00:00"/>
    <s v="C"/>
    <s v="Free PSA CalSet"/>
    <s v="Ensayo inmunológico para la determinación cuantitativa del antígeno prostático específico libre en suero y plasma humano en los analizadores automáticos Elecsys 1010/2010 y en el modular E170."/>
    <s v="Cal1    2 x 1,0 mL; Cal2   2 x 1,0 mL  "/>
    <s v="03289796"/>
    <m/>
    <x v="10"/>
    <s v="2"/>
  </r>
  <r>
    <x v="0"/>
    <s v="D0905-10"/>
    <d v="2009-05-07T00:00:00"/>
    <d v="2014-05-01T00:00:00"/>
    <s v="B"/>
    <s v="Elecsys HCG + β/ HCG+ β CalSet "/>
    <s v="Ensayo inmunológico para la determinación cuantitativa de la suma de la gonadotropina coriónica humana (HCG) y la subunidad  β  de la HCG en suero y plasma humano."/>
    <m/>
    <m/>
    <m/>
    <x v="11"/>
    <s v=""/>
  </r>
  <r>
    <x v="1"/>
    <s v="D0905-10/1"/>
    <d v="2009-05-08T00:00:00"/>
    <d v="2014-05-01T00:00:00"/>
    <s v="B"/>
    <s v="Elecsys HCG + β"/>
    <s v="Ensayo inmunológico para la determinación cuantitativa de la suma de la gonadotropina coriónica humana (HCG) y la subunidad  β  de la HCG en suero y plasma humano."/>
    <s v="Para 100 determinaciones"/>
    <s v="03271749"/>
    <m/>
    <x v="11"/>
    <s v="1"/>
  </r>
  <r>
    <x v="1"/>
    <s v="D0905-10/2"/>
    <d v="2009-05-09T00:00:00"/>
    <d v="2014-05-01T00:00:00"/>
    <s v="B"/>
    <s v="Elecsys HCG + β CalSet"/>
    <s v="Ensayo inmunológico para la determinación cuantitativa de la suma de la gonadotropina coriónica humana (HCG) y la subunidad  β  de la HCG en suero y plasma humano."/>
    <s v="Cal1 2 x 1,0 mL;  Cal2  2 x 1,0 mL "/>
    <s v="03302652"/>
    <m/>
    <x v="11"/>
    <s v="2"/>
  </r>
  <r>
    <x v="0"/>
    <s v="D0905-11"/>
    <d v="2009-05-11T00:00:00"/>
    <d v="2014-05-01T00:00:00"/>
    <s v="C"/>
    <s v="Elecsys Toxo IgM/PreciControl Toxo IgM "/>
    <s v="Prueba inmunológica para la determinación cualitativa de las inmunoglobulinas M contra el parásito Toxoplasma gondii en suero y plasma humanos."/>
    <m/>
    <m/>
    <m/>
    <x v="12"/>
    <s v=""/>
  </r>
  <r>
    <x v="1"/>
    <s v="D0905-11/1"/>
    <d v="2009-05-11T00:00:00"/>
    <d v="2014-05-01T00:00:00"/>
    <s v="C"/>
    <s v="Elecsys Toxo IgM"/>
    <s v="Prueba inmunológica para la determinación cualitativa de las inmunoglobulinas M contra el parásito Toxoplasma gondii en suero y plasma humanos."/>
    <s v="Para 100 determinaciones."/>
    <s v="0461 8858"/>
    <m/>
    <x v="12"/>
    <s v="1"/>
  </r>
  <r>
    <x v="1"/>
    <s v="D0905-11/2"/>
    <d v="2009-05-11T00:00:00"/>
    <d v="2014-05-01T00:00:00"/>
    <s v="C"/>
    <s v="PreciControl Toxo IgM"/>
    <s v="Prueba inmunológica para la determinación cualitativa de las inmunoglobulinas M contra el parásito Toxoplasma gondii en suero y plasma humanos."/>
    <s v="PC TOXIGM1   8 x 0,67 mL; PC TOXIGM2    8 x 0,67 mL "/>
    <s v="0461 8866"/>
    <m/>
    <x v="12"/>
    <s v="2"/>
  </r>
  <r>
    <x v="0"/>
    <s v="D0905-12"/>
    <d v="2009-05-11T00:00:00"/>
    <d v="2014-05-01T00:00:00"/>
    <s v="C"/>
    <s v="Elecsys Rubella IgG/PreciControl Rubella IgG"/>
    <s v="Prueba inmunológica para la determinación cuantitativa de las inmunoglobulinas G contra el virus de la rubéola en suero y plasma humanos."/>
    <m/>
    <m/>
    <m/>
    <x v="13"/>
    <s v=""/>
  </r>
  <r>
    <x v="1"/>
    <s v="D0905-12/1"/>
    <d v="2009-05-11T00:00:00"/>
    <d v="2014-05-01T00:00:00"/>
    <s v="C"/>
    <s v="Elecsys Rubella IgG"/>
    <s v="Prueba inmunológica para la determinación cuantitativa de las inmunoglobulinas G contra el virus de la rubéola en suero y plasma humanos."/>
    <s v="Para 100 determinaciones."/>
    <s v="0461 8793"/>
    <m/>
    <x v="13"/>
    <s v="1"/>
  </r>
  <r>
    <x v="1"/>
    <s v="D0905-12/2"/>
    <d v="2009-05-11T00:00:00"/>
    <d v="2014-05-01T00:00:00"/>
    <s v="C"/>
    <s v="PreciControl Rubella IgG"/>
    <s v="Prueba inmunológica para la determinación cuantitativa de las inmunoglobulinas G contra el virus de la rubéola en suero y plasma humanos."/>
    <s v="PC RUBIGG1   8 x 1,0 mL; PC RUBIGG2   8 x 1,0 mL "/>
    <s v="0461 8807"/>
    <m/>
    <x v="13"/>
    <s v="2"/>
  </r>
  <r>
    <x v="0"/>
    <s v="D0905-13"/>
    <d v="2009-05-11T00:00:00"/>
    <d v="2014-05-01T00:00:00"/>
    <s v="C"/>
    <s v="Elecsys Rubella IgM /PreciControl Rubella IgM"/>
    <s v="Prueba inmunológica para la determinación cualitativa de las inmunoglobulinas M contra el virus de la rubéola en suero y plasma humanos."/>
    <m/>
    <m/>
    <m/>
    <x v="14"/>
    <s v=""/>
  </r>
  <r>
    <x v="1"/>
    <s v="D0905-13/1"/>
    <d v="2009-05-11T00:00:00"/>
    <d v="2014-05-01T00:00:00"/>
    <s v="C"/>
    <s v="Elecsys Rubella IgM"/>
    <s v="Prueba inmunológica para la determinación cualitativa de las inmunoglobulinas M contra el virus de la rubéola en suero y plasma humanos."/>
    <s v="Para 100 determinaciones"/>
    <s v="0461 8831"/>
    <m/>
    <x v="14"/>
    <s v="1"/>
  </r>
  <r>
    <x v="1"/>
    <s v="D0905-13/2"/>
    <d v="2009-05-11T00:00:00"/>
    <d v="2014-05-01T00:00:00"/>
    <s v="C"/>
    <s v="PreciControl Rubella IgM"/>
    <s v="Prueba inmunológica para la determinación cualitativa de las inmunoglobulinas M contra el virus de la rubéola en suero y plasma humanos."/>
    <s v="PC RUBIGM1  4 x 1,0 mL; PC RUBIGM2  4 x 1,0 mL "/>
    <s v="0461 8840"/>
    <m/>
    <x v="14"/>
    <s v="2"/>
  </r>
  <r>
    <x v="0"/>
    <s v="D0905-14"/>
    <d v="2009-05-11T00:00:00"/>
    <d v="2014-05-01T00:00:00"/>
    <s v="C"/>
    <s v="Elecsys Toxo IgG/PreciControl Toxo IgG "/>
    <s v="Prueba inmunológica para la determinación cuantitativa de las inmunoglobulinas G contra el parásito Toxoplasma gondii en suero y plasma humanos."/>
    <m/>
    <m/>
    <m/>
    <x v="15"/>
    <s v=""/>
  </r>
  <r>
    <x v="1"/>
    <s v="D0905-14/1"/>
    <d v="2009-05-11T00:00:00"/>
    <d v="2014-05-01T00:00:00"/>
    <s v="C"/>
    <s v="Elecsys Toxo IgG"/>
    <s v="Prueba inmunológica para la determinación cuantitativa de las inmunoglobulinas G contra el parásito Toxoplasma gondii en suero y plasma humanos."/>
    <s v="Para  100 determinaciones."/>
    <s v="0461 8815"/>
    <m/>
    <x v="15"/>
    <s v="1"/>
  </r>
  <r>
    <x v="1"/>
    <s v="D0905-14/2"/>
    <d v="2009-05-11T00:00:00"/>
    <d v="2014-05-01T00:00:00"/>
    <s v="C"/>
    <s v="PreciControl Toxo IgG"/>
    <s v="Prueba inmunológica para la determinación cuantitativa de las inmunoglobulinas G contra el parásito Toxoplasma gondii en suero y plasma humanos."/>
    <s v="PC TOXIGG1  8 x 1,0 mL;  PC TOXIGG2  8 x 1,0 mL "/>
    <s v="0461 8823"/>
    <m/>
    <x v="15"/>
    <s v="2"/>
  </r>
  <r>
    <x v="3"/>
    <s v="D0911-37"/>
    <d v="2009-11-10T00:00:00"/>
    <d v="2014-11-01T00:00:00"/>
    <s v="D"/>
    <s v="Sistema cobas TaqScreen MPX Test"/>
    <s v="Para la detección cualitativa del ARN de los grupos M y O del VIH-1, ARN del VIH-2, ARN del VHC y ADN del VHB en plasma humano, en el sistema cobas s 201."/>
    <s v="Estuche para 96 pruebas  (MPX)/Estuche con 6 juegos  (MPX CTL)/Frasco de 5,1 L (TS WR), "/>
    <s v="04584244/04626290/04404220"/>
    <m/>
    <x v="16"/>
    <s v=""/>
  </r>
  <r>
    <x v="0"/>
    <s v="D0912-40"/>
    <d v="2009-12-16T00:00:00"/>
    <d v="2014-12-01T00:00:00"/>
    <s v="B"/>
    <s v="Elecsys T3/CalSet T3 "/>
    <s v="Ensayo inmunológico para la determinación cuantitativa de la triyodotironina total en suero y plasma humano en los inmunoanalizadores Elecsys 1010/2010, modular E170 y cobas e 411 y 601."/>
    <m/>
    <m/>
    <m/>
    <x v="17"/>
    <s v=""/>
  </r>
  <r>
    <x v="1"/>
    <s v="D0912-40/1"/>
    <d v="2009-12-16T00:00:00"/>
    <d v="2014-12-01T00:00:00"/>
    <s v="B"/>
    <s v="Elecsys T3"/>
    <s v="Ensayo inmunológico para la determinación cuantitativa de la triyodotironina total en suero y plasma humano en los inmunoanalizadores Elecsys 1010/2010, modular E170 y cobas e 411 y 601."/>
    <s v="Estuche para 200 determinaciones"/>
    <s v=" 11731360"/>
    <m/>
    <x v="17"/>
    <s v="1"/>
  </r>
  <r>
    <x v="1"/>
    <s v="D0912-40/2"/>
    <d v="2009-12-16T00:00:00"/>
    <d v="2014-12-01T00:00:00"/>
    <s v="B"/>
    <s v="T3 CalSet"/>
    <s v="Ensayo inmunológico para la determinación cuantitativa de la triyodotironina total en suero y plasma humano en los inmunoanalizadores Elecsys 1010/2010, modular E170 y cobas e 411 y 601."/>
    <s v="T3 Cal1   2 x 1,0 mL;  T3 Cal2   2 x 1,0 mL "/>
    <s v="11731548"/>
    <m/>
    <x v="17"/>
    <s v="2"/>
  </r>
  <r>
    <x v="0"/>
    <s v="D0912-41"/>
    <d v="2009-12-17T00:00:00"/>
    <d v="2014-12-01T00:00:00"/>
    <s v="B"/>
    <s v="Elecsys T4/ CalSet T4"/>
    <s v="Ensayo inmunológico para la determinación cuantitativa de la tiroxina en suero y plasma humano en los inmunoanalizadores Elecsys 1010/2010, modular E170 y cobas e 411 y 601."/>
    <m/>
    <m/>
    <m/>
    <x v="18"/>
    <s v=""/>
  </r>
  <r>
    <x v="1"/>
    <s v="D0912-41/1"/>
    <d v="2009-12-17T00:00:00"/>
    <d v="2014-12-01T00:00:00"/>
    <s v="B"/>
    <s v="Elecsys T4"/>
    <s v="Ensayo inmunológico para la determinación cuantitativa de la tiroxina en suero y plasma humano en los inmunoanalizadores Elecsys 1010/2010, modular E170 y cobas e 411 y 601."/>
    <s v="Estuche para 200 determinaciones"/>
    <s v="12017709"/>
    <m/>
    <x v="18"/>
    <s v="1"/>
  </r>
  <r>
    <x v="1"/>
    <s v="D0912-41/2"/>
    <d v="2009-12-17T00:00:00"/>
    <d v="2014-12-01T00:00:00"/>
    <s v="B"/>
    <s v="T4 CalSet"/>
    <s v="Ensayo inmunológico para la determinación cuantitativa de la tiroxina en suero y plasma humano en los inmunoanalizadores Elecsys 1010/2010, modular E170 y cobas e 411 y 601."/>
    <s v="T4 Cal1    2 x 1,0 mL; T4 Cal2   2 x 1,0 mL "/>
    <s v="12017717"/>
    <m/>
    <x v="18"/>
    <s v="2"/>
  </r>
  <r>
    <x v="2"/>
    <s v="D1001-01"/>
    <d v="2010-01-12T00:00:00"/>
    <d v="2015-01-01T00:00:00"/>
    <s v="B"/>
    <s v="Elecsys TSH /TSH CalSet / PreciControl TSH"/>
    <s v="Ensayo inmunológico para  la determinación cuantitativa de la tirotropina en suero y plasma humano en los inmunoanalizadores Elecsys 1010/2010, modular E170 y cobas e 411 y 601."/>
    <m/>
    <m/>
    <m/>
    <x v="19"/>
    <s v=""/>
  </r>
  <r>
    <x v="1"/>
    <s v="D1001-01/01"/>
    <d v="2010-01-12T00:00:00"/>
    <d v="2015-01-01T00:00:00"/>
    <s v="B"/>
    <s v="Elecsys TSH"/>
    <s v="Ensayo inmunológico para  la determinación cuantitativa de la tirotropina en suero y plasma humano en los inmunoanalizadores Elecsys 1010/2010, modular E170 y cobas e 411 y 601."/>
    <s v="Para 200 determinaciones"/>
    <s v="11731459"/>
    <m/>
    <x v="19"/>
    <s v="01"/>
  </r>
  <r>
    <x v="1"/>
    <s v="D1001-01/02"/>
    <d v="2010-01-12T00:00:00"/>
    <d v="2015-01-01T00:00:00"/>
    <s v="B"/>
    <s v="TSH CalSet"/>
    <s v="Ensayo inmunológico para  la determinación cuantitativa de la tirotropina en suero y plasma humano en los inmunoanalizadores Elecsys 1010/2010, modular E170 y cobas e 411 y 601."/>
    <s v="TSH Cal 1 2 x 1,3 mL; TSH Cal 2  2 x 1,3 mL "/>
    <s v="04738551"/>
    <m/>
    <x v="19"/>
    <s v="02"/>
  </r>
  <r>
    <x v="1"/>
    <s v="D1001-01/03"/>
    <d v="2010-01-12T00:00:00"/>
    <d v="2015-01-01T00:00:00"/>
    <s v="B"/>
    <s v="PreciControl TSH"/>
    <s v="Ensayo inmunológico para  la determinación cuantitativa de la tirotropina en suero y plasma humano en los inmunoanalizadores Elecsys 1010/2010, modular E170 y cobas e 411 y 601."/>
    <s v="PC TSH  4 x 2 mL "/>
    <s v="11776479"/>
    <m/>
    <x v="19"/>
    <s v="03"/>
  </r>
  <r>
    <x v="2"/>
    <s v="D1001-02"/>
    <d v="2010-01-12T00:00:00"/>
    <d v="2015-01-01T00:00:00"/>
    <s v="B"/>
    <s v="Elecsys ACTH / ACTH CalSet / PreciControl ACTH"/>
    <s v="Ensayo inmunológico para  la determinación cuantitativa de la adrenocorticotropina en plasma  humano tratado con EDTA en los inmunoanalizadores Elecsys 1010/2010, modular E170 y cobas e 411 y 601."/>
    <m/>
    <m/>
    <m/>
    <x v="20"/>
    <s v=""/>
  </r>
  <r>
    <x v="1"/>
    <s v="D1001-02/1"/>
    <d v="2010-01-12T00:00:00"/>
    <d v="2015-01-01T00:00:00"/>
    <s v="B"/>
    <s v="Elecsys ACTH"/>
    <s v="Ensayo inmunológico para  la determinación cuantitativa de la adrenocorticotropina en plasma  humano tratado con EDTA en los inmunoanalizadores Elecsys 1010/2010, modular E170 y cobas e 411 y 601."/>
    <s v="Para 100 determinaciones."/>
    <s v="03255751"/>
    <m/>
    <x v="20"/>
    <s v="1"/>
  </r>
  <r>
    <x v="1"/>
    <s v="D1001-02/2"/>
    <d v="2010-01-12T00:00:00"/>
    <d v="2015-01-01T00:00:00"/>
    <s v="B"/>
    <s v="ACTH CalSet"/>
    <s v="Ensayo inmunológico para  la determinación cuantitativa de la adrenocorticotropina en plasma  humano tratado con EDTA en los inmunoanalizadores Elecsys 1010/2010, modular E170 y cobas e 411 y 601."/>
    <s v="ACTH Cal 1   2 x 1 mL;  ACTH Cal 2   2 x 1 mL "/>
    <s v="03255760 "/>
    <m/>
    <x v="20"/>
    <s v="2"/>
  </r>
  <r>
    <x v="1"/>
    <s v="D1001-02/3"/>
    <d v="2010-01-12T00:00:00"/>
    <d v="2015-01-01T00:00:00"/>
    <s v="B"/>
    <s v="PreciControl ACTH"/>
    <s v="Ensayo inmunológico para  la determinación cuantitativa de la adrenocorticotropina en plasma  humano tratado con EDTA en los inmunoanalizadores Elecsys 1010/2010, modular E170 y cobas e 411 y 601."/>
    <s v="PC ACTH 1   2 x 2 mL;   PC ACTH 2    2 x 2 mL "/>
    <s v="04655346"/>
    <m/>
    <x v="20"/>
    <s v="3"/>
  </r>
  <r>
    <x v="0"/>
    <s v="D1001-04"/>
    <d v="2010-01-12T00:00:00"/>
    <d v="2015-01-01T00:00:00"/>
    <s v="B"/>
    <s v="Elecsys Cortisol / Cortisol CalSet"/>
    <s v="Ensayo inmunológico para  la determinación cuantitativa de cortisol en suero, plasma, orina y saliva  humano en los inmunoanalizadores Elecsys 1010/2010, modular E170 y cobas e 411 y 601."/>
    <m/>
    <m/>
    <m/>
    <x v="21"/>
    <s v=""/>
  </r>
  <r>
    <x v="1"/>
    <s v="D1001-04/1"/>
    <d v="2010-01-12T00:00:00"/>
    <d v="2015-01-01T00:00:00"/>
    <s v="B"/>
    <s v="Elecsys Cortisol"/>
    <s v="Ensayo inmunológico para  la determinación cuantitativa de cortisol en suero, plasma, orina y saliva  humano en los inmunoanalizadores Elecsys 1010/2010, modular E170 y cobas e 411 y 601."/>
    <s v="Para 100 determinaciones."/>
    <s v="11875116"/>
    <m/>
    <x v="21"/>
    <s v="1"/>
  </r>
  <r>
    <x v="1"/>
    <s v="D1001-04/2"/>
    <d v="2010-01-12T00:00:00"/>
    <d v="2015-01-01T00:00:00"/>
    <s v="B"/>
    <s v="Cortisol CalSet"/>
    <s v="Ensayo inmunológico para  la determinación cuantitativa de cortisol en suero, plasma, orina y saliva  humano en los inmunoanalizadores Elecsys 1010/2010, modular E170 y cobas e 411 y 601."/>
    <s v="CORT Cal 1   2 x 1,0 mL; CORT Cal 2   2 x 1,0 mL "/>
    <s v="11875124 "/>
    <m/>
    <x v="21"/>
    <s v="2"/>
  </r>
  <r>
    <x v="4"/>
    <s v="D1005-23"/>
    <d v="2010-05-11T00:00:00"/>
    <d v="2015-05-01T00:00:00"/>
    <s v="C"/>
    <s v="Perfil Sistema ACCU-CHEK Active"/>
    <s v=" "/>
    <s v=" "/>
    <m/>
    <m/>
    <x v="22"/>
    <s v=""/>
  </r>
  <r>
    <x v="5"/>
    <s v="D1005-23/1"/>
    <d v="2010-05-11T00:00:00"/>
    <d v="2015-05-01T00:00:00"/>
    <s v="C"/>
    <s v="ACCU-CHEK Active TIRAS REACTIVAS"/>
    <s v="Para la determinación cuantitativa de la glicemia en sangre capilar fresca, en sangre venosa anticoagulada con heparina de litio, heparina de amonio o EDTA, y, de aplicarse la sangre fuera del medidor, también en sangre arterial, así como en sangre de recién nacidos."/>
    <s v="10 Tiras reactivas/25 Tiras reactivas /50 Tiras reactivas   "/>
    <s v="05144469/05144442/ 05144418"/>
    <m/>
    <x v="22"/>
    <s v="1"/>
  </r>
  <r>
    <x v="5"/>
    <s v="D1005-23/2"/>
    <d v="2010-05-11T00:00:00"/>
    <d v="2015-05-01T00:00:00"/>
    <s v="C"/>
    <s v="ACCU-CHEK Active CONTROL"/>
    <s v="Para el control del funcionamiento de medidores ACCU-CHEK Active, ACCU-CHEK Plus o GlUCOTREND y Tiras Reactivas ACCU-CHEK Active."/>
    <s v="Frasco x 4 mL Control 1/Frasco x 4 mL Control 2"/>
    <s v="03146324"/>
    <m/>
    <x v="22"/>
    <s v="2"/>
  </r>
  <r>
    <x v="3"/>
    <s v="D1201-04"/>
    <d v="2012-01-31T00:00:00"/>
    <d v="2017-01-01T00:00:00"/>
    <s v="B"/>
    <s v="Creatine Kinase CKL"/>
    <s v="Prueba para la determinación cuantitativa de la creatinincinasa (CK) en suero y plasma humanos, en los sistemas COBAS INTEGRA y Roche/Hitachi cobas c."/>
    <s v="Casete conteniendo R1 y R2 para 200 pruebas "/>
    <s v="04524977"/>
    <m/>
    <x v="23"/>
    <s v=""/>
  </r>
  <r>
    <x v="3"/>
    <s v="D1201-03"/>
    <d v="2012-01-31T00:00:00"/>
    <d v="2017-01-01T00:00:00"/>
    <s v="B"/>
    <s v="Glucosa HK Gen.3 (GLUC3)"/>
    <s v="Prueba para la determinación cuantitativa de la glucosa en suero, plasma, orina y líquido cefalorraquídeo humanos, en los sistemas COBAS INTEGRA y Roche/Hitachi cobas c."/>
    <s v="Casete conteniendo R1 y R2 para 800 pruebas "/>
    <s v="04404483"/>
    <m/>
    <x v="24"/>
    <s v=""/>
  </r>
  <r>
    <x v="3"/>
    <s v="D1201-01"/>
    <d v="2012-01-31T00:00:00"/>
    <d v="2017-01-01T00:00:00"/>
    <s v="B"/>
    <s v="Urea/BUN"/>
    <s v="Prueba para la determinación cuantitativa de la urea y del nitrógeno ureico en suero, plasma y orina humanos, en los sistemas COBAS INTEGRA y Roche/Hitachi cobas c."/>
    <s v="Casete conteniendo R1 y R2 para 500 pruebas"/>
    <s v="04460715"/>
    <m/>
    <x v="25"/>
    <s v=""/>
  </r>
  <r>
    <x v="3"/>
    <s v="D1201-02"/>
    <d v="2012-01-31T00:00:00"/>
    <d v="2017-01-01T00:00:00"/>
    <s v="B"/>
    <s v="Creatinina Jaffé Gen.2 (CREJ2)"/>
    <s v="Prueba para la determinación cuantitativa de creatinina en suero y plasma humanos en los analizadores automáticos COBAS INTEGRA y  en suero, plasma y orina humanos en los sistemas Roche/Hitachi cobas c, mediante el método cinético colorimétrico de Jaffé."/>
    <s v="Casete conteniendo R1 y R2 para 700 pruebas "/>
    <s v="04810716"/>
    <m/>
    <x v="26"/>
    <s v=""/>
  </r>
  <r>
    <x v="3"/>
    <s v="D1203-10"/>
    <d v="2012-03-12T00:00:00"/>
    <d v="2017-03-01T00:00:00"/>
    <s v="B"/>
    <s v="Tina-quant a C3c"/>
    <s v="Para la determinación cuantitativa del C3 humano y sus productos de degradación en suero y plasma humanos con analizadores automáticos de química clínica de Roche."/>
    <s v="Estuche por 4 frascos"/>
    <s v="11875078"/>
    <m/>
    <x v="27"/>
    <s v=""/>
  </r>
  <r>
    <x v="3"/>
    <s v="D1203-11"/>
    <d v="2012-03-12T00:00:00"/>
    <d v="2017-03-01T00:00:00"/>
    <s v="B"/>
    <s v="Tina-quant a C4"/>
    <s v="Para la determinación cuantitativa del C4 humano en suero y plasma humanos con analizadores automáticos de química clínica Roche."/>
    <s v="Estuche por 4 frascos"/>
    <s v="11875051"/>
    <m/>
    <x v="28"/>
    <s v=""/>
  </r>
  <r>
    <x v="2"/>
    <s v="D0703-06"/>
    <d v="2007-03-29T00:00:00"/>
    <d v="2017-03-01T00:00:00"/>
    <s v="D"/>
    <s v="COBAS AmpliScreen HCV Test, version 2.0 / COBAS AmpliScreen MultiPrep Specimen Preparation and Control Kit / COBAS AMPLICOR Wash Buffer"/>
    <s v="Para la detección cualitativa del ARN del HCV en plasma humano procedente de donante de sangre."/>
    <s v="96 determinaciones / 96 determinaciones / 500 determinaciones"/>
    <s v="03577074/ 03272885/ 20759899"/>
    <m/>
    <x v="29"/>
    <s v=""/>
  </r>
  <r>
    <x v="2"/>
    <s v="D0703-05"/>
    <d v="2007-03-29T00:00:00"/>
    <d v="2017-03-01T00:00:00"/>
    <s v="D"/>
    <s v="COBAS AmpliScreen HIV-1 Test, version 1.5 / COBAS AmpliScreen MultiPrep Specimen Preparation and Control Kit / COBAS AMPLICOR Wash Buffer"/>
    <s v="Para la detección cualitativa del ARN del VIH-1 en plasma humano procedente de donante de sangre."/>
    <s v="96 determinaciones / 96 determinaciones / 500 determinaciones"/>
    <s v="03577066/ 03272885/ 20759899"/>
    <m/>
    <x v="30"/>
    <s v=""/>
  </r>
  <r>
    <x v="3"/>
    <s v="D1204-14"/>
    <d v="2012-04-05T00:00:00"/>
    <d v="2017-04-01T00:00:00"/>
    <s v="B"/>
    <s v="GGT"/>
    <s v="Para la determinación cuantitativa de la gamma-glutamiltransferasa (GGT) en suero y plasma humanos con analizadores automáticos Roche de química clínica"/>
    <s v="Estuche por 18 frascos"/>
    <s v="12016788"/>
    <m/>
    <x v="31"/>
    <s v=""/>
  </r>
  <r>
    <x v="3"/>
    <s v="D1205-26"/>
    <d v="2012-05-11T00:00:00"/>
    <d v="2017-05-01T00:00:00"/>
    <s v="B"/>
    <s v="ALB plus"/>
    <s v="Para la determinación cuantitativa de la albúmina en suero y plasma humanos en analizadores automáticos Roche de Química Clínica."/>
    <s v="Estuche por 18 frascos"/>
    <s v="11970569."/>
    <m/>
    <x v="32"/>
    <s v=""/>
  </r>
  <r>
    <x v="3"/>
    <s v="D1205-23"/>
    <d v="2012-05-08T00:00:00"/>
    <d v="2017-05-01T00:00:00"/>
    <s v="B"/>
    <s v="HDL-C plus"/>
    <s v="Para la determinación cuantitativa directa del colesterol HDL en suero y plasma humanos en analizadores automáticos Roche de Química Clínica."/>
    <s v="Estuche por 9 frascos"/>
    <s v="04713109"/>
    <m/>
    <x v="33"/>
    <s v=""/>
  </r>
  <r>
    <x v="3"/>
    <s v="D1205-21"/>
    <d v="2012-05-08T00:00:00"/>
    <d v="2017-05-01T00:00:00"/>
    <s v="B"/>
    <s v="UA plus"/>
    <s v="Para la determinación cuantitativa del ácido úrico en suero, plasma y orina humanos en analizadores automáticos Roche de Química Clínica."/>
    <s v="Estuche por 18 frascos "/>
    <s v="11661850"/>
    <m/>
    <x v="34"/>
    <s v=""/>
  </r>
  <r>
    <x v="3"/>
    <s v="D1205-27"/>
    <d v="2012-05-11T00:00:00"/>
    <d v="2017-05-01T00:00:00"/>
    <s v="B"/>
    <s v="Haptoglobin"/>
    <s v="Para la determinación cuantitativa de la haptoglobina en suero y plasma humanos con analizadores automáticos Roche de Química Clínica, por método inmunoturbidimétrico."/>
    <s v="Estuche por 4 frascos"/>
    <s v="11557629"/>
    <m/>
    <x v="35"/>
    <s v=""/>
  </r>
  <r>
    <x v="3"/>
    <s v="D1205-19"/>
    <d v="2012-05-08T00:00:00"/>
    <d v="2017-05-01T00:00:00"/>
    <s v="B"/>
    <s v="PHOS"/>
    <s v="Para la determinación cuantitativa de fósforo en suero, plasma y orina humanos en analizadores automáticos Roche de Química Clínica."/>
    <s v="Estuche por 2 frascos "/>
    <s v="11730347"/>
    <m/>
    <x v="36"/>
    <s v=""/>
  </r>
  <r>
    <x v="3"/>
    <s v="D1205-22"/>
    <d v="2012-05-08T00:00:00"/>
    <d v="2017-05-01T00:00:00"/>
    <s v="B"/>
    <s v="UA plus"/>
    <s v="Para la determinación cuantitativa del ácido úrico en suero, plasma y orina humanos en analizadores automáticos Roche de Química Clínica."/>
    <s v="Estuche por 12 frascos"/>
    <s v="11875426"/>
    <m/>
    <x v="37"/>
    <s v=""/>
  </r>
  <r>
    <x v="3"/>
    <s v="D1205-08"/>
    <d v="2012-05-08T00:00:00"/>
    <d v="2017-05-01T00:00:00"/>
    <s v="B"/>
    <s v="TG"/>
    <s v="Para la determinación cuantitativa directa de triglicéridos en suero y plasma humanos en analizadores automáticos Roche de Química Clínica."/>
    <s v="Estuche de 12 x 65 mL"/>
    <s v="11730711"/>
    <m/>
    <x v="38"/>
    <s v=""/>
  </r>
  <r>
    <x v="3"/>
    <s v="D1205-29"/>
    <d v="2012-05-11T00:00:00"/>
    <d v="2017-05-01T00:00:00"/>
    <s v="B"/>
    <s v="GLU"/>
    <s v="Para la determinación cuantitativa de glucosa en suero y plasma humanos con analizadores automáticos Roche de Química Clínica."/>
    <s v="Estuche por 18 frascos"/>
    <s v="11448668"/>
    <m/>
    <x v="39"/>
    <s v=""/>
  </r>
  <r>
    <x v="3"/>
    <s v="D1205-28"/>
    <d v="2012-05-11T00:00:00"/>
    <d v="2017-05-01T00:00:00"/>
    <s v="B"/>
    <s v="D-BIL"/>
    <s v="Para la determinación cuantitativa de la bilirrubina directa en suero y plasma humanos con analizadores automáticos Roche de Química Clínica."/>
    <s v="Estuche por 11 frascos"/>
    <s v="11555413"/>
    <m/>
    <x v="40"/>
    <s v=""/>
  </r>
  <r>
    <x v="3"/>
    <s v="D1205-20"/>
    <d v="2012-05-08T00:00:00"/>
    <d v="2017-05-01T00:00:00"/>
    <s v="B"/>
    <s v="Ca"/>
    <s v="Para la determinación cuantitativa de calcio en suero, plasma y orina humanos en analizadores automáticos Roche de Química Clínica."/>
    <s v="Estuche por 2 frascos "/>
    <s v="11730240"/>
    <m/>
    <x v="41"/>
    <s v=""/>
  </r>
  <r>
    <x v="3"/>
    <s v="D1205-25"/>
    <d v="2012-05-11T00:00:00"/>
    <d v="2017-05-01T00:00:00"/>
    <s v="B"/>
    <s v="RF II"/>
    <s v="Para la determinación cuantitativa de los factores reumatoides en suero y plasma humanos con analizadores automáticos Roche de Química Clínica por método inmunoturbidimétrico."/>
    <s v="Estuche por 12 frascos"/>
    <s v="03004902"/>
    <m/>
    <x v="42"/>
    <s v=""/>
  </r>
  <r>
    <x v="3"/>
    <s v="D1205-34"/>
    <d v="2012-05-28T00:00:00"/>
    <d v="2017-05-28T00:00:00"/>
    <s v="B"/>
    <s v="TG"/>
    <s v="Para la determinación cuantitativa directa de triglicéridos en suero y plasma humanos con analizadores automáticos Roche de Química Clínica."/>
    <s v="18 x 50 mL "/>
    <s v="11488872"/>
    <m/>
    <x v="43"/>
    <s v=""/>
  </r>
  <r>
    <x v="3"/>
    <s v="D1205-33"/>
    <d v="2012-05-28T00:00:00"/>
    <d v="2017-05-28T00:00:00"/>
    <s v="B"/>
    <s v="Transferrin ver.2"/>
    <s v="Para la determinación cuantitativa de transferrina en suero y plasma humanos con analizadores automáticos Roche de Química Clínica."/>
    <s v="R1 6 x 18 mL; R2 6 x 8 mL"/>
    <s v="03015084"/>
    <m/>
    <x v="44"/>
    <s v=""/>
  </r>
  <r>
    <x v="3"/>
    <s v="D1205-32"/>
    <d v="2012-05-28T00:00:00"/>
    <d v="2017-05-28T00:00:00"/>
    <s v="B"/>
    <s v="CHOL"/>
    <s v="Para la determinación cuantitativa directa de colesterol en suero y plasma humanos con analizadores automáticos Roche de Química Clínica."/>
    <s v="18 x 50 mL  "/>
    <s v="11489232"/>
    <m/>
    <x v="45"/>
    <s v=""/>
  </r>
  <r>
    <x v="3"/>
    <s v="D1206-37"/>
    <d v="2012-06-07T00:00:00"/>
    <d v="2017-06-07T00:00:00"/>
    <s v="B"/>
    <s v="CERU"/>
    <s v="Para la determinación cuantitativa de la ceruloplasmina en suero y plasma humanos en los sistemas Roche/Hitachi cobas c."/>
    <s v="Para 100 pruebas "/>
    <s v="20764663"/>
    <m/>
    <x v="46"/>
    <s v=""/>
  </r>
  <r>
    <x v="3"/>
    <s v="D1206-55"/>
    <d v="2012-06-08T00:00:00"/>
    <d v="2017-06-08T00:00:00"/>
    <s v="B"/>
    <s v="CHE2"/>
    <s v="Para la determinación cuantitativa de la colinesterasa (CHE, EC 3.1.18) en suero y plasma humanos en analizadores automáticos Roche de Química Clínica."/>
    <s v="RI 12X50 mL; R2 6 x 22 mL"/>
    <s v="04498640"/>
    <m/>
    <x v="47"/>
    <s v=""/>
  </r>
  <r>
    <x v="0"/>
    <s v="D1206-39"/>
    <d v="2012-06-08T00:00:00"/>
    <d v="2017-06-08T00:00:00"/>
    <s v="B"/>
    <s v="Prolactin II/Prolactin II CalSet"/>
    <s v="Para la determinación cuantitativa de la prolactina en suero y plasma humanos mediante un ensayo de electroquimioluminiscencia (ECLIA), en los inmunoanalizadores Elecsys y cobas e."/>
    <s v="Para 100 pruebas/ 4 x 1 mL"/>
    <s v="03203093/ 03277356"/>
    <m/>
    <x v="48"/>
    <s v=""/>
  </r>
  <r>
    <x v="0"/>
    <s v="D1206-38"/>
    <d v="2012-06-08T00:00:00"/>
    <d v="2017-06-08T00:00:00"/>
    <s v="B"/>
    <s v="Ferritin / Ferritin CalSet"/>
    <s v="Para la determinación cuantitativa de la ferritina en suero y plasma humanos en los inmunoanalizadores Elecsys y cobas e."/>
    <s v="Para 100 pruebas / 4 x 1 mL"/>
    <s v="03737551 / 03737586"/>
    <m/>
    <x v="49"/>
    <s v=""/>
  </r>
  <r>
    <x v="3"/>
    <s v="D1206-63"/>
    <d v="2012-06-08T00:00:00"/>
    <d v="2017-06-08T00:00:00"/>
    <s v="B"/>
    <s v="Fe "/>
    <s v="Para la determinación cuantitativa de hierro en suero y plasma humanos en analizadores automáticos Roche de Química Clínica."/>
    <s v="R1 12 x 50 mL; 6 x 20 mL"/>
    <n v="11970704"/>
    <m/>
    <x v="50"/>
    <s v=""/>
  </r>
  <r>
    <x v="3"/>
    <s v="D1206-62"/>
    <d v="2012-06-08T00:00:00"/>
    <d v="2017-06-08T00:00:00"/>
    <s v="B"/>
    <s v="HBA1C II"/>
    <s v="Para la determinación cuantitativa de la hemoglobina A1c en mmol/mol (IFCC) y la hemoglobina A1c en % (DCCT/NGSP) en hemolizado preparado a partir de sangre completa en analizadores automáticos Roche de Química Clínica."/>
    <s v="R1 4 x 17 mL; R2 4 x 4 mL; R3a-d Calibrator 4 x 2 mL; R4  4 x 17 mL          "/>
    <s v="11822039"/>
    <m/>
    <x v="51"/>
    <s v=""/>
  </r>
  <r>
    <x v="3"/>
    <s v="D1206-57"/>
    <d v="2012-06-08T00:00:00"/>
    <d v="2017-06-08T00:00:00"/>
    <s v="B"/>
    <s v="IgG-2"/>
    <s v="Para la determinación cuantitativa de la IgG en suero, plasma y líquido cefalorraquídeo (LCR) humanos en analizadores automáticos Roche de Química Clínica."/>
    <s v="R1  6 x 20 mL;  R2  6 x 8 mL   "/>
    <s v="03507378"/>
    <m/>
    <x v="52"/>
    <s v=""/>
  </r>
  <r>
    <x v="3"/>
    <s v="D1206-58"/>
    <d v="2012-06-08T00:00:00"/>
    <d v="2017-06-08T00:00:00"/>
    <s v="B"/>
    <s v="IgA-2"/>
    <s v="Para la determinación cuantitativa de la IgA en suero y plasma humanos en analizadores automáticos Roche de Química Clínica."/>
    <s v="R1 6 x 20 mL;  R2 6 x 8 mL "/>
    <s v="03507246"/>
    <m/>
    <x v="53"/>
    <s v=""/>
  </r>
  <r>
    <x v="3"/>
    <s v="D1206-54"/>
    <d v="2012-06-08T00:00:00"/>
    <d v="2017-06-08T00:00:00"/>
    <s v="B"/>
    <s v="IRON.2"/>
    <s v="Para la determinación cuantitativa de hierro en suero y plasma humanos en los sistemas Roche/Hitachi cobas c."/>
    <s v="Para 200 pruebas  "/>
    <s v="03183696"/>
    <m/>
    <x v="54"/>
    <s v=""/>
  </r>
  <r>
    <x v="3"/>
    <s v="D1206-48"/>
    <d v="2012-06-08T00:00:00"/>
    <d v="2017-06-08T00:00:00"/>
    <s v="B"/>
    <s v="LDH"/>
    <s v="Para la determinación cuantitativa de lactato deshidrogenasa en suero y plasma humanos con analizadores automáticos Roche de Química Clínica."/>
    <s v="R1 6 x 48 mL; R2 6 x 11 mL"/>
    <s v="03002098"/>
    <m/>
    <x v="55"/>
    <s v=""/>
  </r>
  <r>
    <x v="3"/>
    <s v="D1206-59"/>
    <d v="2012-06-08T00:00:00"/>
    <d v="2017-06-08T00:00:00"/>
    <s v="B"/>
    <s v="ACP"/>
    <s v="Para la determinación cuantitativa de la fosfatasa ácida y de la fosfatasa ácida prostática en suero humano con analizadores automáticos Roche de Química Clínica."/>
    <s v="R1 8 x 10 mL; R1a 1 x 82 mL; R2 4 x 10 mL; R3 1 x 10 mL          "/>
    <s v="04375335"/>
    <m/>
    <x v="56"/>
    <s v=""/>
  </r>
  <r>
    <x v="3"/>
    <s v="D1206-45"/>
    <d v="2012-06-08T00:00:00"/>
    <d v="2017-06-08T00:00:00"/>
    <s v="B"/>
    <s v="CREA"/>
    <s v="Para la determinación cuantitativa de creatinina en suero, plasma y orina humanos en analizadores automáticos Roche de Química Clínica."/>
    <s v="R1 6 x 66 mL;  R2 6 x 16 mL.  "/>
    <s v="11875418"/>
    <m/>
    <x v="57"/>
    <s v=""/>
  </r>
  <r>
    <x v="3"/>
    <s v="D1206-51"/>
    <d v="2012-06-08T00:00:00"/>
    <d v="2017-06-08T00:00:00"/>
    <s v="B"/>
    <s v="ASLO"/>
    <s v="Para la determinación cuantitativa de la anti-estreptolisina O en suero y plasma humanos con analizadores automáticos Roche de Química Clínica."/>
    <s v="R1 6 x 20 mL;  R2 6 x 20 mL "/>
    <s v="11931601"/>
    <m/>
    <x v="58"/>
    <s v=""/>
  </r>
  <r>
    <x v="0"/>
    <s v="D1206-53"/>
    <d v="2012-06-08T00:00:00"/>
    <d v="2017-06-08T00:00:00"/>
    <s v="B"/>
    <s v="Estradiol II/ Estradiol II CalSet II"/>
    <s v="Para la determinación cuantitativa de estradiol en suero y plasma humanos mediante un ensayo de electroquimioluminiscencia (ECLIA), en los inmunoanalizadores Elecsys y cobas e."/>
    <s v="Para 100 pruebas/4 x 1 mL"/>
    <s v="03000079/03064921 "/>
    <m/>
    <x v="59"/>
    <s v=""/>
  </r>
  <r>
    <x v="3"/>
    <s v="D1206-49"/>
    <d v="2012-06-08T00:00:00"/>
    <d v="2017-06-08T00:00:00"/>
    <s v="C"/>
    <s v="CK-MB"/>
    <s v="Ensayo de inmunoinhibición para la determinación cuantitativa de la isoenzima MB de la creatincinasa en suero y plasma humanos en analizadores automáticos Roche de Química Clínica."/>
    <s v="R1 12 x 22 mL;  R2 6 x 10 mL  "/>
    <n v="12132834"/>
    <m/>
    <x v="60"/>
    <s v=""/>
  </r>
  <r>
    <x v="3"/>
    <s v="D1206-50"/>
    <d v="2012-06-08T00:00:00"/>
    <d v="2017-06-08T00:00:00"/>
    <s v="B"/>
    <s v="CK"/>
    <s v="Para la determinación cuantitativa de la creatincinasa (CK) en suero y plasma humanos en analizadores automáticos Roche de Química Clínica."/>
    <s v="R1 12 x 22 mL;  R2 6 x 10 mL "/>
    <s v="12132524"/>
    <m/>
    <x v="61"/>
    <s v=""/>
  </r>
  <r>
    <x v="3"/>
    <s v="D1206-61"/>
    <d v="2012-06-08T00:00:00"/>
    <d v="2017-06-08T00:00:00"/>
    <s v="B"/>
    <s v="CK"/>
    <s v="Para la determinación cuantitativa de la creatincinasa (CK) en suero y plasma humanos en analizadores automáticos Roche de Química Clínica."/>
    <s v="R1 6 x 60 mL;  R2 6 x 15 mL "/>
    <s v="12132672"/>
    <m/>
    <x v="62"/>
    <s v=""/>
  </r>
  <r>
    <x v="3"/>
    <s v="D1206-47"/>
    <d v="2012-06-08T00:00:00"/>
    <d v="2017-06-08T00:00:00"/>
    <s v="B"/>
    <s v="CHOL2"/>
    <s v="Para la determinación cuantitativa del colesterol en suero y plasma humanos en los sistemas Roche/Hitachi cobas c."/>
    <s v="Para 400 pruebas  "/>
    <s v="03039773"/>
    <m/>
    <x v="63"/>
    <s v=""/>
  </r>
  <r>
    <x v="3"/>
    <s v="D1206-60"/>
    <d v="2012-06-08T00:00:00"/>
    <d v="2017-06-08T00:00:00"/>
    <s v="B"/>
    <s v="IgM-2"/>
    <s v="Para la determinación cuantitativa de la IgM en suero y plasma humanos en analizadores automáticos Roche de Química Clínica."/>
    <s v="R1  6 x 20 mL;  R2  6 x 8 mL   "/>
    <s v="03507041"/>
    <m/>
    <x v="64"/>
    <s v=""/>
  </r>
  <r>
    <x v="3"/>
    <s v="D1206-42"/>
    <d v="2012-06-08T00:00:00"/>
    <d v="2017-06-08T00:00:00"/>
    <s v="B"/>
    <s v="ALP"/>
    <s v="Para la determinación cuantitativa de la fosfatasa alcalina en suero y plasma humanos con analizadores automáticos Roche de Química Clínica."/>
    <s v="R1 12 x 48 mL; R2 6 x 22 mL"/>
    <s v="12172933"/>
    <m/>
    <x v="65"/>
    <s v=""/>
  </r>
  <r>
    <x v="3"/>
    <s v="D1206-46"/>
    <d v="2012-06-08T00:00:00"/>
    <d v="2017-06-08T00:00:00"/>
    <s v="B"/>
    <s v="BILT2"/>
    <s v="Para la determinación cuantitativa de la bilirrubina total en suero y plasma humanos en los sistemas Roche/Hitachi cobas c."/>
    <s v="Casete conteniendo R1 y R2 para 250 pruebas "/>
    <s v="03146022"/>
    <m/>
    <x v="66"/>
    <s v=""/>
  </r>
  <r>
    <x v="3"/>
    <s v="D1206-41"/>
    <d v="2012-06-08T00:00:00"/>
    <d v="2017-06-08T00:00:00"/>
    <s v="B"/>
    <s v="HAPT2"/>
    <s v="Para la determinación cuantitativa de la haptoglobina en suero y plasma humanos en los sistemas Roche/Hitachi cobas c."/>
    <s v="Casete conteniendo R1 y R2 para 100 pruebas "/>
    <s v="03005593"/>
    <m/>
    <x v="67"/>
    <s v=""/>
  </r>
  <r>
    <x v="0"/>
    <s v="D1206-40"/>
    <d v="2012-06-08T00:00:00"/>
    <d v="2017-06-08T00:00:00"/>
    <s v="B"/>
    <s v="SHBG/SHBG CalSet"/>
    <s v="Para la determinación cuantitativa de la globulina transportadora de lãs hormonas sexuales en suero y plasma humanos en los inmunoanalizadores Elecsys y cobas e."/>
    <s v="Para 100 pruebas/4 x 1 mL"/>
    <s v="03052001/03052028"/>
    <m/>
    <x v="68"/>
    <s v=""/>
  </r>
  <r>
    <x v="3"/>
    <s v="D1206-43"/>
    <d v="2012-06-08T00:00:00"/>
    <d v="2017-06-08T00:00:00"/>
    <s v="B"/>
    <s v="TP"/>
    <s v="Para la determinación cuantitativa de la proteína total en suero y plasma humanos con analizadores automáticos Roche de Química Clínica."/>
    <s v="R1 9 x 40 mL; R2 9 x 45 mL"/>
    <s v="11553836"/>
    <m/>
    <x v="69"/>
    <s v=""/>
  </r>
  <r>
    <x v="3"/>
    <s v="D1206-44"/>
    <d v="2012-06-08T00:00:00"/>
    <d v="2017-06-08T00:00:00"/>
    <s v="B"/>
    <s v="BIL-T"/>
    <s v="Para la determinación cuantitativa de la bilirrubina total en suero y plasma de adultos en analizadores automáticos Roche de Química Clínica."/>
    <s v="R1 4 x 66 mL; R2 4 x 16 mL; R2a 4 x 16 mL "/>
    <s v="12144336"/>
    <m/>
    <x v="70"/>
    <s v=""/>
  </r>
  <r>
    <x v="3"/>
    <s v="D1206-56"/>
    <d v="2012-06-08T00:00:00"/>
    <d v="2017-06-08T00:00:00"/>
    <s v="B"/>
    <s v="AMYL"/>
    <s v="Para la determinación cuantitativa de α-amilasa en suero, plasma y orina humanos en analizadores automáticos Roche de Química Clínica. "/>
    <s v="R1 12 x 22 mL; R2 6 x 10 mL "/>
    <n v="11555685"/>
    <m/>
    <x v="71"/>
    <s v=""/>
  </r>
  <r>
    <x v="3"/>
    <s v="D1206-52"/>
    <d v="2012-06-08T00:00:00"/>
    <d v="2017-06-09T00:00:00"/>
    <s v="B"/>
    <s v="D-BIL"/>
    <s v="Para la determinación cuantitativa de la bilirrubina directa en suero y plasma humanos en analizadores automáticos Roche de Química Clínica."/>
    <s v="R1 2 x 8 mL; R2 6 x 70 mL; R2a 2 x 22 mL"/>
    <s v="11109774"/>
    <m/>
    <x v="72"/>
    <s v=""/>
  </r>
  <r>
    <x v="3"/>
    <s v="D1207-69"/>
    <d v="2012-07-05T00:00:00"/>
    <d v="2017-07-01T00:00:00"/>
    <s v="B"/>
    <s v="CRPL3"/>
    <s v="Para la determinación cuantitativa de la proteína C reactiva en suero y plasma humanos en analizadores automáticos Roche de Química Clínica."/>
    <s v="R1 6 x 20 mL; R2 6 x 10 mL "/>
    <s v="04956885"/>
    <m/>
    <x v="73"/>
    <s v=""/>
  </r>
  <r>
    <x v="0"/>
    <s v="D1207-66"/>
    <d v="2012-07-05T00:00:00"/>
    <d v="2017-07-01T00:00:00"/>
    <s v="B"/>
    <s v="Progesterone II/ Progesterone II CalSet"/>
    <s v="Para la determinación cuantitativa de progesterona en suero y plasma humanos mediante un ensayo de electroquimioluminiscencia (ECLIA), en los inmunoanalizadores Elecsys y cobas e."/>
    <s v="Para 100 pruebas/ 4 x 1 mL"/>
    <s v="12145383/12145391"/>
    <m/>
    <x v="74"/>
    <s v=""/>
  </r>
  <r>
    <x v="0"/>
    <s v="D1207-71"/>
    <d v="2012-07-05T00:00:00"/>
    <d v="2017-07-01T00:00:00"/>
    <s v="B"/>
    <s v="CA 19-9/ CA 19-9 CalSet"/>
    <s v="Para la determinación cuantitativa del antígeno carbohidratado 19-9 (CA 19-9) en suero y plasma humanos mediante un ensayo de electroquimioluminiscencia (ECLIA), en los inmunoanalizadores Elecsys y cobas e."/>
    <s v="Para 100 pruebas/ 4 x 1 mL"/>
    <s v="11776193/11776215"/>
    <m/>
    <x v="75"/>
    <s v=""/>
  </r>
  <r>
    <x v="0"/>
    <s v="D1207-67"/>
    <d v="2012-07-05T00:00:00"/>
    <d v="2017-07-01T00:00:00"/>
    <s v="B"/>
    <s v="Insulin/ Insulin CalSet"/>
    <s v="Para la determinación cuantitativa de la insulina humana en suero y plasma humanos mediante un ensayo de electroquimioluminiscencia (ECLIA), en los inmunoanalizadores Elecsys y cobas e."/>
    <s v="Para 100 pruebas/ 4 x 1 mL"/>
    <s v="12017547/12017504"/>
    <m/>
    <x v="76"/>
    <s v=""/>
  </r>
  <r>
    <x v="3"/>
    <s v="D1207-70"/>
    <d v="2012-07-05T00:00:00"/>
    <d v="2017-07-01T00:00:00"/>
    <s v="B"/>
    <s v="C4-2"/>
    <s v="Para la determinación cuantitativa del C4 en suero y plasma humanos en los sistemas Roche/Hitachi cobas c."/>
    <s v="Para 100 pruebas"/>
    <s v="03001962"/>
    <m/>
    <x v="77"/>
    <s v=""/>
  </r>
  <r>
    <x v="0"/>
    <s v="D1207-65"/>
    <d v="2012-07-05T00:00:00"/>
    <d v="2017-07-01T00:00:00"/>
    <s v="B"/>
    <s v="proBNP II/ proBNP II CalSet"/>
    <s v="Para la determinación cuantitativa del propéptido natriurético de tipo B N-terminal (proBNP) en suero y plasma humanos mediante un ensayo de electroquimioluminiscencia (ECLIA), en los inmunoanalizadores Elecsys y cobas e."/>
    <s v="Para 100 pruebas/ 4 x 1 mL"/>
    <s v="04842464/04842472"/>
    <m/>
    <x v="78"/>
    <s v=""/>
  </r>
  <r>
    <x v="3"/>
    <s v="D1207-74"/>
    <d v="2012-07-23T00:00:00"/>
    <d v="2017-07-01T00:00:00"/>
    <s v="D"/>
    <s v="HBsAg Confirmatory Test"/>
    <s v="Prueba inmunológica para confirmar la presencia del antígeno de superfi-cie del virus de la hepatitis B en muestras de suero y plasma que resulten repetidamente reactivas con los tests Elecsys HBsAg y Elecsys HBsAg II. "/>
    <s v="1 Reactivo confirmatorio 2 x 1 mL; 2 Reactivo control 2 x 1 mL"/>
    <n v="11820648"/>
    <m/>
    <x v="79"/>
    <s v=""/>
  </r>
  <r>
    <x v="3"/>
    <s v="D1207-75"/>
    <d v="2012-07-23T00:00:00"/>
    <d v="2017-07-01T00:00:00"/>
    <s v="B"/>
    <s v="HBA1C III"/>
    <s v="Para la determinación cuantitativa de la hemoglobina A1c en mmol/mol (IFCC) y la hemoglobina A1c en % (DCCT/NGSP) en hemolizado derivado de sangre completa en analizadores automáticos Roche de Química Clínica. "/>
    <s v="R1 4 x 15 mL; R2 4 x 4 mL y R3 4 x 17 mL "/>
    <s v="05335787"/>
    <m/>
    <x v="80"/>
    <s v=""/>
  </r>
  <r>
    <x v="3"/>
    <s v="D1207-76"/>
    <d v="2012-07-23T00:00:00"/>
    <d v="2017-07-01T00:00:00"/>
    <s v="B"/>
    <s v="A1C-2"/>
    <s v="Para la determinación cuantitativa de la hemoglobina A1c en mmol/mol (IFCC) y la hemoglobina A1c en % (DCCT/NGSP) en sangre completa o hemolizado en los analizadores Roche/Hitachi cobas c."/>
    <s v="Casete conteniendo R1 y R2 para 150 pruebas "/>
    <s v="04528123"/>
    <m/>
    <x v="81"/>
    <s v=""/>
  </r>
  <r>
    <x v="3"/>
    <s v="D1207-77"/>
    <d v="2012-07-23T00:00:00"/>
    <d v="2017-07-01T00:00:00"/>
    <s v="B"/>
    <s v="IGM-2"/>
    <s v="Para la determinación cuantitativa de las inmunoglobulinas M (IgM) en suero y  plasma humanos en los sistemas Roche/Hitachi cobas c."/>
    <s v="Para 150 pruebas"/>
    <s v="03507190"/>
    <m/>
    <x v="82"/>
    <s v=""/>
  </r>
  <r>
    <x v="3"/>
    <s v="D1207-78"/>
    <d v="2012-07-23T00:00:00"/>
    <d v="2017-07-01T00:00:00"/>
    <s v="B"/>
    <s v="LDL_C"/>
    <s v="Para la determinación cuantitativa del colesterol LDL en suero y  plasma humanos en los sistemas Roche/Hitachi cobas c."/>
    <s v="Para 175 pruebas"/>
    <s v="03038866"/>
    <m/>
    <x v="83"/>
    <s v=""/>
  </r>
  <r>
    <x v="3"/>
    <s v="D1207-79"/>
    <d v="2012-07-23T00:00:00"/>
    <d v="2017-07-01T00:00:00"/>
    <s v="B"/>
    <s v="UA2"/>
    <s v="Para la determinación cuantitativa del ácido úrico en suero, plasma y orina humanos en los sistemas Roche/Hitachi cobas c."/>
    <s v="Para 400 pruebas"/>
    <s v="03183807"/>
    <m/>
    <x v="84"/>
    <s v=""/>
  </r>
  <r>
    <x v="3"/>
    <s v="D1207-80"/>
    <d v="2012-07-23T00:00:00"/>
    <d v="2017-07-01T00:00:00"/>
    <s v="B"/>
    <s v="GGT-2"/>
    <s v="Para la determinación cuantitativa de la γ-glutamiltransferasa (GGT)  en suero y plasma humanos en los sistemas Roche/Hitachi cobas c."/>
    <s v="Para 400 pruebas"/>
    <s v="03002721"/>
    <m/>
    <x v="85"/>
    <s v=""/>
  </r>
  <r>
    <x v="3"/>
    <s v="D1207-81"/>
    <d v="2012-07-23T00:00:00"/>
    <d v="2017-07-01T00:00:00"/>
    <s v="B"/>
    <s v="CA"/>
    <s v="Para la determinación cuantitativa del calcio en suero, plasma y orina humanos en los sistemas Roche/Hitachi cobas c."/>
    <s v="Para 300 pruebas"/>
    <n v="20763128"/>
    <m/>
    <x v="86"/>
    <s v=""/>
  </r>
  <r>
    <x v="3"/>
    <s v="D1207-82"/>
    <d v="2012-07-23T00:00:00"/>
    <d v="2017-07-01T00:00:00"/>
    <s v="B"/>
    <s v="TRIGL"/>
    <s v="Para la determinación cuantitativa de triglicéridos en suero y plasma humanos en los sistemas Roche/Hitachi cobas c."/>
    <s v="Para 250 pruebas"/>
    <n v="20767107"/>
    <m/>
    <x v="87"/>
    <s v=""/>
  </r>
  <r>
    <x v="0"/>
    <s v="D1207-68"/>
    <d v="2012-07-05T00:00:00"/>
    <d v="2017-07-04T00:00:00"/>
    <s v="B"/>
    <s v="β-CrossLaps/serum/β-CrossLaps CalSet"/>
    <s v="Para la determinación cuantitativa de los productos de degradación del colágeno tipo I en suero y plasma humanos mediante un ensayo de electroquimioluminiscencia (ECLIA), en los inmunoanalizadores Elecsys y cobas e."/>
    <s v="Para 100 pruebas/ 4 x 1 mL"/>
    <s v="11972308/11972316"/>
    <m/>
    <x v="88"/>
    <s v=""/>
  </r>
  <r>
    <x v="0"/>
    <s v="D1207-64"/>
    <d v="2012-07-05T00:00:00"/>
    <d v="2017-07-04T00:00:00"/>
    <s v="B"/>
    <s v="CA 125 II/ CA 125 II CalSet"/>
    <s v="Para la determinación cuantitativa de los determinantes reactivos del anticuerpo OC 125 en suero y plasma humanos mediante un ensayo de electroquimioluminiscencia (ECLIA), en los inmunoanalizadores Elecsys y cobas e."/>
    <s v="Para 100 pruebas/ 4 x 1 mL"/>
    <s v="11776223/11776240"/>
    <m/>
    <x v="89"/>
    <s v=""/>
  </r>
  <r>
    <x v="0"/>
    <s v="D1207-72"/>
    <d v="2012-07-05T00:00:00"/>
    <d v="2017-07-04T00:00:00"/>
    <s v="B"/>
    <s v="CEA/ CEA CalSet"/>
    <s v="Para la determinación cuantitativa del antígeno carcinoembrionario  (CEA) en suero y plasma humanos mediante un ensayo de electroquimiolumi-niscencia (ECLIA), en los inmunoanalizadores Elecsys y cobas e."/>
    <s v="Para 100 pruebas/ 4 x 1 mL"/>
    <s v="11731629/11731645"/>
    <m/>
    <x v="90"/>
    <s v=""/>
  </r>
  <r>
    <x v="3"/>
    <s v="D1207-83"/>
    <d v="2012-08-02T00:00:00"/>
    <d v="2017-08-01T00:00:00"/>
    <s v="B"/>
    <s v="IGA-2"/>
    <s v="Para la determinación cuantitativa de las inmunoglobulinas A en suero y plasma humanos en los sistemas Roche/Hitachi cobas c."/>
    <s v="Para 150 pruebas"/>
    <s v="03507343"/>
    <m/>
    <x v="91"/>
    <s v=""/>
  </r>
  <r>
    <x v="3"/>
    <s v="D1207-84"/>
    <d v="2012-08-02T00:00:00"/>
    <d v="2017-08-01T00:00:00"/>
    <s v="B"/>
    <s v="PHOS2"/>
    <s v="Para la determinación cuantitativa de fósforo en suero, plasma y orina humanos en los sistemas automáticos Roche/Hitachi/cobas c de Química Clínica."/>
    <s v="Casete conteniendo R1 y R2 para 250 pruebas "/>
    <s v="03183793"/>
    <m/>
    <x v="92"/>
    <s v=""/>
  </r>
  <r>
    <x v="0"/>
    <s v="D1207-85"/>
    <d v="2012-08-02T00:00:00"/>
    <d v="2017-08-01T00:00:00"/>
    <s v="B"/>
    <s v="FSH / FSH CalSet II"/>
    <s v="Para la determinación cuantitativa de la hormona estimulante de los folículos en suero y plasma humanos, mediante un inmunoensayo de electroquimio-luminiscencia (ECLIA), en los inmunoanalizadores Elecsys y cobas e"/>
    <s v="Para 100 pruebas/4 x 1 Ml"/>
    <s v="11775863/03032680"/>
    <m/>
    <x v="93"/>
    <s v=""/>
  </r>
  <r>
    <x v="3"/>
    <s v="D1207-86"/>
    <d v="2012-08-02T00:00:00"/>
    <d v="2017-08-01T00:00:00"/>
    <s v="B"/>
    <s v="LDHI2"/>
    <s v="Para la determinación cuantitativa de la lactato deshidrogenasa en suero y plasma humanos en los sistemas Roche/Hitachi cobas c."/>
    <s v="Para 300 pruebas "/>
    <s v="03004732"/>
    <m/>
    <x v="94"/>
    <s v=""/>
  </r>
  <r>
    <x v="2"/>
    <s v="D1208-87"/>
    <d v="2012-08-02T00:00:00"/>
    <d v="2017-08-01T00:00:00"/>
    <s v="B"/>
    <s v="RF II/ RF Control Set/ Preciset RF"/>
    <s v="Para la determinación cuantitativa de los factores reumatoideos en suero y plasma humanos en los sistemas Roche/Hitachi cobas c."/>
    <s v="Para 100 pruebas/ 2x1 mL, nivel I y nivel II/ 5x1 mL"/>
    <s v="20764574/ 03005496/ 12172828"/>
    <m/>
    <x v="95"/>
    <s v=""/>
  </r>
  <r>
    <x v="3"/>
    <s v="D1207-88"/>
    <d v="2012-08-02T00:00:00"/>
    <d v="2017-08-01T00:00:00"/>
    <s v="B"/>
    <s v="AMYL2"/>
    <s v="Para la determinación cuantitativa de la α-amilasa en suero, plasma y orina humanos en los sistemas Roche/Hitachi cobas c."/>
    <s v="Para 300 pruebas"/>
    <s v="03183742"/>
    <m/>
    <x v="96"/>
    <s v=""/>
  </r>
  <r>
    <x v="0"/>
    <s v="D1207-89"/>
    <d v="2012-08-02T00:00:00"/>
    <d v="2017-08-01T00:00:00"/>
    <s v="B"/>
    <s v="LH / LH CalSet II"/>
    <s v="Para la determinación cuantitativa de la hormona luteinizante en suero y plasma humanos, mediante un inmunoensayo de electroquimiolumi-niscencia (ECLIA), en los inmunoanalizadores Elecsys y cobas e."/>
    <s v="Para 100 pruebas/4 x 1 mL"/>
    <s v="11732234/03561097"/>
    <m/>
    <x v="97"/>
    <s v=""/>
  </r>
  <r>
    <x v="2"/>
    <s v="D1207-90"/>
    <d v="2012-08-02T00:00:00"/>
    <d v="2017-08-01T00:00:00"/>
    <s v="B"/>
    <s v="Folate III/ Folate III CalSet/ RBC Folate Hemolyzing Reagent"/>
    <s v="Para la determinación cuantitativa del folato en suero, plasma y eritrocitos humanos, mediante un ensayo de electroquimioluminiscencia (ECLIA), en los inmunoanalizadores Elecsys y cobas e."/>
    <s v="Para 100 pruebas/4 x 1 mL/4 x 200 mL"/>
    <s v="04476433/04874072/ 12017741"/>
    <m/>
    <x v="98"/>
    <s v=""/>
  </r>
  <r>
    <x v="0"/>
    <s v="D1207-91"/>
    <d v="2012-08-02T00:00:00"/>
    <d v="2017-08-01T00:00:00"/>
    <s v="B"/>
    <s v="Testosterone II/ Testosterone II CalSet II"/>
    <s v="Para la determinación cuantitativa de testosterona en suero y plasma humanos mediante un ensayo de electroquimioluminiscencia (ECLIA), en los inmunoanalizadores Elecsys y cobas e."/>
    <s v="Para 100 pruebas/4 x 1 mL"/>
    <s v="05200067/05202230"/>
    <m/>
    <x v="99"/>
    <s v=""/>
  </r>
  <r>
    <x v="3"/>
    <s v="D1208-92"/>
    <d v="2012-08-16T00:00:00"/>
    <d v="2017-08-01T00:00:00"/>
    <s v="B"/>
    <s v="ALP2"/>
    <s v="Para la determinación cuantitativa de la fosfatasa alcalina en suero y plasma humanos en los sistemas automáticos Roche/Hitachi/cobas c de Química Clínica."/>
    <s v="Casete conteniendo R1 y R2 para 400 pruebas "/>
    <s v="03333701"/>
    <m/>
    <x v="100"/>
    <s v=""/>
  </r>
  <r>
    <x v="3"/>
    <s v="D1208-93"/>
    <d v="2012-08-16T00:00:00"/>
    <d v="2017-08-01T00:00:00"/>
    <s v="B"/>
    <s v="Reflotron Uric Acid"/>
    <s v="Para la determinación cuantitativa de ácido úrico en sangre, suero o plasma con equipos de medición Reflotron."/>
    <s v="Para 30 pruebas"/>
    <s v="10745103"/>
    <m/>
    <x v="101"/>
    <s v=""/>
  </r>
  <r>
    <x v="3"/>
    <s v="D1208-94"/>
    <d v="2012-08-16T00:00:00"/>
    <d v="2017-08-01T00:00:00"/>
    <s v="B"/>
    <s v="Reflotron Glucose"/>
    <s v="Para la determinación cuantitativa de glucosa en sangre, suero o plasma con equipos de medición Reflotron."/>
    <s v="Para 30 pruebas"/>
    <s v="10744948"/>
    <m/>
    <x v="102"/>
    <s v=""/>
  </r>
  <r>
    <x v="3"/>
    <s v="D1208-95"/>
    <d v="2012-08-16T00:00:00"/>
    <d v="2017-08-01T00:00:00"/>
    <s v="B"/>
    <s v="Reflotron GPT (ALT)"/>
    <s v="Para la determinación cuantitativa de GPT (ALT) en sangre, suero o plasma con equipos de medición Reflotron."/>
    <s v="Para 30 pruebas"/>
    <s v="10745138"/>
    <m/>
    <x v="103"/>
    <s v=""/>
  </r>
  <r>
    <x v="2"/>
    <s v="D1208-96"/>
    <d v="2012-08-16T00:00:00"/>
    <d v="2017-08-01T00:00:00"/>
    <s v="B"/>
    <s v="sFlt-1/ sFlt-1 CalSet/ PreciControl sFlt-1"/>
    <s v="Para la determinación cuantitativa de la tirosincinasa-1 soluble tipo fms (sFlt-1) en suero humano, mediante un ensayo de electroquimioluminis-cencia (ECLIA), en los inmunoanalizadores Elecsys y cobas e."/>
    <s v="Para 100 pruebas/4 x 1 mL/4 x 1 mL"/>
    <s v="05109523/05109531/ 05156394"/>
    <m/>
    <x v="104"/>
    <s v=""/>
  </r>
  <r>
    <x v="3"/>
    <s v="D1208-100"/>
    <d v="2012-08-16T00:00:00"/>
    <d v="2017-08-01T00:00:00"/>
    <s v="B"/>
    <s v="C3C-2"/>
    <s v="Para la determinación cuantitativa del complemento C3c en suero y plasma humanos en los sistemas Roche/Hitachi cobas c."/>
    <s v="Para 100 pruebas"/>
    <s v="03001938"/>
    <m/>
    <x v="105"/>
    <s v=""/>
  </r>
  <r>
    <x v="0"/>
    <s v="D1208-101"/>
    <d v="2012-08-16T00:00:00"/>
    <d v="2017-08-01T00:00:00"/>
    <s v="B"/>
    <s v="CA 72-4/ CA 72-4 CalSet"/>
    <s v="Para la determinación cuantitativa del Antígeno del Cáncer 72-4 (CA 72-4) en suero y plasma humanos mediante un ensayo de electroquimiolu-miniscencia (ECLIA), en los inmunoanalizadores Elecsys y cobas e."/>
    <s v=" Para 100 pruebas/ 4 x 1 mL"/>
    <s v="11776258/11776274"/>
    <m/>
    <x v="106"/>
    <s v=""/>
  </r>
  <r>
    <x v="0"/>
    <s v="D1208-102"/>
    <d v="2012-08-16T00:00:00"/>
    <d v="2017-08-01T00:00:00"/>
    <s v="B"/>
    <s v="DHEA-S/ DHEA-S CalSet"/>
    <s v="Para la determinación cuantitativa del sulfato de dehidroepiandroestero-na (DHEA-S) en suero y plasma humanos mediante un ensayo de electro-quimioluminiscencia (ECLIA), en los inmunoanalizadores Elecsys y cobas e."/>
    <s v=" Para 100 pruebas/ 4 x 1 mL"/>
    <s v="03000087/03000095"/>
    <m/>
    <x v="107"/>
    <s v=""/>
  </r>
  <r>
    <x v="0"/>
    <s v="D1208-103"/>
    <d v="2012-08-16T00:00:00"/>
    <d v="2017-08-01T00:00:00"/>
    <s v="B"/>
    <s v="PTH/ PTH CalSet"/>
    <s v="Para la determinación cuantitativa de la homona paratiroidea intacta en suero y plasma humanos mediante un ensayo de electroquimio-luminiscencia (ECLIA), en los inmunoanalizadores Elecsys y cobas e."/>
    <s v="Para 100 pruebas/ 4 x 1 mL"/>
    <s v="11972103/11972219"/>
    <m/>
    <x v="108"/>
    <s v=""/>
  </r>
  <r>
    <x v="0"/>
    <s v="D1208-104"/>
    <d v="2012-08-16T00:00:00"/>
    <d v="2017-08-01T00:00:00"/>
    <s v="B"/>
    <s v="CYFRA 21-1/ CYFRA 21-1 CalSet"/>
    <s v="Para la determinación cuantitativa de los fragmentos de la citoqueratina 19 en suero y plasma humanos mediante un ensayo de electroquimio-luminiscencia (ECLIA), en los inmunoanalizadores Elecsys y cobas e."/>
    <s v="Para 100 pruebas/ 4 x 1 mL"/>
    <s v="11820966/11820974"/>
    <m/>
    <x v="109"/>
    <s v=""/>
  </r>
  <r>
    <x v="0"/>
    <s v="D1208-105"/>
    <d v="2012-08-16T00:00:00"/>
    <d v="2017-08-01T00:00:00"/>
    <s v="B"/>
    <s v="CA 15-3 II/ CA 15-3 II CalSet"/>
    <s v="Para la determinación cuantitativa del Antígeno del Cáncer 15-3 (CA 15-3) en suero y plasma humanos mediante un ensayo de electroquimio-luminiscencia (ECLIA), en los inmunoanalizadores Elecsys y cobas e."/>
    <s v="Para 100 pruebas/ 4 x 1 mL"/>
    <s v="03045838/03045846"/>
    <m/>
    <x v="110"/>
    <s v=""/>
  </r>
  <r>
    <x v="2"/>
    <s v="D1208-106"/>
    <d v="2012-08-16T00:00:00"/>
    <d v="2017-08-01T00:00:00"/>
    <s v="B"/>
    <s v="PIGF / PIGF CalSet / PreciControl PIGF"/>
    <s v="Para la determinación cuantitativa del factor de crecimiento placentario (PIGF) en suero humano, mediante un inmunoensayo de electroquimio-luminiscencia (ECLIA), en los inmunoanalizadores Elecsys y cobas e"/>
    <s v="Para 100 pruebas/ 4 x 1 mL/4 x 1 mL"/>
    <s v="05144671/05144701/ 05144728"/>
    <m/>
    <x v="111"/>
    <s v=""/>
  </r>
  <r>
    <x v="0"/>
    <s v="D1208-107"/>
    <d v="2012-08-16T00:00:00"/>
    <d v="2017-08-01T00:00:00"/>
    <s v="B"/>
    <s v="Anti-CCP/ PreciControl Anti-CCP"/>
    <s v="Para la determinación semicuantitativa de los autoanticuerpos IgG humanos dirigidos contra los péptidos cíclicos citrulinados (CCP)  en suero y plasma humanos mediante un ensayo de electroquimio-luminiscencia (ECLIA), en los inmunoanalizadores Elecsys y cobas e."/>
    <s v="Para 100 pruebas/4 x 2 mL"/>
    <s v="05031656/05031664"/>
    <m/>
    <x v="112"/>
    <s v=""/>
  </r>
  <r>
    <x v="0"/>
    <s v="D1208-108"/>
    <d v="2012-08-16T00:00:00"/>
    <d v="2017-08-01T00:00:00"/>
    <s v="B"/>
    <s v="Digoxin / Digoxin CalSet"/>
    <s v="Para la determinación cuantitativa de la digoxina en suero y plasma humanos, mediante un inmunoensayo de electroquimioluminiscencia (ECLIA), en los inmunoanalizadores Elecsys y cobas e"/>
    <s v="Para 100 pruebas/4 x 1,5 mL"/>
    <s v="11820796/11820907"/>
    <m/>
    <x v="113"/>
    <s v=""/>
  </r>
  <r>
    <x v="3"/>
    <s v="D1208-109"/>
    <d v="2012-08-23T00:00:00"/>
    <d v="2017-08-01T00:00:00"/>
    <s v="B"/>
    <s v="Urea/BUN"/>
    <s v="Prueba enzimática para la determinación cuantitativa de la urea y el nitrógeno ureico en suero, plasma y orina humanos, en los analizadores automáticos Roche de Química Clínica."/>
    <s v="R1 6 x 40 mL y R2 3 x 49 mL "/>
    <n v="11489364"/>
    <m/>
    <x v="114"/>
    <s v=""/>
  </r>
  <r>
    <x v="3"/>
    <s v="D1208-110"/>
    <d v="2012-08-23T00:00:00"/>
    <d v="2017-08-01T00:00:00"/>
    <s v="B"/>
    <s v="ALT (ALAT/GPT)"/>
    <s v="Para la determinación cuantitativa de la alanina-aminotransferasa en suero y plasma humanos en analizadores automáticos Roche de Química Clínica."/>
    <s v="R1 12 x 50 mL, R1a 12 x 50 mL/24 x 25 mL, R2 3 x 44 Ml"/>
    <s v="10851132"/>
    <m/>
    <x v="115"/>
    <s v=""/>
  </r>
  <r>
    <x v="0"/>
    <s v="D1208-111"/>
    <d v="2012-08-31T00:00:00"/>
    <d v="2017-08-01T00:00:00"/>
    <s v="B"/>
    <s v="FT4/FT4 CalSet"/>
    <s v="Para la determinación cuantitativa de la de la tiroxina libre en suero y plasma humanos en los inmunoanalizadores Elecsys y cobas e."/>
    <s v="Para 200 pruebas/4 x 1 mL"/>
    <s v="11731297/11731661"/>
    <m/>
    <x v="116"/>
    <s v=""/>
  </r>
  <r>
    <x v="3"/>
    <s v="D1208-112"/>
    <d v="2012-08-31T00:00:00"/>
    <d v="2017-08-01T00:00:00"/>
    <s v="B"/>
    <s v="CHOL"/>
    <s v="Para la determinación cuantitativa directa de colesterol en suero o plasma humanos con analizadores automáticos Roche de Química Clínica."/>
    <s v="R1 12 x 65 mL  "/>
    <n v="11491458"/>
    <m/>
    <x v="117"/>
    <s v=""/>
  </r>
  <r>
    <x v="3"/>
    <s v="D1208-113"/>
    <d v="2012-08-31T00:00:00"/>
    <d v="2017-08-01T00:00:00"/>
    <s v="B"/>
    <s v="BRAHMS PCT"/>
    <s v="Para la determinación cuantitativa de la PST (Procalcitonina) en suero y plasma humanos en los inmunoanalizadores Elecsys y cobas e."/>
    <s v="Para 100 pruebas "/>
    <s v="05056888"/>
    <m/>
    <x v="118"/>
    <s v=""/>
  </r>
  <r>
    <x v="0"/>
    <s v="D1208-114"/>
    <d v="2012-08-31T00:00:00"/>
    <d v="2017-08-01T00:00:00"/>
    <s v="B"/>
    <s v="Anti-HAV IgM/ PreciControl Anti-HAV IgM"/>
    <s v="Para la determinación cualitativa de las inmunoglogulinas M contra el virus de la hepatitis A en suero y plasma humanos en los inmunoanalizadores Elecsys y cobas e."/>
    <s v="Para 100 pruebas/16 x 0,67  mL"/>
    <s v="11820591/11876368"/>
    <m/>
    <x v="119"/>
    <s v=""/>
  </r>
  <r>
    <x v="0"/>
    <s v="D1208-115"/>
    <d v="2012-08-31T00:00:00"/>
    <d v="2017-08-01T00:00:00"/>
    <s v="B"/>
    <s v="IgE II/IgE CalSet"/>
    <s v="Para la determinación cuantitativa de la inmunoglobulina E (IgE) en suero y plasma humanos en los inmunoanalizadores Elecsys y cobas e."/>
    <s v="Para 100 pruebas/ 4 x 1 mL"/>
    <s v="04827031/11930427"/>
    <m/>
    <x v="120"/>
    <s v=""/>
  </r>
  <r>
    <x v="0"/>
    <s v="D1208-116"/>
    <d v="2012-08-31T00:00:00"/>
    <d v="2017-08-01T00:00:00"/>
    <s v="B"/>
    <s v="C-Peptide/ C-Peptide CalSet"/>
    <s v="Para la determinación cuantitativa del péptido C en suero, plasma y orina humanos en los inmunoanalizadores Elecsys y cobas e."/>
    <s v="Para 100 pruebas/ 4 x 1 mL"/>
    <s v="03184897/03184919"/>
    <m/>
    <x v="121"/>
    <s v=""/>
  </r>
  <r>
    <x v="3"/>
    <s v="D1208-117"/>
    <d v="2012-08-31T00:00:00"/>
    <d v="2017-08-01T00:00:00"/>
    <s v="B"/>
    <s v="TPUC3"/>
    <s v="Para la determinación cuantitativa de proteína en orina y líquido cefalorraquídeo humanos en los sistemas automáticos Roche/Hitachi/cobas c de Química Clínica."/>
    <s v="Casete conteniendo R1 y R2 para 150 pruebas "/>
    <s v="03333825"/>
    <m/>
    <x v="122"/>
    <s v=""/>
  </r>
  <r>
    <x v="3"/>
    <s v="D1208-118"/>
    <d v="2012-08-31T00:00:00"/>
    <d v="2017-08-01T00:00:00"/>
    <s v="B"/>
    <s v="HDL-C plus"/>
    <s v="Para la determinación cuantitativa directa de colesterol HDL en suero o plasma humanos con analizadores automáticos Roche de Química Clínica. "/>
    <s v="R1 6 x 54 mL, R2 6 x 20 mL"/>
    <s v="04713214"/>
    <m/>
    <x v="123"/>
    <s v=""/>
  </r>
  <r>
    <x v="0"/>
    <s v="D1208-119"/>
    <d v="2012-08-31T00:00:00"/>
    <d v="2017-08-01T00:00:00"/>
    <s v="B"/>
    <s v="N-MID Osteocalcin/ N-MID Osteocalcin CalSet"/>
    <s v="Para la determinación cuantitativa del fragmento N-MID de la osteocalcina en suero y plasma humanos en los inmunoanalizadores Elecsys y cobas e. "/>
    <s v="Para 100 pruebas/4 x 1 mL"/>
    <s v="12149133/11972111"/>
    <m/>
    <x v="124"/>
    <s v=""/>
  </r>
  <r>
    <x v="3"/>
    <s v="D1208-120"/>
    <d v="2012-08-31T00:00:00"/>
    <d v="2017-08-01T00:00:00"/>
    <s v="B"/>
    <s v="PHOS"/>
    <s v="Para la determinación cuantitativa de fósforo en suero, plasma y orina humanos en analizadores automáticos Roche de Química Clínica."/>
    <s v="R1 12 x 50 mL, R2 6 x 43 mL"/>
    <n v="11489348"/>
    <m/>
    <x v="125"/>
    <s v=""/>
  </r>
  <r>
    <x v="3"/>
    <s v="D1209-121"/>
    <d v="2012-09-05T00:00:00"/>
    <d v="2017-09-01T00:00:00"/>
    <s v="B"/>
    <s v="BIL-T"/>
    <s v="Para la determinación cuantitativa de la bilirrubina total en suero y plasma de adultos y neonatos en analizadores automáticos Roche de Química Clínica."/>
    <s v="R1 12 x 50 mL, R2 6 x 22 Ml"/>
    <n v="11489194"/>
    <m/>
    <x v="126"/>
    <s v=""/>
  </r>
  <r>
    <x v="3"/>
    <s v="D1209-123"/>
    <d v="2012-09-13T00:00:00"/>
    <d v="2017-09-01T00:00:00"/>
    <s v="B"/>
    <s v="Ca"/>
    <s v=" Para la determinación cuantitativa del calcio en suero, plasma y orina humanos en los analizadores automáticos Roche de de Química Clínica."/>
    <s v="R1 12 x 50 mL, R2 6 x 43 mL"/>
    <n v="11489216"/>
    <m/>
    <x v="127"/>
    <s v=""/>
  </r>
  <r>
    <x v="3"/>
    <s v="D1209-124"/>
    <d v="2012-09-13T00:00:00"/>
    <d v="2017-09-01T00:00:00"/>
    <s v="B"/>
    <s v="U/CSF Protein"/>
    <s v=" Para la determinación cuantitativa de proteína en orina y líquido cefalorraquídeo humanos en los analizadores automáticos Roche de Química Clínica."/>
    <s v="R1 6 x 20 mL, R2 6 x 9 mL"/>
    <n v="11877801"/>
    <m/>
    <x v="128"/>
    <s v=""/>
  </r>
  <r>
    <x v="3"/>
    <s v="D1209-125"/>
    <d v="2012-09-17T00:00:00"/>
    <d v="2017-09-01T00:00:00"/>
    <s v="B"/>
    <s v="Mg"/>
    <s v=" Para la determinación cuantitativa del magnesio en suero, plasma y orina humanos en los sistemas Roche/ Hitachi cobas c."/>
    <s v="Casete conteniendo R1 y R2 para 175 pruebas"/>
    <n v="20737593"/>
    <m/>
    <x v="129"/>
    <s v=""/>
  </r>
  <r>
    <x v="3"/>
    <s v="D1209-126"/>
    <d v="2012-09-17T00:00:00"/>
    <d v="2017-09-01T00:00:00"/>
    <s v="B"/>
    <s v="Reflotrón K"/>
    <s v=" Para la determinación cuantitativa de potasio en plasma heparinizado o suero con equipos de medición Reflotron."/>
    <s v="Para 30 pruebas. "/>
    <n v="11208764"/>
    <m/>
    <x v="130"/>
    <s v=""/>
  </r>
  <r>
    <x v="3"/>
    <s v="D1210-127"/>
    <d v="2012-10-02T00:00:00"/>
    <d v="2017-10-01T00:00:00"/>
    <s v="B"/>
    <s v="AST (ASAT/GOT)"/>
    <s v="Para la determinación cuantitativa de la aspartato aminotransferasa  (AST) en suero y plasma humanos en los analizadores automáticos Roche de de Química Clínica."/>
    <s v="R1 12 x 50 mL, R1a 12 x 50 mL, R2 3 x 44 mL"/>
    <n v="10851124"/>
    <m/>
    <x v="131"/>
    <s v=""/>
  </r>
  <r>
    <x v="3"/>
    <s v="D1210-128"/>
    <d v="2012-10-02T00:00:00"/>
    <d v="2017-10-01T00:00:00"/>
    <s v="B"/>
    <s v="ALP"/>
    <s v="Para la determinación cuantitativa de la fosfatasa alcalina (ALP) en suero y plasma humanos en los analizadores automáticos Roche de Química Clínica."/>
    <s v="R1 6 x 42 mL, R2 6 x 9 mL, R2a 6 x 9 mL"/>
    <n v="10816388"/>
    <m/>
    <x v="132"/>
    <s v=""/>
  </r>
  <r>
    <x v="3"/>
    <s v="D1210-129"/>
    <d v="2012-10-03T00:00:00"/>
    <d v="2017-10-01T00:00:00"/>
    <s v="B"/>
    <s v=" Reflotron Alkal. Phosphatase"/>
    <s v=" Para la determinación cuantitativa de la actividad total de la fosfatasa alcalina en sangre, suero o plasma con equipos de medición Reflotron."/>
    <s v=" Para 30 pruebas"/>
    <n v="11622773"/>
    <m/>
    <x v="133"/>
    <s v=""/>
  </r>
  <r>
    <x v="0"/>
    <s v="D1210-130"/>
    <d v="2012-10-03T00:00:00"/>
    <d v="2017-10-01T00:00:00"/>
    <s v="B"/>
    <s v=" Reflotron Hemoglobin/ Reflotron Precinorm HB"/>
    <s v=" Para la determinación cuantitativa de hemoglobina en sangre con equipos de medición Reflotron."/>
    <s v=" Para 30 pruebas/4 x 2 mL"/>
    <s v="10744964/10745189"/>
    <m/>
    <x v="134"/>
    <s v=""/>
  </r>
  <r>
    <x v="3"/>
    <s v="D1210-131"/>
    <d v="2012-10-03T00:00:00"/>
    <d v="2017-10-01T00:00:00"/>
    <s v="B"/>
    <s v=" LIP"/>
    <s v="Para la determinación cuantitativa de la lipasa en suero y plasma humanos en analizadores automáticos Roche de Química Clínica. "/>
    <s v=" R1 12 x 40 mL, R2 6 x 50 mL"/>
    <n v="11821733"/>
    <m/>
    <x v="135"/>
    <s v=""/>
  </r>
  <r>
    <x v="2"/>
    <s v="D1210-132"/>
    <d v="2012-10-03T00:00:00"/>
    <d v="2017-10-01T00:00:00"/>
    <s v="C"/>
    <s v="Troponin T hs STAT/ Troponin T hs STAT CalSet/ PreciControl Troponin"/>
    <s v="Para la determinación cuantitativa de la troponina T cardiaca en suero y plasma humanos en los inmunoanalizadores Elecsys y cobas e."/>
    <s v="Para 100 pruebas/4 x 1 mL/4 x 2 mL"/>
    <s v="05092728/05092736/05095107"/>
    <m/>
    <x v="136"/>
    <s v=""/>
  </r>
  <r>
    <x v="3"/>
    <s v="D1210-133"/>
    <d v="2012-10-03T00:00:00"/>
    <d v="2017-10-01T00:00:00"/>
    <s v="B"/>
    <s v="Ceruloplasmin"/>
    <s v="Para la determinación cuantitativa de la ceruloplasmina en suero y plasma humanos en analizadores automáticos Roche de Química Clínica."/>
    <s v=" R1 2 x 15 mL, R2 2 x 6 mL"/>
    <n v="11660497"/>
    <m/>
    <x v="137"/>
    <s v=""/>
  </r>
  <r>
    <x v="3"/>
    <s v="D1210-134"/>
    <d v="2012-10-03T00:00:00"/>
    <d v="2017-10-01T00:00:00"/>
    <s v="B"/>
    <s v=" Mg"/>
    <s v="Para la determinación cuantitativa del magnesio en suero, plasma y orina humanos en analizadores automáticos Roche de Química Clínica."/>
    <s v=" R1 9 x 21 mL, R2 9 x 21 mL"/>
    <n v="11489330"/>
    <m/>
    <x v="138"/>
    <s v=""/>
  </r>
  <r>
    <x v="3"/>
    <s v="D1210-135"/>
    <d v="2012-10-03T00:00:00"/>
    <d v="2017-10-01T00:00:00"/>
    <s v="B"/>
    <s v=" Mg"/>
    <s v="Para la determinación cuantitativa del magnesio en suero, plasma y orina humanos en analizadores automáticos Roche de Química Clínica."/>
    <s v=" R1 6 x 58 mL, R2 6 x 59 mL"/>
    <n v="11551353"/>
    <m/>
    <x v="139"/>
    <s v=""/>
  </r>
  <r>
    <x v="3"/>
    <s v="D1210-136"/>
    <d v="2012-10-03T00:00:00"/>
    <d v="2017-10-01T00:00:00"/>
    <s v="B"/>
    <s v=" AMYL"/>
    <s v="Para la determinación cuantitativa de la α-amilasa en suero, plasma y orina en analizadores automáticos Roche de Química Clínica"/>
    <s v="R1 6 x 66 mL, R2 6 x 16 mL"/>
    <n v="11876473"/>
    <m/>
    <x v="140"/>
    <s v=""/>
  </r>
  <r>
    <x v="3"/>
    <s v="D1210-137"/>
    <d v="2012-10-03T00:00:00"/>
    <d v="2017-10-01T00:00:00"/>
    <s v="B"/>
    <s v=" Reflotron Amylase"/>
    <s v=" Para la determinación cuantitativa de la actividad total de la  α-amilasa en sangre, suero o plasma con equipos de medición Reflotron."/>
    <s v=" Para 15 pruebas. "/>
    <n v="11200658"/>
    <m/>
    <x v="141"/>
    <s v=""/>
  </r>
  <r>
    <x v="3"/>
    <s v="D1210-138"/>
    <d v="2012-10-03T00:00:00"/>
    <d v="2017-10-01T00:00:00"/>
    <s v="B"/>
    <s v=" HDLC3"/>
    <s v=" Para la determinación cuantitativa de la concentración del colesterol HDL en suero y plasma humanos en los sistemas Roche/Hitachi cobas c."/>
    <s v=" Casete conteniendo R1 y R2 para 200 pruebas"/>
    <s v="04399803"/>
    <m/>
    <x v="142"/>
    <s v=""/>
  </r>
  <r>
    <x v="3"/>
    <s v="D1212-157"/>
    <d v="2012-12-05T00:00:00"/>
    <d v="2017-12-01T00:00:00"/>
    <s v="B"/>
    <s v="CREA"/>
    <s v="Prueba para la determinación cuantitativa de creatinina en suero, plasma y orina humanos en los analizadores automáticos Roche de Química Clínica, mediante el método cinético colorimétrico de Jaffé."/>
    <s v="R1 12 x 50 mL y R2 6 x 22 mL"/>
    <n v="11489291"/>
    <m/>
    <x v="143"/>
    <s v=""/>
  </r>
  <r>
    <x v="3"/>
    <s v="D1212-158"/>
    <d v="2012-12-05T00:00:00"/>
    <d v="2017-12-01T00:00:00"/>
    <s v="B"/>
    <s v=" CREA plus"/>
    <s v="Prueba para la determinación cuantitativa de creatinina en suero, plasma y orina humanos en los analizadores automáticos Roche de Química Clínica."/>
    <s v="R1 12 x 50 mL y R2 6 x 50 mL"/>
    <n v="11775642"/>
    <m/>
    <x v="144"/>
    <s v=""/>
  </r>
  <r>
    <x v="2"/>
    <s v="D1212-159"/>
    <d v="2012-12-05T00:00:00"/>
    <d v="2017-12-01T00:00:00"/>
    <s v="C"/>
    <s v="CK-MB STAT/ CK-MB STAT CalSet/PreciControl Cardiac II"/>
    <s v="Prueba inmunológica para la determinación cuantitativa de la isoenzima MB de la creatincinasa en suero y plasma humanos en los inmunoanalizadores Elecsys y cobas e."/>
    <s v="Para 100 pruebas  "/>
    <s v="5957648/5957656/4917049"/>
    <m/>
    <x v="145"/>
    <s v=""/>
  </r>
  <r>
    <x v="0"/>
    <s v="D1212-160"/>
    <d v="2012-12-05T00:00:00"/>
    <d v="2017-12-01T00:00:00"/>
    <s v="B"/>
    <s v="S100/S100 CalSet"/>
    <s v="Inmunoanálisis destinado a la determinación cuantitativa de S100 (S100 A1B y S100 BB) en suero humanos, por método de electro-quimioluminiscencia en los inmunoanalizadores Elecsys y cobas e."/>
    <s v="Para 100 pruebas. "/>
    <s v="03175243/03289834"/>
    <m/>
    <x v="146"/>
    <s v=""/>
  </r>
  <r>
    <x v="3"/>
    <s v="D1212-161"/>
    <d v="2012-12-05T00:00:00"/>
    <d v="2017-12-01T00:00:00"/>
    <s v="B"/>
    <s v="LDL-C plus"/>
    <s v="Prueba enzimática homogénea para la determinación cuantitativa directa del colesterol LDL en suero y plasma humanos con analizadores automáticos Roche de Química Clínica."/>
    <s v="R1 6 x 22 mL y R2 6 x 8 mL"/>
    <s v="04714423"/>
    <m/>
    <x v="147"/>
    <s v=""/>
  </r>
  <r>
    <x v="3"/>
    <s v="D1212-162"/>
    <d v="2012-12-05T00:00:00"/>
    <d v="2017-12-01T00:00:00"/>
    <s v="B"/>
    <s v=" LDH"/>
    <s v="Prueba para la determinación cuantitativa de lactato deshidrogenasa en suero y plasma humanos con analizadores automáticos Roche de Química Clínica."/>
    <s v="R1 6 x 66 mL y R2 6 x 16 mL"/>
    <s v="03002209"/>
    <m/>
    <x v="148"/>
    <s v=""/>
  </r>
  <r>
    <x v="3"/>
    <s v="D1212-163"/>
    <d v="2012-12-05T00:00:00"/>
    <d v="2017-12-01T00:00:00"/>
    <s v="B"/>
    <s v="CRPHS"/>
    <s v="Prueba inmunoturbidimétrica para la determinación cuantitativa in vitro de CRP en suero y plasma humanos en analizadores automáticos Roche de Química Clínica."/>
    <s v="R1  2 x 15 mL; R2  2 x 15 mL"/>
    <n v="11972855"/>
    <m/>
    <x v="149"/>
    <s v=""/>
  </r>
  <r>
    <x v="0"/>
    <s v="D1212-164"/>
    <d v="2012-12-05T00:00:00"/>
    <d v="2017-12-01T00:00:00"/>
    <s v="B"/>
    <s v="AFP / AFP CalSet II"/>
    <s v="Test  inmunológico  in  vitro  para  la  determinación  cuantitativa  de  la      α1-fetoproteína  en suero y plasma humanos, en los analizadores Elecsys y cobas e."/>
    <s v="Para 100 pruebas / 4 x 1 mL"/>
    <s v="04481798/04487761"/>
    <m/>
    <x v="150"/>
    <s v=""/>
  </r>
  <r>
    <x v="0"/>
    <s v="D1212-165"/>
    <d v="2012-12-05T00:00:00"/>
    <d v="2017-12-01T00:00:00"/>
    <s v="B"/>
    <s v="Vitamin B12 / Vitamin B12 CalSet II"/>
    <s v="Test de fijación in vitro para la determinación cuantitativa de la vitamina B12 en suero y plasma humanos, en los analizadores Elecsys y cobas e."/>
    <s v="Para 100 pruebas / 4 x 1 mL"/>
    <s v="04745736/04572459"/>
    <m/>
    <x v="151"/>
    <s v=""/>
  </r>
  <r>
    <x v="0"/>
    <s v="D1212-166"/>
    <d v="2012-12-05T00:00:00"/>
    <d v="2017-12-01T00:00:00"/>
    <s v="B"/>
    <s v="IL-6 / IL-6 CalSet"/>
    <s v="Test inmunológico in vitro para la determinación cuantitativa de la interleucina-6 (IL-6) en suero y plasma humanos, en los analizadores Elecsys y cobas e."/>
    <s v="Para 100 pruebas / 4 x 2 mL"/>
    <s v="05109442/05109469"/>
    <m/>
    <x v="152"/>
    <s v=""/>
  </r>
  <r>
    <x v="6"/>
    <s v="D1212-167"/>
    <d v="2012-12-05T00:00:00"/>
    <d v="2017-12-01T00:00:00"/>
    <s v="C"/>
    <s v="Cyclosporine  II   /   Cyclosporine  Calibrators  / Cyclosporine Calibrator 0 ng/mL / Cyclosporine Sample Pretreatment Reagent"/>
    <s v="Para la determinación cuantitativa de la ciclosporina A en sangre humana completa destinado al control del tratamiento de ciclosporina en pacientes trasplantados."/>
    <s v="Casete conteniendo R1 y SR para 100 pruebas/1 x 2,5 mL; 5 x 2,0 mL/3 x 2,5 mL/4 x 40 mL"/>
    <s v="4340892/20766305/20766399/20766364"/>
    <m/>
    <x v="153"/>
    <s v=""/>
  </r>
  <r>
    <x v="3"/>
    <s v="D1212-170"/>
    <d v="2012-12-13T00:00:00"/>
    <d v="2017-12-01T00:00:00"/>
    <s v="B"/>
    <s v="Reflotron Creatinina"/>
    <s v="Prueba para la determinación cuantitativa de creatinina en sangre, suero o plasma u orina con equipos de medición Reflotron."/>
    <s v="Para 30 pruebas"/>
    <n v="10886874"/>
    <m/>
    <x v="154"/>
    <s v=""/>
  </r>
  <r>
    <x v="3"/>
    <s v="D1212-171"/>
    <d v="2012-12-13T00:00:00"/>
    <d v="2017-12-01T00:00:00"/>
    <s v="B"/>
    <s v="Li"/>
    <s v="Prueba para la determinación cuantitativa de litio en suero y plasma humanos en los sistemas Roche/Hitachi cobas c."/>
    <s v="Para 100 pruebas"/>
    <n v="4679598"/>
    <m/>
    <x v="155"/>
    <s v=""/>
  </r>
  <r>
    <x v="3"/>
    <s v="D1301-01"/>
    <d v="2013-01-10T00:00:00"/>
    <d v="2018-01-01T00:00:00"/>
    <s v="B"/>
    <s v="CRPL3"/>
    <s v="Prueba inmunoturbidimétrica para la determinación cuantitativa de la proteína C-reactiva en suero y plasma humanos en los sistemas Roche/Hitachi cobas c."/>
    <s v="Para 250 pruebas"/>
    <n v="4956842"/>
    <m/>
    <x v="156"/>
    <s v=""/>
  </r>
  <r>
    <x v="3"/>
    <s v="D1301-02"/>
    <d v="2013-01-10T00:00:00"/>
    <d v="2018-01-01T00:00:00"/>
    <s v="B"/>
    <s v="Reflotron Pancreatic Amylase"/>
    <s v="Prueba para la determinación cuantitativa de la actividad específica de la a- amilasa pancreática en sangre, suero, plasma u orina con equipos de medición Reflotron."/>
    <s v="Para 15 pruebas"/>
    <n v="11126679"/>
    <m/>
    <x v="157"/>
    <s v=""/>
  </r>
  <r>
    <x v="3"/>
    <s v="D1301-04"/>
    <d v="2013-01-10T00:00:00"/>
    <d v="2018-01-01T00:00:00"/>
    <s v="B"/>
    <s v="Fe"/>
    <s v="Prueba para la determinación cuantitativa de hierro en suero y plasma humanos en los analizadores automáticos Roche de Química Clínica."/>
    <s v="R1 6 x 64 mL; R2 6 x 16 mL"/>
    <n v="11876996"/>
    <m/>
    <x v="158"/>
    <s v=""/>
  </r>
  <r>
    <x v="3"/>
    <s v="D1302-05"/>
    <d v="2013-02-06T00:00:00"/>
    <d v="2018-02-01T00:00:00"/>
    <s v="B"/>
    <s v="Reflotron GOT (AST)"/>
    <s v="Para la determinación cuantitativa de GOT (AST) en sangre, plasma y suero con equipos de medición Reflotron."/>
    <s v="Para 30 pruebas. "/>
    <n v="10745120"/>
    <m/>
    <x v="159"/>
    <s v=""/>
  </r>
  <r>
    <x v="3"/>
    <s v="D1302-06"/>
    <d v="2013-02-06T00:00:00"/>
    <d v="2018-02-01T00:00:00"/>
    <s v="B"/>
    <s v="UREA/BUN"/>
    <s v="Prueba enzimática para la determinación cuantitativa de la urea y el nitrógeno ureico en suero, plasma y orina humanos, en los analizadores automáticos Roche de Química Clínica."/>
    <s v="R1 6 x 66 mL y R2 6 x 43 mL"/>
    <n v="11729691"/>
    <m/>
    <x v="160"/>
    <s v=""/>
  </r>
  <r>
    <x v="0"/>
    <s v="D1303-28"/>
    <d v="2013-03-11T00:00:00"/>
    <d v="2018-03-01T00:00:00"/>
    <s v="B"/>
    <s v="BM Lactate / BM Control  Lactate"/>
    <s v="Tira reactiva para la determinación cuantitativa de lactato en sangre capilar fresca o fresca heparinizada o sangre venosa fresca  heparinizada con los instrumentos Accutrend Lactate, Accutrend Plus o Accusport."/>
    <s v="Para 25 pruebas/ 2 x 4 mL "/>
    <s v="03012654/11447335"/>
    <m/>
    <x v="161"/>
    <s v=""/>
  </r>
  <r>
    <x v="0"/>
    <s v="D1303-29"/>
    <d v="2013-03-11T00:00:00"/>
    <d v="2018-03-01T00:00:00"/>
    <s v="B"/>
    <s v="Reflotron HDL Cholesterol / Reflotron Precinorm HDL "/>
    <s v="Prueba para la determinación cuantitativa de colesterol HDL en plasma con EDTA con equipos de medición Reflotron."/>
    <s v="Para 30 pruebas/2 x 2 mL de concentración 1; 2 x 2 mL  de concentración 2"/>
    <s v="11208756/11183893"/>
    <m/>
    <x v="162"/>
    <s v=""/>
  </r>
  <r>
    <x v="3"/>
    <s v="D1303-37"/>
    <d v="2013-03-28T00:00:00"/>
    <d v="2018-03-01T00:00:00"/>
    <s v="B"/>
    <s v="Precicontrol Multimarker"/>
    <s v="Para el control de calidad de los inmunoensayos especificados en los inmunoanalizadores Elecsys y cobas e."/>
    <s v="PC MM1 3 x 2 mL; PC MM2 3 x 2 mL"/>
    <s v="05341787"/>
    <m/>
    <x v="163"/>
    <s v=""/>
  </r>
  <r>
    <x v="2"/>
    <s v="D1305-51"/>
    <d v="2013-05-08T00:00:00"/>
    <d v="2018-05-01T00:00:00"/>
    <s v="B"/>
    <s v="NSE/NSE Calset/Diluent NSE"/>
    <s v="Para la determinación cuantitabiva de la enolasa específica neuronal (NSE) en suero humano, en los analizadores Elecsys y cobas e."/>
    <s v="Para 100 determinaciones/ Cal1 2x1 mL; Cal2 2x1 mL/ 4x3 mL"/>
    <s v="12133113/12133121/ 03004864"/>
    <m/>
    <x v="164"/>
    <s v=""/>
  </r>
  <r>
    <x v="0"/>
    <s v="D1306-61"/>
    <d v="2013-06-13T00:00:00"/>
    <d v="2018-06-01T00:00:00"/>
    <s v="C"/>
    <s v="COBAS AmpliPrep/COBAS TaqMan HCV Quantitative Test, version 2.0 / COBAS AmpliPrep/ COBAS TaqMan Wash Reagent"/>
    <s v="Prueba de amplificación de ácidos nucleicos in vitro para la determinación cuantitativa de los genotipos 1 al 6 del ARN del HCV en suero o plasma humano."/>
    <s v="72 pruebas / 1 x 5,1 L "/>
    <s v="05532264 / 03587797"/>
    <m/>
    <x v="165"/>
    <s v=""/>
  </r>
  <r>
    <x v="4"/>
    <s v="D1306-59"/>
    <d v="2013-06-13T00:00:00"/>
    <d v="2018-06-01T00:00:00"/>
    <s v="B"/>
    <s v="Familia 7.10  Soluciones de Calibración Sistema cobas b121 (OMNI C)"/>
    <s v="Soluciones C1, C2 y C3 para la calibración del cobas b121"/>
    <m/>
    <m/>
    <m/>
    <x v="166"/>
    <s v=""/>
  </r>
  <r>
    <x v="5"/>
    <s v="D1306-59/1"/>
    <d v="2013-06-13T00:00:00"/>
    <d v="2018-06-01T00:00:00"/>
    <s v="B"/>
    <s v="C1 Calibration Solution 1"/>
    <s v="Solución 1 de Calibración para cobas b121, Roche OMNI C."/>
    <s v="2  x  1750 mL"/>
    <s v="03144046"/>
    <m/>
    <x v="166"/>
    <s v="1"/>
  </r>
  <r>
    <x v="5"/>
    <s v="D1306-59/2"/>
    <d v="2013-06-13T00:00:00"/>
    <d v="2018-06-01T00:00:00"/>
    <s v="B"/>
    <s v="C2 Calibration Solution 2"/>
    <s v="Solución 2 de Calibración para cobas b121, Roche OMNI C."/>
    <s v="2  x  1200 mL"/>
    <s v="03144020"/>
    <m/>
    <x v="166"/>
    <s v="2"/>
  </r>
  <r>
    <x v="5"/>
    <s v="D1306-59/3"/>
    <d v="2013-06-13T00:00:00"/>
    <d v="2018-06-01T00:00:00"/>
    <s v="B"/>
    <s v="C3 Fluid Pack"/>
    <s v="Paquete de fluidos conteniendo soluciones de condicionamiento, de referencia, punto cero y de limpieza para cobas b121, Roche OMNI C."/>
    <s v=" 1  x  25 / 30 / 50 / 200 mL"/>
    <s v="03144038"/>
    <m/>
    <x v="166"/>
    <s v="3"/>
  </r>
  <r>
    <x v="3"/>
    <s v="D1306-60"/>
    <d v="2013-06-13T00:00:00"/>
    <d v="2018-06-01T00:00:00"/>
    <s v="B"/>
    <s v="BILD2"/>
    <s v="Para la determinación cuantitativa de la bilirrubina directa en suero y plasma humanos, en los sistemas COBAS INTEGRA y Roche/Hitachi cobas c."/>
    <s v="Para 350 pruebas. Casete conteniendo a R1 y R2 (cobas c) o SR (COBAS INTEGRA)."/>
    <s v="05589061"/>
    <m/>
    <x v="167"/>
    <s v=""/>
  </r>
  <r>
    <x v="3"/>
    <s v="D1308-66"/>
    <d v="2013-08-08T00:00:00"/>
    <d v="2018-08-01T00:00:00"/>
    <s v="B"/>
    <s v="CA2"/>
    <s v="Para la determinación cuantitativa de calcio en suero, plasma y orina humanos en los sistemas Roche/Hitachi cobas c."/>
    <s v="Para 300 pruebas."/>
    <s v="05061482"/>
    <m/>
    <x v="168"/>
    <s v=""/>
  </r>
  <r>
    <x v="0"/>
    <s v="D1308-70"/>
    <d v="2013-08-12T00:00:00"/>
    <d v="2018-08-01T00:00:00"/>
    <s v="C"/>
    <s v="COBAS AmpliPrep/COBAS TaqMan HBV Test, versión 2.0/ COBAS AmpliPrep/COBAS TaqMan Wash Reagent"/>
    <s v="Prueba de amplificación de ácidos nucleicos in vitro para la cuantificación del ADN del virus de la hepatitis B (HBV) en plasma y suero humano."/>
    <s v="72 pruebas / 1 x 5,1 L "/>
    <s v="04890570/ 03587797"/>
    <m/>
    <x v="169"/>
    <s v=""/>
  </r>
  <r>
    <x v="0"/>
    <s v="D1308-71"/>
    <d v="2013-08-15T00:00:00"/>
    <d v="2018-08-01T00:00:00"/>
    <s v="B"/>
    <s v="Roche CARDIAC M Myoglobin/ Roche CARDIAC Control"/>
    <s v="Para la determinación cuantitativa de mioglobina en sangre venosa heparinizada utilizando el instrumento cobas h 232"/>
    <s v="20 pruebas/ 2 x 1 mL"/>
    <s v="04877799/04890469"/>
    <m/>
    <x v="170"/>
    <s v=""/>
  </r>
  <r>
    <x v="0"/>
    <s v="D1308-72"/>
    <d v="2013-08-15T00:00:00"/>
    <d v="2018-08-01T00:00:00"/>
    <s v="C"/>
    <s v="Roche CARDIAC CK-MB/ Roche CARDIAC Control CK-MB"/>
    <s v="Para la determinación cuantitativa de la isoenzima MB de la creatina-cinasa en sangre venosa heparinizada utilizando el instrumento Cardiac reader."/>
    <s v="10 pruebas / 2 x 1 mL "/>
    <s v="04876245/ 04823478"/>
    <m/>
    <x v="171"/>
    <s v=""/>
  </r>
  <r>
    <x v="4"/>
    <s v="D1308-73"/>
    <d v="2013-08-15T00:00:00"/>
    <d v="2018-08-01T00:00:00"/>
    <s v="B "/>
    <s v="Familia 7.10 Soluciones de Calibración Sistema OMNI S (cobas b 221)"/>
    <s v="Soluciones S1, S2 y S3 para la calibración del cobas b221."/>
    <m/>
    <m/>
    <m/>
    <x v="172"/>
    <s v=""/>
  </r>
  <r>
    <x v="5"/>
    <s v="D1308-73/1"/>
    <d v="2013-08-15T00:00:00"/>
    <d v="2018-08-01T00:00:00"/>
    <s v="B "/>
    <s v="S1 Rinse Solution "/>
    <s v="Solución de enjuague para el sistema Roche OMNI S, cobas b 221."/>
    <s v="2  x  1850 mL"/>
    <s v="03260917"/>
    <m/>
    <x v="172"/>
    <s v="1"/>
  </r>
  <r>
    <x v="5"/>
    <s v="D1308-73/2"/>
    <d v="2013-08-15T00:00:00"/>
    <d v="2018-08-01T00:00:00"/>
    <s v="B "/>
    <s v="S2 Fluid Pack"/>
    <s v="Paquete de fluidos conteniendo soluciones de calibración, de referencia, de acondicionamiento, punto cero y de limpieza para la calibración y operación del sistema Roche OMNI S, cobas b 221."/>
    <s v="1 x  20 / 30 / 50 / 100 / 100 / 650 / 1000 mL"/>
    <s v="03260925"/>
    <m/>
    <x v="172"/>
    <s v="2"/>
  </r>
  <r>
    <x v="5"/>
    <s v="D1308-73/3"/>
    <d v="2013-08-15T00:00:00"/>
    <d v="2018-08-01T00:00:00"/>
    <s v="B "/>
    <s v="S3 Fluid Pack A"/>
    <s v="Paquete de fluidos conteniendo soluciones de reserva, de calibración y de referencia para la calibración y operación del sistema Roche OMNI S, cobas b 221."/>
    <s v="1  x  50 / 50 / 120 / 200 / 1250 mL"/>
    <s v="03260933"/>
    <m/>
    <x v="172"/>
    <s v="3"/>
  </r>
  <r>
    <x v="0"/>
    <s v="D1308-71"/>
    <d v="2013-08-15T00:00:00"/>
    <d v="2018-08-01T00:00:00"/>
    <s v="C"/>
    <s v="Roche CARDIAC M Myoglobin/ Roche CARDIAC Control Myoglobin"/>
    <s v="Para la determinación cuantitativa de mioglobina en sangre venosa heparinizada utilizando el instrumento cobas h 232."/>
    <s v="20 pruebas / 2 x 1 mL "/>
    <s v="04877799/ 04890469"/>
    <m/>
    <x v="170"/>
    <s v=""/>
  </r>
  <r>
    <x v="4"/>
    <s v="D1309-76"/>
    <d v="2013-09-10T00:00:00"/>
    <d v="2018-09-01T00:00:00"/>
    <s v="B"/>
    <s v="Familia 7.6 Controles  multiparámetros de varias concentraciones PreciControl ClinChem Multi 1/ PreciControl ClinChem Multi 2."/>
    <s v="Para el control de la calidad en la supervisión de la exactitud y precisión de los métodos cuantitativos en los analizadores Roche/Hitachi MODULAR, COBAS INTEGRA y cobas c."/>
    <m/>
    <m/>
    <m/>
    <x v="173"/>
    <s v=""/>
  </r>
  <r>
    <x v="5"/>
    <s v="D1309-76/1"/>
    <d v="2013-09-10T00:00:00"/>
    <d v="2018-09-01T00:00:00"/>
    <s v="B"/>
    <s v="PreciControl ClinChem Multi 1"/>
    <m/>
    <s v="20 x 5 mL "/>
    <s v="05117003"/>
    <m/>
    <x v="173"/>
    <s v="1"/>
  </r>
  <r>
    <x v="5"/>
    <s v="D1309-76/2"/>
    <d v="2013-09-10T00:00:00"/>
    <d v="2018-09-01T00:00:00"/>
    <s v="B"/>
    <s v="PreciControl ClinChem Multi 2"/>
    <m/>
    <s v="20 x 5 mL "/>
    <s v="05117216"/>
    <m/>
    <x v="173"/>
    <s v="2"/>
  </r>
  <r>
    <x v="3"/>
    <s v="D1309-77"/>
    <d v="2013-09-10T00:00:00"/>
    <d v="2018-09-01T00:00:00"/>
    <s v="B"/>
    <s v="Precipath HDL/LDL-C"/>
    <s v="Para el control de la calidad en la verificación de la exactitud y precisión de los métodos cuantitativos de determinación de HDL y LDL en los analizadores Roche/Hitachi MODULAR, COBAS INTEGRA y cobas c."/>
    <s v="4 x 3 mL "/>
    <n v="11778552"/>
    <m/>
    <x v="174"/>
    <s v=""/>
  </r>
  <r>
    <x v="3"/>
    <s v="D1309-75"/>
    <d v="2013-09-10T00:00:00"/>
    <d v="2018-09-01T00:00:00"/>
    <s v="B"/>
    <s v="Precinorm L"/>
    <s v="Para el control de la calidad en la verificación de la exactitud y precisión de los métodos cuantitativos, en los analizadores Roche/Hitachi MODULAR, COBAS INTEGRA y cobas c."/>
    <s v="4 x 3 mL "/>
    <n v="10781827"/>
    <m/>
    <x v="175"/>
    <s v=""/>
  </r>
  <r>
    <x v="4"/>
    <s v="D1309-78"/>
    <d v="2013-09-10T00:00:00"/>
    <d v="2018-09-01T00:00:00"/>
    <s v="B"/>
    <s v="Familia 7.6 Controles  multiparámetros Precinorm U y  Precipath U."/>
    <s v="Para el control de la calidad en la supervisión de la exactitud y precisión de métodos cuantitativos en los analizadores Roche/Hitachi MODULAR, COBAS INTEGRA y cobas c."/>
    <m/>
    <m/>
    <m/>
    <x v="176"/>
    <s v=""/>
  </r>
  <r>
    <x v="5"/>
    <s v="D1309-78/1"/>
    <d v="2013-09-10T00:00:00"/>
    <d v="2018-09-01T00:00:00"/>
    <s v="B"/>
    <s v="Precinorm U"/>
    <m/>
    <s v="20 x 5 mL "/>
    <n v="10171743"/>
    <m/>
    <x v="176"/>
    <s v="1"/>
  </r>
  <r>
    <x v="5"/>
    <s v="D1309-78/2"/>
    <d v="2013-09-10T00:00:00"/>
    <d v="2018-09-01T00:00:00"/>
    <s v="B"/>
    <s v="Precipath U"/>
    <m/>
    <s v="20 x 5 mL "/>
    <n v="10171778"/>
    <m/>
    <x v="176"/>
    <s v="2"/>
  </r>
  <r>
    <x v="3"/>
    <s v="D1310-83"/>
    <d v="2013-10-11T00:00:00"/>
    <d v="2018-10-01T00:00:00"/>
    <s v="B"/>
    <s v="PreciControl  Varia"/>
    <s v="Para el control de calidad de los inmunoensayos Elecsys especificados en los inmunoanalizadores Elecsys y cobas e."/>
    <s v="4 x 3 mL "/>
    <n v="5618860"/>
    <m/>
    <x v="177"/>
    <s v=""/>
  </r>
  <r>
    <x v="0"/>
    <s v="D1310-84"/>
    <d v="2013-10-15T00:00:00"/>
    <d v="2018-10-01T00:00:00"/>
    <s v="C"/>
    <s v="Roche CARDIAC proBNP/ Roche CARDIAC Control proBNP"/>
    <s v="Para la determinación cuantitativa del NT-proBNP en sangre venosa heparinizada utilizando el instrumento Cardiac reader. "/>
    <s v="10 pruebas / 2 x 1 mL "/>
    <s v="04659449/ 04533453"/>
    <m/>
    <x v="178"/>
    <s v=""/>
  </r>
  <r>
    <x v="0"/>
    <s v="D1310-86"/>
    <d v="2013-10-15T00:00:00"/>
    <d v="2018-10-01T00:00:00"/>
    <s v="C"/>
    <s v="Roche CARDIAC D-Dimer/ Roche CARDIAC Control D-Dimer"/>
    <s v="Para la determinación cuantitativa de dímero D en sangre venosa heparinizada utilizando el instrumento cobas h 232. "/>
    <s v="10 pruebas / 2 x 1 mL "/>
    <s v="04877802/ 04890523"/>
    <m/>
    <x v="179"/>
    <s v=""/>
  </r>
  <r>
    <x v="0"/>
    <s v="D1310-85"/>
    <d v="2013-10-15T00:00:00"/>
    <d v="2018-10-01T00:00:00"/>
    <s v="C"/>
    <s v="Roche CARDIAC CK-MB/ Roche CARDIAC Control CK-MB"/>
    <s v="Para la determinación cuantitativa de la isoenzima MB de la creatina-cinasa en sangre venosa heparinizada utilizando el instrumento cobas h 232."/>
    <s v="10 pruebas / 2 x 1 mL "/>
    <s v="04877900/ 04890426"/>
    <m/>
    <x v="180"/>
    <s v=""/>
  </r>
  <r>
    <x v="0"/>
    <s v="D1310-90"/>
    <d v="2013-10-15T00:00:00"/>
    <d v="2018-10-01T00:00:00"/>
    <s v="C"/>
    <s v="Roche CARDIAC T Quantitative/ Roche CARDIAC Control Troponin T"/>
    <s v="Para la detección cuantitativa específica de la troponina T cardiaca (cTnT) en sangre venosa heparinizada utilizando el instrumento cobas h 232. "/>
    <s v="10 pruebas / 2 x 1 mL "/>
    <s v="04877772/ 04890515"/>
    <m/>
    <x v="181"/>
    <s v=""/>
  </r>
  <r>
    <x v="0"/>
    <s v="D1310-88"/>
    <d v="2013-10-15T00:00:00"/>
    <d v="2018-10-01T00:00:00"/>
    <s v="C"/>
    <s v="Roche CARDIAC D-Dimer/ Roche CARDIAC Control D-Dimer"/>
    <s v="Para la determinación cuantitativa de dímero D en sangre venosa heparinizada utilizando el instrumento Cardiac reader. "/>
    <s v="10 pruebas / 2 x 1 mL "/>
    <s v="12241528/ 03526038"/>
    <m/>
    <x v="182"/>
    <s v=""/>
  </r>
  <r>
    <x v="0"/>
    <s v="D1310-87"/>
    <d v="2013-10-15T00:00:00"/>
    <d v="2018-10-01T00:00:00"/>
    <s v="C"/>
    <s v="Roche CARDIAC M Myoglobin/ Roche CARDIAC Control Myoglobin"/>
    <s v="Para la detección cuantitativa de mioglobina en sangre venosa heparinizada utilizando el instrumento Cardiac reader. "/>
    <s v="20 pruebas / 2 x 1 mL "/>
    <s v="11893840/ 11937545"/>
    <m/>
    <x v="183"/>
    <s v=""/>
  </r>
  <r>
    <x v="3"/>
    <s v="D1310-91"/>
    <d v="2013-10-25T00:00:00"/>
    <d v="2018-10-01T00:00:00"/>
    <s v="C"/>
    <s v="PreciControl Tumor Marker"/>
    <s v="Para el control de calidad de los inmunoensayos en los inmunoanalizadores Elecsys y cobas e. "/>
    <s v="PC TM1 y PC TM2 4 x 3 mL "/>
    <n v="11776452"/>
    <m/>
    <x v="184"/>
    <s v=""/>
  </r>
  <r>
    <x v="3"/>
    <s v="D1310-92"/>
    <d v="2013-11-11T00:00:00"/>
    <d v="2018-11-01T00:00:00"/>
    <s v="B"/>
    <s v="Reflotron GGT "/>
    <s v="Para la determinación cuantitativa de gamma- glutamiltransferasa (GGT) en sangre, plasma y suero con equipos de medición Reflotron."/>
    <s v="Para 30 pruebas. "/>
    <n v="10745081"/>
    <m/>
    <x v="185"/>
    <s v=""/>
  </r>
  <r>
    <x v="0"/>
    <s v="D1311-95"/>
    <d v="2013-11-19T00:00:00"/>
    <d v="2018-11-01T00:00:00"/>
    <s v="C"/>
    <s v="Roche CARDIAC proBNP+/ Roche CARDIAC Control proBNP"/>
    <s v="Para la determinación cuantitativa del NT-proBNP en sangre venosa heparinizada utilizando el instrumento cobas h 232. "/>
    <s v="10 pruebas / 2 x 1 mL "/>
    <s v="05533643/ 04890493"/>
    <m/>
    <x v="186"/>
    <s v=""/>
  </r>
  <r>
    <x v="4"/>
    <s v="D1311-96"/>
    <d v="2013-11-19T00:00:00"/>
    <d v="2018-11-01T00:00:00"/>
    <s v="B"/>
    <s v="Familia 7.6 Controles multiparámetros Precinorm PUC y Precipath PUC"/>
    <s v="Para el control de calidad en la verificación de la exactitud y precisión de los métodos cuantitativos en los analizadores Roche/Hitachi MODULAR, COBAS INTEGRA y cobas c."/>
    <m/>
    <m/>
    <m/>
    <x v="187"/>
    <s v=""/>
  </r>
  <r>
    <x v="5"/>
    <s v="D1311-96/1"/>
    <d v="2013-11-19T00:00:00"/>
    <d v="2018-11-01T00:00:00"/>
    <s v="B"/>
    <s v="Precinorm PUC"/>
    <m/>
    <s v="3 x 1 mL "/>
    <s v="03121313"/>
    <m/>
    <x v="187"/>
    <s v="1"/>
  </r>
  <r>
    <x v="5"/>
    <s v="D1311-96/2"/>
    <d v="2013-11-19T00:00:00"/>
    <d v="2018-11-01T00:00:00"/>
    <s v="B"/>
    <s v="Precipath PUC"/>
    <m/>
    <s v="3 x 1 mL "/>
    <s v="03121291"/>
    <m/>
    <x v="187"/>
    <s v="2"/>
  </r>
  <r>
    <x v="3"/>
    <s v="D1311-100"/>
    <d v="2013-11-19T00:00:00"/>
    <d v="2018-11-01T00:00:00"/>
    <s v="B"/>
    <s v="Preciset Serum proteins"/>
    <s v="Para la calibración de los métodos cuantitativos de Roche en analizadores Roche de química clínica."/>
    <s v="5 x 1 mL "/>
    <n v="11876406"/>
    <m/>
    <x v="188"/>
    <s v=""/>
  </r>
  <r>
    <x v="4"/>
    <s v="D1311-99"/>
    <d v="2013-11-19T00:00:00"/>
    <d v="2018-11-01T00:00:00"/>
    <s v="B"/>
    <s v="Familia 7.6 Controles multiparámetros Precinorm y Precipath Protein"/>
    <s v="Para el control de calidad en la verificación de la exactitud y precisión de los métodos cuantitativos en los analizadores Roche/Hitachi MODULAR, COBAS INTEGRA y cobas c."/>
    <m/>
    <m/>
    <m/>
    <x v="189"/>
    <s v=""/>
  </r>
  <r>
    <x v="5"/>
    <s v="D1311-99/1"/>
    <d v="2013-11-19T00:00:00"/>
    <d v="2018-11-01T00:00:00"/>
    <s v="B"/>
    <s v="Precinorm Protein"/>
    <m/>
    <s v="3 x 1 mL "/>
    <n v="10557897"/>
    <m/>
    <x v="189"/>
    <s v="1"/>
  </r>
  <r>
    <x v="5"/>
    <s v="D1311-99/2"/>
    <d v="2013-11-19T00:00:00"/>
    <d v="2018-11-01T00:00:00"/>
    <s v="B"/>
    <s v="Precipath Protein"/>
    <m/>
    <s v="3 x 1 mL "/>
    <n v="11333127"/>
    <m/>
    <x v="189"/>
    <s v="2"/>
  </r>
  <r>
    <x v="3"/>
    <s v="D1311-98"/>
    <d v="2013-11-19T00:00:00"/>
    <d v="2018-11-01T00:00:00"/>
    <s v="B"/>
    <s v="Calibrator for automated systems (C.f.a.s)"/>
    <s v="Para la calibración de los métodos cuantitativos de Roche en analizadores Roche de Química Clínica"/>
    <s v="12 x 3 mL"/>
    <n v="10759350"/>
    <m/>
    <x v="190"/>
    <s v=""/>
  </r>
  <r>
    <x v="3"/>
    <s v="D1311-94"/>
    <d v="2013-11-19T00:00:00"/>
    <d v="2018-11-01T00:00:00"/>
    <s v="B"/>
    <s v="C.f.a.s. PUC"/>
    <s v="Para la calibración de los métodos cuantitativos de Roche (proteínas en orina y líquido cefalorraquídeo) en analizadores Roche de Química Clínica."/>
    <s v="5 x 1 mL"/>
    <s v="03121305"/>
    <m/>
    <x v="191"/>
    <s v=""/>
  </r>
  <r>
    <x v="3"/>
    <s v="D1311-97"/>
    <d v="2013-11-19T00:00:00"/>
    <d v="2018-11-01T00:00:00"/>
    <s v="B"/>
    <s v="C.f.a.s. Proteins"/>
    <s v="Para la calibración de los métodos cuantitativos de Roche en analizadores Roche de Química Clínica"/>
    <s v="5 x 1 mL"/>
    <n v="11355279"/>
    <m/>
    <x v="192"/>
    <s v=""/>
  </r>
  <r>
    <x v="3"/>
    <s v="D1311-93"/>
    <d v="2013-11-19T00:00:00"/>
    <d v="2018-11-01T00:00:00"/>
    <s v="B"/>
    <s v="C.f.a.s. Lipids"/>
    <s v="Para la calibración de los métodos cuantitativos de Roche en analizadores Roche de Química Clínica."/>
    <s v="3 x 1 mL"/>
    <n v="12172623"/>
    <m/>
    <x v="193"/>
    <s v=""/>
  </r>
  <r>
    <x v="4"/>
    <s v="D1312-105"/>
    <d v="2013-12-09T00:00:00"/>
    <d v="2018-12-01T00:00:00"/>
    <s v="B"/>
    <s v="Familia 7.6  COMBITROL TS+"/>
    <s v="Controles multiparámetros para el control de las mediciones de pH, PCO2, PO2, SO2, Na+, K+, Cl-, iCa+, Hct y Hb total en los analizadores Roche OMNI C, Roche OMNI S, cobas b 121 y cobas b 221, así como de la glucosa y el lactato en los analizadores Roche OMNI S y cobas b 221."/>
    <m/>
    <m/>
    <m/>
    <x v="194"/>
    <s v=""/>
  </r>
  <r>
    <x v="5"/>
    <s v="D1312-105/1"/>
    <d v="2013-12-09T00:00:00"/>
    <d v="2018-12-01T00:00:00"/>
    <s v="B"/>
    <s v="COMBITROL TS+ LEVEL 1"/>
    <m/>
    <s v="30 ámpulas x 1,7 mL"/>
    <s v="03321258"/>
    <m/>
    <x v="194"/>
    <s v="1"/>
  </r>
  <r>
    <x v="5"/>
    <s v="D1312-105/2"/>
    <d v="2013-12-09T00:00:00"/>
    <d v="2018-12-01T00:00:00"/>
    <s v="B"/>
    <s v="COMBITROL TS+ LEVEL 2"/>
    <m/>
    <s v="30 ámpulas x 1,7 mL"/>
    <s v="03321266"/>
    <m/>
    <x v="194"/>
    <s v="2"/>
  </r>
  <r>
    <x v="5"/>
    <s v="D1312-105/3"/>
    <d v="2013-12-09T00:00:00"/>
    <d v="2018-12-01T00:00:00"/>
    <s v="B"/>
    <s v="COMBITROL TS+ LEVEL 3"/>
    <m/>
    <s v="30 ámpulas x 1,7 mL"/>
    <s v="03321274"/>
    <m/>
    <x v="194"/>
    <s v="3"/>
  </r>
  <r>
    <x v="3"/>
    <s v="D1312-106"/>
    <d v="2013-12-10T00:00:00"/>
    <d v="2018-12-01T00:00:00"/>
    <s v="C"/>
    <s v="CoaguChek XS PT Test"/>
    <s v="Tiras reactivas para la determinación cuantitativa del tiempo de protrombina en sangre capilar o en sangre venosa no anticoagulada utilizando dispositivos de medición CoaguChek XS/XS Plus/XS Pro."/>
    <s v="6 Tiras Reactivas/ 24 Tiras Reactivas/ 2 x 24  Tiras Reactivas"/>
    <s v="04625374/ 04625358/ 04625315"/>
    <m/>
    <x v="195"/>
    <s v=""/>
  </r>
  <r>
    <x v="1"/>
    <m/>
    <m/>
    <m/>
    <m/>
    <m/>
    <m/>
    <m/>
    <m/>
    <m/>
    <x v="196"/>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5.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4.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4" cacheId="12"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9" firstHeaderRow="2" firstDataRow="2" firstDataCol="2"/>
  <pivotFields count="12">
    <pivotField axis="axisRow" compact="0" outline="0" subtotalTop="0" showAll="0" includeNewItemsInFilter="1">
      <items count="5">
        <item sd="0" x="0"/>
        <item sd="0" x="3"/>
        <item sd="0" x="1"/>
        <item h="1" sd="0" x="2"/>
        <item t="default"/>
      </items>
    </pivotField>
    <pivotField compact="0" outline="0" subtotalTop="0" showAll="0" includeNewItemsInFilter="1"/>
    <pivotField compact="0" numFmtId="1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0">
        <item x="1"/>
        <item x="2"/>
        <item x="4"/>
        <item x="0"/>
        <item x="3"/>
        <item m="1" x="8"/>
        <item m="1" x="7"/>
        <item x="5"/>
        <item x="6"/>
        <item t="default"/>
      </items>
    </pivotField>
    <pivotField dataField="1" compact="0" outline="0" subtotalTop="0" showAll="0" includeNewItemsInFilter="1"/>
  </pivotFields>
  <rowFields count="2">
    <field x="0"/>
    <field x="10"/>
  </rowFields>
  <rowItems count="4">
    <i>
      <x/>
    </i>
    <i>
      <x v="1"/>
    </i>
    <i>
      <x v="2"/>
    </i>
    <i t="grand">
      <x/>
    </i>
  </rowItems>
  <colItems count="1">
    <i/>
  </colItems>
  <dataFields count="1">
    <dataField name="Cuenta de No.Ins.Secundario" fld="11" subtotal="count" baseField="0" baseItem="0"/>
  </dataFields>
  <formats count="2">
    <format dxfId="1398">
      <pivotArea type="origin" dataOnly="0" labelOnly="1" outline="0" fieldPosition="0"/>
    </format>
    <format dxfId="1397">
      <pivotArea type="topRight" dataOnly="0" labelOnly="1" outline="0"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Tabla dinámica1" cacheId="2"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P4:R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6">
    <format dxfId="837">
      <pivotArea type="origin" dataOnly="0" labelOnly="1" outline="0" fieldPosition="0"/>
    </format>
    <format dxfId="836">
      <pivotArea type="topRight" dataOnly="0" labelOnly="1" outline="0" fieldPosition="0"/>
    </format>
    <format dxfId="835">
      <pivotArea type="origin" dataOnly="0" labelOnly="1" outline="0" fieldPosition="0"/>
    </format>
    <format dxfId="834">
      <pivotArea type="topRight" dataOnly="0" labelOnly="1" outline="0" fieldPosition="0"/>
    </format>
    <format dxfId="833">
      <pivotArea type="origin" dataOnly="0" labelOnly="1" outline="0" fieldPosition="0"/>
    </format>
    <format dxfId="832">
      <pivotArea type="topRight" dataOnly="0" labelOnly="1"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Tabla dinámica3" cacheId="3"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8" firstHeaderRow="2" firstDataRow="2" firstDataCol="2"/>
  <pivotFields count="12">
    <pivotField axis="axisRow" compact="0" outline="0" subtotalTop="0" showAll="0" includeNewItemsInFilter="1">
      <items count="4">
        <item sd="0" x="0"/>
        <item sd="0" x="1"/>
        <item h="1" sd="0"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items count="10">
        <item x="0"/>
        <item x="1"/>
        <item x="2"/>
        <item x="3"/>
        <item x="4"/>
        <item x="5"/>
        <item x="6"/>
        <item x="7"/>
        <item x="8"/>
        <item t="default"/>
      </items>
    </pivotField>
  </pivotFields>
  <rowFields count="2">
    <field x="0"/>
    <field x="10"/>
  </rowFields>
  <rowItems count="3">
    <i>
      <x/>
    </i>
    <i>
      <x v="1"/>
    </i>
    <i t="grand">
      <x/>
    </i>
  </rowItems>
  <colItems count="1">
    <i/>
  </colItems>
  <dataFields count="1">
    <dataField name="Cuenta de No.Ins.Secundario" fld="11" subtotal="count" baseField="0" baseItem="0"/>
  </dataFields>
  <formats count="9">
    <format dxfId="809">
      <pivotArea type="all" dataOnly="0" outline="0" fieldPosition="0"/>
    </format>
    <format dxfId="808">
      <pivotArea outline="0" fieldPosition="0"/>
    </format>
    <format dxfId="807">
      <pivotArea type="topRight" dataOnly="0" labelOnly="1" outline="0" fieldPosition="0"/>
    </format>
    <format dxfId="806">
      <pivotArea dataOnly="0" labelOnly="1" outline="0" fieldPosition="0">
        <references count="1">
          <reference field="0" count="0"/>
        </references>
      </pivotArea>
    </format>
    <format dxfId="805">
      <pivotArea dataOnly="0" labelOnly="1" grandRow="1" outline="0" fieldPosition="0"/>
    </format>
    <format dxfId="804">
      <pivotArea type="origin" dataOnly="0" labelOnly="1" outline="0" fieldPosition="0"/>
    </format>
    <format dxfId="803">
      <pivotArea type="topRight" dataOnly="0" labelOnly="1" outline="0" fieldPosition="0"/>
    </format>
    <format dxfId="802">
      <pivotArea type="origin" dataOnly="0" labelOnly="1" outline="0" fieldPosition="0"/>
    </format>
    <format dxfId="801">
      <pivotArea type="topRight" dataOnly="0" labelOnly="1"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Tabla dinámica4" cacheId="21"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11" firstHeaderRow="2" firstDataRow="2" firstDataCol="2"/>
  <pivotFields count="12">
    <pivotField axis="axisRow" compact="0" outline="0" subtotalTop="0" showAll="0" includeNewItemsInFilter="1">
      <items count="7">
        <item sd="0" x="0"/>
        <item sd="0" x="1"/>
        <item sd="0" x="3"/>
        <item h="1" sd="0" x="2"/>
        <item h="1" x="4"/>
        <item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7">
        <item h="1" x="13"/>
        <item x="1"/>
        <item x="2"/>
        <item x="8"/>
        <item x="9"/>
        <item x="10"/>
        <item x="11"/>
        <item x="0"/>
        <item x="3"/>
        <item x="4"/>
        <item x="5"/>
        <item x="6"/>
        <item x="7"/>
        <item x="14"/>
        <item x="12"/>
        <item x="15"/>
        <item t="default"/>
      </items>
    </pivotField>
    <pivotField dataField="1" compact="0" outline="0" subtotalTop="0" showAll="0" includeNewItemsInFilter="1"/>
  </pivotFields>
  <rowFields count="2">
    <field x="0"/>
    <field x="10"/>
  </rowFields>
  <rowItems count="6">
    <i>
      <x/>
    </i>
    <i>
      <x v="1"/>
    </i>
    <i>
      <x v="2"/>
    </i>
    <i>
      <x v="5"/>
      <x v="15"/>
    </i>
    <i t="default">
      <x v="5"/>
    </i>
    <i t="grand">
      <x/>
    </i>
  </rowItems>
  <colItems count="1">
    <i/>
  </colItems>
  <dataFields count="1">
    <dataField name="Cuenta de No.Ins.Secundario" fld="11" subtotal="count" baseField="0" baseItem="0"/>
  </dataFields>
  <formats count="11">
    <format dxfId="777">
      <pivotArea type="all" dataOnly="0" outline="0" fieldPosition="0"/>
    </format>
    <format dxfId="776">
      <pivotArea outline="0" collapsedLevelsAreSubtotals="1" fieldPosition="0"/>
    </format>
    <format dxfId="775">
      <pivotArea type="topRight" dataOnly="0" labelOnly="1" outline="0" fieldPosition="0"/>
    </format>
    <format dxfId="774">
      <pivotArea dataOnly="0" labelOnly="1" outline="0" fieldPosition="0">
        <references count="1">
          <reference field="0" count="0"/>
        </references>
      </pivotArea>
    </format>
    <format dxfId="773">
      <pivotArea dataOnly="0" labelOnly="1" outline="0" fieldPosition="0">
        <references count="1">
          <reference field="0" count="1" defaultSubtotal="1">
            <x v="5"/>
          </reference>
        </references>
      </pivotArea>
    </format>
    <format dxfId="772">
      <pivotArea dataOnly="0" labelOnly="1" grandRow="1" outline="0" fieldPosition="0"/>
    </format>
    <format dxfId="771">
      <pivotArea dataOnly="0" labelOnly="1" outline="0" fieldPosition="0">
        <references count="2">
          <reference field="0" count="1" selected="0">
            <x v="5"/>
          </reference>
          <reference field="10" count="1">
            <x v="15"/>
          </reference>
        </references>
      </pivotArea>
    </format>
    <format dxfId="770">
      <pivotArea type="origin" dataOnly="0" labelOnly="1" outline="0" fieldPosition="0"/>
    </format>
    <format dxfId="769">
      <pivotArea type="topRight" dataOnly="0" labelOnly="1" outline="0" fieldPosition="0"/>
    </format>
    <format dxfId="768">
      <pivotArea type="origin" dataOnly="0" labelOnly="1" outline="0" fieldPosition="0"/>
    </format>
    <format dxfId="767">
      <pivotArea type="topRight" dataOnly="0" labelOnly="1" outline="0" fieldPosition="0"/>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Tabla dinámica5" cacheId="16"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9" firstHeaderRow="2" firstDataRow="2" firstDataCol="2"/>
  <pivotFields count="12">
    <pivotField axis="axisRow" compact="0" outline="0" subtotalTop="0" showAll="0" includeNewItemsInFilter="1">
      <items count="6">
        <item sd="0" x="0"/>
        <item h="1" x="3"/>
        <item sd="0" x="1"/>
        <item sd="0" x="2"/>
        <item h="1"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8">
        <item h="1" x="45"/>
        <item x="6"/>
        <item x="10"/>
        <item x="11"/>
        <item x="12"/>
        <item x="13"/>
        <item x="14"/>
        <item x="15"/>
        <item x="22"/>
        <item x="24"/>
        <item x="23"/>
        <item x="28"/>
        <item x="29"/>
        <item x="30"/>
        <item x="31"/>
        <item x="34"/>
        <item x="39"/>
        <item x="0"/>
        <item x="2"/>
        <item x="3"/>
        <item x="18"/>
        <item x="35"/>
        <item x="36"/>
        <item x="37"/>
        <item x="1"/>
        <item x="4"/>
        <item x="5"/>
        <item x="7"/>
        <item x="8"/>
        <item x="9"/>
        <item x="16"/>
        <item x="17"/>
        <item x="19"/>
        <item x="21"/>
        <item x="25"/>
        <item x="20"/>
        <item x="26"/>
        <item x="27"/>
        <item x="32"/>
        <item x="33"/>
        <item x="38"/>
        <item x="40"/>
        <item x="41"/>
        <item x="42"/>
        <item x="46"/>
        <item x="43"/>
        <item x="44"/>
        <item t="default"/>
      </items>
    </pivotField>
    <pivotField dataField="1" compact="0" outline="0" subtotalTop="0" showAll="0" includeNewItemsInFilter="1"/>
  </pivotFields>
  <rowFields count="2">
    <field x="0"/>
    <field x="10"/>
  </rowFields>
  <rowItems count="4">
    <i>
      <x/>
    </i>
    <i>
      <x v="2"/>
    </i>
    <i>
      <x v="3"/>
    </i>
    <i t="grand">
      <x/>
    </i>
  </rowItems>
  <colItems count="1">
    <i/>
  </colItems>
  <dataFields count="1">
    <dataField name="Cuenta de No.Ins.Secundario" fld="11" subtotal="count" baseField="0" baseItem="0"/>
  </dataFields>
  <formats count="19">
    <format dxfId="743">
      <pivotArea outline="0" collapsedLevelsAreSubtotals="1" fieldPosition="0">
        <references count="1">
          <reference field="0" count="1" selected="0">
            <x v="2"/>
          </reference>
        </references>
      </pivotArea>
    </format>
    <format dxfId="742">
      <pivotArea dataOnly="0" labelOnly="1" outline="0" fieldPosition="0">
        <references count="1">
          <reference field="0" count="1">
            <x v="2"/>
          </reference>
        </references>
      </pivotArea>
    </format>
    <format dxfId="741">
      <pivotArea outline="0" collapsedLevelsAreSubtotals="1" fieldPosition="0">
        <references count="1">
          <reference field="0" count="1" selected="0">
            <x v="2"/>
          </reference>
        </references>
      </pivotArea>
    </format>
    <format dxfId="740">
      <pivotArea dataOnly="0" labelOnly="1" outline="0" fieldPosition="0">
        <references count="1">
          <reference field="0" count="1">
            <x v="2"/>
          </reference>
        </references>
      </pivotArea>
    </format>
    <format dxfId="739">
      <pivotArea outline="0" collapsedLevelsAreSubtotals="1" fieldPosition="0">
        <references count="1">
          <reference field="0" count="1" selected="0">
            <x v="0"/>
          </reference>
        </references>
      </pivotArea>
    </format>
    <format dxfId="738">
      <pivotArea dataOnly="0" labelOnly="1" outline="0" fieldPosition="0">
        <references count="1">
          <reference field="0" count="1">
            <x v="0"/>
          </reference>
        </references>
      </pivotArea>
    </format>
    <format dxfId="737">
      <pivotArea outline="0" collapsedLevelsAreSubtotals="1" fieldPosition="0">
        <references count="1">
          <reference field="0" count="1" selected="0">
            <x v="0"/>
          </reference>
        </references>
      </pivotArea>
    </format>
    <format dxfId="736">
      <pivotArea dataOnly="0" labelOnly="1" outline="0" fieldPosition="0">
        <references count="1">
          <reference field="0" count="1">
            <x v="0"/>
          </reference>
        </references>
      </pivotArea>
    </format>
    <format dxfId="735">
      <pivotArea grandRow="1" outline="0" collapsedLevelsAreSubtotals="1" fieldPosition="0"/>
    </format>
    <format dxfId="734">
      <pivotArea dataOnly="0" labelOnly="1" grandRow="1" outline="0" fieldPosition="0"/>
    </format>
    <format dxfId="733">
      <pivotArea grandRow="1" outline="0" collapsedLevelsAreSubtotals="1" fieldPosition="0"/>
    </format>
    <format dxfId="732">
      <pivotArea dataOnly="0" labelOnly="1" grandRow="1" outline="0" fieldPosition="0"/>
    </format>
    <format dxfId="731">
      <pivotArea type="all" dataOnly="0" outline="0" fieldPosition="0"/>
    </format>
    <format dxfId="730">
      <pivotArea outline="0" collapsedLevelsAreSubtotals="1" fieldPosition="0"/>
    </format>
    <format dxfId="729">
      <pivotArea type="topRight" dataOnly="0" labelOnly="1" outline="0" fieldPosition="0"/>
    </format>
    <format dxfId="728">
      <pivotArea dataOnly="0" labelOnly="1" outline="0" fieldPosition="0">
        <references count="1">
          <reference field="0" count="0"/>
        </references>
      </pivotArea>
    </format>
    <format dxfId="727">
      <pivotArea dataOnly="0" labelOnly="1" grandRow="1" outline="0" fieldPosition="0"/>
    </format>
    <format dxfId="726">
      <pivotArea type="origin" dataOnly="0" labelOnly="1" outline="0" fieldPosition="0"/>
    </format>
    <format dxfId="725">
      <pivotArea type="topRight" dataOnly="0" labelOnly="1" outline="0" fieldPosition="0"/>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Tabla dinámica6" cacheId="24"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9" firstHeaderRow="2" firstDataRow="2" firstDataCol="2"/>
  <pivotFields count="12">
    <pivotField axis="axisRow" compact="0" outline="0" subtotalTop="0" showAll="0" includeNewItemsInFilter="1">
      <items count="5">
        <item sd="0" x="0"/>
        <item sd="0" x="2"/>
        <item sd="0" x="1"/>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7">
        <item x="5"/>
        <item x="0"/>
        <item x="1"/>
        <item x="2"/>
        <item x="3"/>
        <item x="4"/>
        <item t="default"/>
      </items>
    </pivotField>
    <pivotField dataField="1" compact="0" outline="0" subtotalTop="0" showAll="0" includeNewItemsInFilter="1"/>
  </pivotFields>
  <rowFields count="2">
    <field x="0"/>
    <field x="10"/>
  </rowFields>
  <rowItems count="4">
    <i>
      <x/>
    </i>
    <i>
      <x v="1"/>
    </i>
    <i>
      <x v="2"/>
    </i>
    <i t="grand">
      <x/>
    </i>
  </rowItems>
  <colItems count="1">
    <i/>
  </colItems>
  <dataFields count="1">
    <dataField name="Cuenta de No.Ins.Secundario" fld="11" subtotal="count" baseField="0" baseItem="0"/>
  </dataFields>
  <formats count="11">
    <format dxfId="703">
      <pivotArea grandRow="1" outline="0" fieldPosition="0"/>
    </format>
    <format dxfId="702">
      <pivotArea dataOnly="0" labelOnly="1" grandRow="1" outline="0" fieldPosition="0"/>
    </format>
    <format dxfId="701">
      <pivotArea type="all" dataOnly="0" outline="0" fieldPosition="0"/>
    </format>
    <format dxfId="700">
      <pivotArea outline="0" collapsedLevelsAreSubtotals="1" fieldPosition="0"/>
    </format>
    <format dxfId="699">
      <pivotArea type="topRight" dataOnly="0" labelOnly="1" outline="0" fieldPosition="0"/>
    </format>
    <format dxfId="698">
      <pivotArea dataOnly="0" labelOnly="1" outline="0" fieldPosition="0">
        <references count="1">
          <reference field="0" count="0"/>
        </references>
      </pivotArea>
    </format>
    <format dxfId="697">
      <pivotArea dataOnly="0" labelOnly="1" grandRow="1" outline="0" fieldPosition="0"/>
    </format>
    <format dxfId="696">
      <pivotArea type="origin" dataOnly="0" labelOnly="1" outline="0" fieldPosition="0"/>
    </format>
    <format dxfId="695">
      <pivotArea type="topRight" dataOnly="0" labelOnly="1" outline="0" fieldPosition="0"/>
    </format>
    <format dxfId="694">
      <pivotArea type="origin" dataOnly="0" labelOnly="1" outline="0" fieldPosition="0"/>
    </format>
    <format dxfId="693">
      <pivotArea type="topRight" dataOnly="0" labelOnly="1" outline="0" fieldPosition="0"/>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Tabla dinámica2" cacheId="19"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11">
    <format dxfId="678">
      <pivotArea type="all" dataOnly="0" outline="0" fieldPosition="0"/>
    </format>
    <format dxfId="677">
      <pivotArea outline="0" collapsedLevelsAreSubtotals="1" fieldPosition="0"/>
    </format>
    <format dxfId="676">
      <pivotArea type="topRight" dataOnly="0" labelOnly="1" outline="0" fieldPosition="0"/>
    </format>
    <format dxfId="675">
      <pivotArea dataOnly="0" labelOnly="1" outline="0" fieldPosition="0">
        <references count="1">
          <reference field="0" count="0"/>
        </references>
      </pivotArea>
    </format>
    <format dxfId="674">
      <pivotArea dataOnly="0" labelOnly="1" grandRow="1" outline="0" fieldPosition="0"/>
    </format>
    <format dxfId="673">
      <pivotArea type="origin" dataOnly="0" labelOnly="1" outline="0" fieldPosition="0"/>
    </format>
    <format dxfId="672">
      <pivotArea type="topRight" dataOnly="0" labelOnly="1" outline="0" fieldPosition="0"/>
    </format>
    <format dxfId="671">
      <pivotArea type="origin" dataOnly="0" labelOnly="1" outline="0" fieldPosition="0"/>
    </format>
    <format dxfId="670">
      <pivotArea type="topRight" dataOnly="0" labelOnly="1" outline="0" fieldPosition="0"/>
    </format>
    <format dxfId="669">
      <pivotArea type="origin" dataOnly="0" labelOnly="1" outline="0" fieldPosition="0"/>
    </format>
    <format dxfId="668">
      <pivotArea type="topRight" dataOnly="0" labelOnly="1" outline="0" fieldPosition="0"/>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Tabla dinámica3" cacheId="10" dataOnRows="1" applyNumberFormats="0" applyBorderFormats="0" applyFontFormats="0" applyPatternFormats="0" applyAlignmentFormats="0" applyWidthHeightFormats="1" dataCaption="Datos" updatedVersion="5" minRefreshableVersion="3" showMemberPropertyTips="0" useAutoFormatting="1" itemPrintTitles="1" createdVersion="4" indent="0" compact="0" compactData="0" gridDropZones="1">
  <location ref="O4:Q9" firstHeaderRow="2" firstDataRow="2" firstDataCol="2"/>
  <pivotFields count="12">
    <pivotField axis="axisRow" compact="0" outline="0" subtotalTop="0" showAll="0" includeNewItemsInFilter="1">
      <items count="6">
        <item sd="0" x="1"/>
        <item sd="0" x="0"/>
        <item sd="0" x="2"/>
        <item h="1" x="3"/>
        <item h="1"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22">
        <item x="19"/>
        <item x="0"/>
        <item x="1"/>
        <item x="2"/>
        <item x="3"/>
        <item x="4"/>
        <item x="5"/>
        <item x="6"/>
        <item x="7"/>
        <item x="8"/>
        <item x="9"/>
        <item x="10"/>
        <item x="11"/>
        <item x="12"/>
        <item x="13"/>
        <item x="14"/>
        <item x="15"/>
        <item x="20"/>
        <item x="16"/>
        <item x="17"/>
        <item x="18"/>
        <item t="default"/>
      </items>
    </pivotField>
    <pivotField dataField="1" compact="0" outline="0" subtotalTop="0" showAll="0" includeNewItemsInFilter="1"/>
  </pivotFields>
  <rowFields count="2">
    <field x="0"/>
    <field x="10"/>
  </rowFields>
  <rowItems count="4">
    <i>
      <x/>
    </i>
    <i>
      <x v="1"/>
    </i>
    <i>
      <x v="2"/>
    </i>
    <i t="grand">
      <x/>
    </i>
  </rowItems>
  <colItems count="1">
    <i/>
  </colItems>
  <dataFields count="1">
    <dataField name="Cuenta de No.Ins.Secundario" fld="11" subtotal="count" baseField="0" baseItem="0"/>
  </dataFields>
  <formats count="25">
    <format dxfId="635">
      <pivotArea outline="0" collapsedLevelsAreSubtotals="1" fieldPosition="0">
        <references count="1">
          <reference field="0" count="1" selected="0">
            <x v="0"/>
          </reference>
        </references>
      </pivotArea>
    </format>
    <format dxfId="634">
      <pivotArea field="0" type="button" dataOnly="0" labelOnly="1" outline="0" axis="axisRow" fieldPosition="0"/>
    </format>
    <format dxfId="633">
      <pivotArea field="10" type="button" dataOnly="0" labelOnly="1" outline="0" axis="axisRow" fieldPosition="1"/>
    </format>
    <format dxfId="632">
      <pivotArea dataOnly="0" labelOnly="1" outline="0" fieldPosition="0">
        <references count="1">
          <reference field="0" count="1">
            <x v="0"/>
          </reference>
        </references>
      </pivotArea>
    </format>
    <format dxfId="631">
      <pivotArea outline="0" collapsedLevelsAreSubtotals="1" fieldPosition="0">
        <references count="1">
          <reference field="0" count="1" selected="0">
            <x v="0"/>
          </reference>
        </references>
      </pivotArea>
    </format>
    <format dxfId="630">
      <pivotArea field="0" type="button" dataOnly="0" labelOnly="1" outline="0" axis="axisRow" fieldPosition="0"/>
    </format>
    <format dxfId="629">
      <pivotArea field="10" type="button" dataOnly="0" labelOnly="1" outline="0" axis="axisRow" fieldPosition="1"/>
    </format>
    <format dxfId="628">
      <pivotArea dataOnly="0" labelOnly="1" outline="0" fieldPosition="0">
        <references count="1">
          <reference field="0" count="1">
            <x v="0"/>
          </reference>
        </references>
      </pivotArea>
    </format>
    <format dxfId="627">
      <pivotArea outline="0" collapsedLevelsAreSubtotals="1" fieldPosition="0"/>
    </format>
    <format dxfId="626">
      <pivotArea dataOnly="0" labelOnly="1" outline="0" fieldPosition="0">
        <references count="1">
          <reference field="0" count="0"/>
        </references>
      </pivotArea>
    </format>
    <format dxfId="625">
      <pivotArea dataOnly="0" labelOnly="1" grandRow="1" outline="0" fieldPosition="0"/>
    </format>
    <format dxfId="624">
      <pivotArea type="all" dataOnly="0" outline="0" fieldPosition="0"/>
    </format>
    <format dxfId="623">
      <pivotArea outline="0" collapsedLevelsAreSubtotals="1" fieldPosition="0"/>
    </format>
    <format dxfId="622">
      <pivotArea type="topRight" dataOnly="0" labelOnly="1" outline="0" fieldPosition="0"/>
    </format>
    <format dxfId="621">
      <pivotArea dataOnly="0" labelOnly="1" outline="0" fieldPosition="0">
        <references count="1">
          <reference field="0" count="0"/>
        </references>
      </pivotArea>
    </format>
    <format dxfId="620">
      <pivotArea dataOnly="0" labelOnly="1" grandRow="1" outline="0" fieldPosition="0"/>
    </format>
    <format dxfId="619">
      <pivotArea type="origin" dataOnly="0" labelOnly="1" outline="0" fieldPosition="0"/>
    </format>
    <format dxfId="618">
      <pivotArea type="topRight" dataOnly="0" labelOnly="1" outline="0" fieldPosition="0"/>
    </format>
    <format dxfId="617">
      <pivotArea outline="0" collapsedLevelsAreSubtotals="1" fieldPosition="0">
        <references count="1">
          <reference field="0" count="1" selected="0">
            <x v="1"/>
          </reference>
        </references>
      </pivotArea>
    </format>
    <format dxfId="616">
      <pivotArea outline="0" collapsedLevelsAreSubtotals="1" fieldPosition="0"/>
    </format>
    <format dxfId="615">
      <pivotArea dataOnly="0" labelOnly="1" outline="0" fieldPosition="0">
        <references count="1">
          <reference field="0" count="0"/>
        </references>
      </pivotArea>
    </format>
    <format dxfId="614">
      <pivotArea dataOnly="0" labelOnly="1" grandRow="1" outline="0" fieldPosition="0"/>
    </format>
    <format dxfId="613">
      <pivotArea outline="0" collapsedLevelsAreSubtotals="1" fieldPosition="0"/>
    </format>
    <format dxfId="612">
      <pivotArea dataOnly="0" labelOnly="1" outline="0" fieldPosition="0">
        <references count="1">
          <reference field="0" count="0"/>
        </references>
      </pivotArea>
    </format>
    <format dxfId="611">
      <pivotArea dataOnly="0" labelOnly="1" grandRow="1" outline="0" fieldPosition="0"/>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Tabla dinámica1" cacheId="4"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1"/>
        <item h="1" sd="0"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1">
        <item x="9"/>
        <item x="0"/>
        <item x="1"/>
        <item x="2"/>
        <item x="3"/>
        <item x="4"/>
        <item x="5"/>
        <item x="6"/>
        <item x="7"/>
        <item x="8"/>
        <item t="default"/>
      </items>
    </pivotField>
    <pivotField dataField="1" compact="0" outline="0" subtotalTop="0" showAll="0" includeNewItemsInFilter="1">
      <items count="11">
        <item x="0"/>
        <item x="1"/>
        <item x="2"/>
        <item x="3"/>
        <item x="4"/>
        <item x="5"/>
        <item x="6"/>
        <item x="7"/>
        <item x="8"/>
        <item x="9"/>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15">
    <format dxfId="574">
      <pivotArea outline="0" fieldPosition="0"/>
    </format>
    <format dxfId="573">
      <pivotArea type="topRight" dataOnly="0" labelOnly="1" outline="0" fieldPosition="0"/>
    </format>
    <format dxfId="572">
      <pivotArea type="all" dataOnly="0" outline="0" fieldPosition="0"/>
    </format>
    <format dxfId="571">
      <pivotArea outline="0" fieldPosition="0"/>
    </format>
    <format dxfId="570">
      <pivotArea type="topRight" dataOnly="0" labelOnly="1" outline="0" fieldPosition="0"/>
    </format>
    <format dxfId="569">
      <pivotArea dataOnly="0" labelOnly="1" outline="0" fieldPosition="0">
        <references count="1">
          <reference field="0" count="0"/>
        </references>
      </pivotArea>
    </format>
    <format dxfId="568">
      <pivotArea dataOnly="0" labelOnly="1" grandRow="1" outline="0" fieldPosition="0"/>
    </format>
    <format dxfId="567">
      <pivotArea outline="0" fieldPosition="0"/>
    </format>
    <format dxfId="566">
      <pivotArea dataOnly="0" labelOnly="1" outline="0" fieldPosition="0">
        <references count="1">
          <reference field="0" count="0"/>
        </references>
      </pivotArea>
    </format>
    <format dxfId="565">
      <pivotArea dataOnly="0" labelOnly="1" grandRow="1" outline="0" fieldPosition="0"/>
    </format>
    <format dxfId="564">
      <pivotArea type="all" dataOnly="0" outline="0" fieldPosition="0"/>
    </format>
    <format dxfId="563">
      <pivotArea outline="0" fieldPosition="0"/>
    </format>
    <format dxfId="562">
      <pivotArea type="topRight" dataOnly="0" labelOnly="1" outline="0" fieldPosition="0"/>
    </format>
    <format dxfId="561">
      <pivotArea dataOnly="0" labelOnly="1" outline="0" fieldPosition="0">
        <references count="1">
          <reference field="0" count="0"/>
        </references>
      </pivotArea>
    </format>
    <format dxfId="560">
      <pivotArea dataOnly="0" labelOnly="1" grandRow="1" outline="0" fieldPosition="0"/>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Tabla dinámica1" cacheId="5"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8" firstHeaderRow="2" firstDataRow="2" firstDataCol="2"/>
  <pivotFields count="12">
    <pivotField axis="axisRow" compact="0" outline="0" subtotalTop="0" showAll="0" includeNewItemsInFilter="1">
      <items count="4">
        <item sd="0" x="0"/>
        <item sd="0"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37">
        <item x="0"/>
        <item x="1"/>
        <item x="10"/>
        <item x="11"/>
        <item x="12"/>
        <item x="13"/>
        <item x="14"/>
        <item x="15"/>
        <item x="16"/>
        <item x="17"/>
        <item x="18"/>
        <item x="19"/>
        <item x="2"/>
        <item x="20"/>
        <item x="21"/>
        <item x="22"/>
        <item x="23"/>
        <item x="24"/>
        <item x="25"/>
        <item x="26"/>
        <item x="27"/>
        <item x="28"/>
        <item x="29"/>
        <item x="3"/>
        <item x="30"/>
        <item x="31"/>
        <item x="32"/>
        <item x="33"/>
        <item x="34"/>
        <item x="35"/>
        <item x="4"/>
        <item x="5"/>
        <item x="6"/>
        <item x="7"/>
        <item x="8"/>
        <item x="9"/>
        <item t="default"/>
      </items>
    </pivotField>
  </pivotFields>
  <rowFields count="2">
    <field x="0"/>
    <field x="10"/>
  </rowFields>
  <rowItems count="3">
    <i>
      <x/>
    </i>
    <i>
      <x v="1"/>
    </i>
    <i t="grand">
      <x/>
    </i>
  </rowItems>
  <colItems count="1">
    <i/>
  </colItems>
  <dataFields count="1">
    <dataField name="Cuenta de No.Ins.Secundario" fld="11" subtotal="count" baseField="0" baseItem="0"/>
  </dataFields>
  <formats count="15">
    <format dxfId="527">
      <pivotArea type="all" dataOnly="0" outline="0" fieldPosition="0"/>
    </format>
    <format dxfId="526">
      <pivotArea outline="0" fieldPosition="0"/>
    </format>
    <format dxfId="525">
      <pivotArea type="topRight" dataOnly="0" labelOnly="1" outline="0" fieldPosition="0"/>
    </format>
    <format dxfId="524">
      <pivotArea dataOnly="0" labelOnly="1" outline="0" fieldPosition="0">
        <references count="1">
          <reference field="0" count="0"/>
        </references>
      </pivotArea>
    </format>
    <format dxfId="523">
      <pivotArea dataOnly="0" labelOnly="1" grandRow="1" outline="0" fieldPosition="0"/>
    </format>
    <format dxfId="522">
      <pivotArea type="all" dataOnly="0" outline="0" fieldPosition="0"/>
    </format>
    <format dxfId="521">
      <pivotArea outline="0" fieldPosition="0"/>
    </format>
    <format dxfId="520">
      <pivotArea type="topRight" dataOnly="0" labelOnly="1" outline="0" fieldPosition="0"/>
    </format>
    <format dxfId="519">
      <pivotArea dataOnly="0" labelOnly="1" outline="0" fieldPosition="0">
        <references count="1">
          <reference field="0" count="0"/>
        </references>
      </pivotArea>
    </format>
    <format dxfId="518">
      <pivotArea dataOnly="0" labelOnly="1" grandRow="1" outline="0" fieldPosition="0"/>
    </format>
    <format dxfId="517">
      <pivotArea type="all" dataOnly="0" outline="0" fieldPosition="0"/>
    </format>
    <format dxfId="516">
      <pivotArea outline="0" fieldPosition="0"/>
    </format>
    <format dxfId="515">
      <pivotArea type="topRight" dataOnly="0" labelOnly="1" outline="0" fieldPosition="0"/>
    </format>
    <format dxfId="514">
      <pivotArea dataOnly="0" labelOnly="1" outline="0" fieldPosition="0">
        <references count="1">
          <reference field="0" count="0"/>
        </references>
      </pivotArea>
    </format>
    <format dxfId="513">
      <pivotArea dataOnly="0" labelOnly="1" grandRow="1" outline="0" fieldPosition="0"/>
    </format>
  </formats>
  <pivotTableStyleInfo showRowHeaders="1" showColHeaders="1" showRowStripes="0" showColStripes="0" showLastColumn="1"/>
</pivotTableDefinition>
</file>

<file path=xl/pivotTables/pivotTable19.xml><?xml version="1.0" encoding="utf-8"?>
<pivotTableDefinition xmlns="http://schemas.openxmlformats.org/spreadsheetml/2006/main" name="Tabla dinámica2" cacheId="22"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9">
        <item x="7"/>
        <item x="6"/>
        <item x="0"/>
        <item x="1"/>
        <item x="2"/>
        <item x="3"/>
        <item x="5"/>
        <item x="4"/>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9">
    <format dxfId="495">
      <pivotArea type="all" dataOnly="0" outline="0" fieldPosition="0"/>
    </format>
    <format dxfId="494">
      <pivotArea outline="0" collapsedLevelsAreSubtotals="1" fieldPosition="0"/>
    </format>
    <format dxfId="493">
      <pivotArea type="topRight" dataOnly="0" labelOnly="1" outline="0" fieldPosition="0"/>
    </format>
    <format dxfId="492">
      <pivotArea dataOnly="0" labelOnly="1" outline="0" fieldPosition="0">
        <references count="1">
          <reference field="0" count="0"/>
        </references>
      </pivotArea>
    </format>
    <format dxfId="491">
      <pivotArea dataOnly="0" labelOnly="1" grandRow="1" outline="0" fieldPosition="0"/>
    </format>
    <format dxfId="490">
      <pivotArea outline="0" collapsedLevelsAreSubtotals="1" fieldPosition="0">
        <references count="1">
          <reference field="0" count="0" selected="0"/>
        </references>
      </pivotArea>
    </format>
    <format dxfId="489">
      <pivotArea dataOnly="0" labelOnly="1" outline="0" fieldPosition="0">
        <references count="1">
          <reference field="0" count="0"/>
        </references>
      </pivotArea>
    </format>
    <format dxfId="488">
      <pivotArea outline="0" collapsedLevelsAreSubtotals="1" fieldPosition="0">
        <references count="1">
          <reference field="0" count="0" selected="0"/>
        </references>
      </pivotArea>
    </format>
    <format dxfId="487">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6" cacheId="13"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9" firstHeaderRow="2" firstDataRow="2" firstDataCol="2"/>
  <pivotFields count="12">
    <pivotField axis="axisRow" compact="0" outline="0" subtotalTop="0" showAll="0" includeNewItemsInFilter="1">
      <items count="6">
        <item h="1" sd="0" m="1" x="4"/>
        <item sd="0" x="0"/>
        <item sd="0" x="1"/>
        <item sd="0" x="2"/>
        <item h="1" sd="0"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pivotFields>
  <rowFields count="2">
    <field x="0"/>
    <field x="10"/>
  </rowFields>
  <rowItems count="4">
    <i>
      <x v="1"/>
    </i>
    <i>
      <x v="2"/>
    </i>
    <i>
      <x v="3"/>
    </i>
    <i t="grand">
      <x/>
    </i>
  </rowItems>
  <colItems count="1">
    <i/>
  </colItems>
  <dataFields count="1">
    <dataField name="Cuenta de No.Ins.Secundario" fld="11" subtotal="count" baseField="0" baseItem="0"/>
  </dataFields>
  <formats count="2">
    <format dxfId="1331">
      <pivotArea type="origin" dataOnly="0" labelOnly="1" outline="0" fieldPosition="0"/>
    </format>
    <format dxfId="1330">
      <pivotArea type="topRight" dataOnly="0" labelOnly="1" outline="0" fieldPosition="0"/>
    </format>
  </formats>
  <pivotTableStyleInfo showRowHeaders="1" showColHeaders="1" showRowStripes="0" showColStripes="0" showLastColumn="1"/>
</pivotTableDefinition>
</file>

<file path=xl/pivotTables/pivotTable20.xml><?xml version="1.0" encoding="utf-8"?>
<pivotTableDefinition xmlns="http://schemas.openxmlformats.org/spreadsheetml/2006/main" name="Tabla dinámica1" cacheId="2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O4:Q21" firstHeaderRow="1" firstDataRow="1" firstDataCol="0"/>
  <pivotFields count="1">
    <pivotField showAll="0"/>
  </pivotFields>
  <formats count="2">
    <format dxfId="465">
      <pivotArea type="all" dataOnly="0" outline="0" fieldPosition="0"/>
    </format>
    <format dxfId="46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1.xml><?xml version="1.0" encoding="utf-8"?>
<pivotTableDefinition xmlns="http://schemas.openxmlformats.org/spreadsheetml/2006/main" name="Tabla dinámica3" cacheId="5"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8" firstHeaderRow="2" firstDataRow="2" firstDataCol="2"/>
  <pivotFields count="12">
    <pivotField axis="axisRow" compact="0" outline="0" subtotalTop="0" showAll="0" includeNewItemsInFilter="1">
      <items count="4">
        <item sd="0" x="0"/>
        <item sd="0"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37">
        <item x="0"/>
        <item x="1"/>
        <item x="10"/>
        <item x="11"/>
        <item x="12"/>
        <item x="13"/>
        <item x="14"/>
        <item x="15"/>
        <item x="16"/>
        <item x="17"/>
        <item x="18"/>
        <item x="19"/>
        <item x="2"/>
        <item x="20"/>
        <item x="21"/>
        <item x="22"/>
        <item x="23"/>
        <item x="24"/>
        <item x="25"/>
        <item x="26"/>
        <item x="27"/>
        <item x="28"/>
        <item x="29"/>
        <item x="3"/>
        <item x="30"/>
        <item x="31"/>
        <item x="32"/>
        <item x="33"/>
        <item x="34"/>
        <item x="35"/>
        <item x="4"/>
        <item x="5"/>
        <item x="6"/>
        <item x="7"/>
        <item x="8"/>
        <item x="9"/>
        <item t="default"/>
      </items>
    </pivotField>
  </pivotFields>
  <rowFields count="2">
    <field x="0"/>
    <field x="10"/>
  </rowFields>
  <rowItems count="3">
    <i>
      <x/>
    </i>
    <i>
      <x v="1"/>
    </i>
    <i t="grand">
      <x/>
    </i>
  </rowItems>
  <colItems count="1">
    <i/>
  </colItems>
  <dataFields count="1">
    <dataField name="Cuenta de No.Ins.Secundario" fld="11" subtotal="count" baseField="0" baseItem="0"/>
  </dataFields>
  <formats count="15">
    <format dxfId="448">
      <pivotArea type="all" dataOnly="0" outline="0" fieldPosition="0"/>
    </format>
    <format dxfId="447">
      <pivotArea outline="0" fieldPosition="0"/>
    </format>
    <format dxfId="446">
      <pivotArea type="topRight" dataOnly="0" labelOnly="1" outline="0" fieldPosition="0"/>
    </format>
    <format dxfId="445">
      <pivotArea dataOnly="0" labelOnly="1" outline="0" fieldPosition="0">
        <references count="1">
          <reference field="0" count="0"/>
        </references>
      </pivotArea>
    </format>
    <format dxfId="444">
      <pivotArea dataOnly="0" labelOnly="1" grandRow="1" outline="0" fieldPosition="0"/>
    </format>
    <format dxfId="443">
      <pivotArea type="all" dataOnly="0" outline="0" fieldPosition="0"/>
    </format>
    <format dxfId="442">
      <pivotArea outline="0" fieldPosition="0"/>
    </format>
    <format dxfId="441">
      <pivotArea type="topRight" dataOnly="0" labelOnly="1" outline="0" fieldPosition="0"/>
    </format>
    <format dxfId="440">
      <pivotArea dataOnly="0" labelOnly="1" outline="0" fieldPosition="0">
        <references count="1">
          <reference field="0" count="0"/>
        </references>
      </pivotArea>
    </format>
    <format dxfId="439">
      <pivotArea dataOnly="0" labelOnly="1" grandRow="1" outline="0" fieldPosition="0"/>
    </format>
    <format dxfId="438">
      <pivotArea type="all" dataOnly="0" outline="0" fieldPosition="0"/>
    </format>
    <format dxfId="437">
      <pivotArea outline="0" fieldPosition="0"/>
    </format>
    <format dxfId="436">
      <pivotArea type="topRight" dataOnly="0" labelOnly="1" outline="0" fieldPosition="0"/>
    </format>
    <format dxfId="435">
      <pivotArea dataOnly="0" labelOnly="1" outline="0" fieldPosition="0">
        <references count="1">
          <reference field="0" count="0"/>
        </references>
      </pivotArea>
    </format>
    <format dxfId="434">
      <pivotArea dataOnly="0" labelOnly="1" grandRow="1" outline="0" fieldPosition="0"/>
    </format>
  </formats>
  <pivotTableStyleInfo showRowHeaders="1" showColHeaders="1" showRowStripes="0" showColStripes="0" showLastColumn="1"/>
</pivotTableDefinition>
</file>

<file path=xl/pivotTables/pivotTable22.xml><?xml version="1.0" encoding="utf-8"?>
<pivotTableDefinition xmlns="http://schemas.openxmlformats.org/spreadsheetml/2006/main" name="Tabla dinámica4" cacheId="7"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9" firstHeaderRow="2" firstDataRow="2" firstDataCol="2"/>
  <pivotFields count="12">
    <pivotField axis="axisRow" compact="0" outline="0" subtotalTop="0" showAll="0" includeNewItemsInFilter="1">
      <items count="5">
        <item sd="0" x="1"/>
        <item sd="0" x="0"/>
        <item sd="0" x="2"/>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3"/>
        <item x="0"/>
        <item x="1"/>
        <item x="2"/>
        <item x="4"/>
        <item t="default"/>
      </items>
    </pivotField>
    <pivotField dataField="1" compact="0" outline="0" subtotalTop="0" showAll="0" includeNewItemsInFilter="1">
      <items count="2">
        <item x="0"/>
        <item t="default"/>
      </items>
    </pivotField>
  </pivotFields>
  <rowFields count="2">
    <field x="0"/>
    <field x="10"/>
  </rowFields>
  <rowItems count="4">
    <i>
      <x/>
    </i>
    <i>
      <x v="1"/>
    </i>
    <i>
      <x v="2"/>
    </i>
    <i t="grand">
      <x/>
    </i>
  </rowItems>
  <colItems count="1">
    <i/>
  </colItems>
  <dataFields count="1">
    <dataField name="Cuenta de No.Ins.Secundario" fld="11" subtotal="count" baseField="0" baseItem="0"/>
  </dataFields>
  <formats count="10">
    <format dxfId="418">
      <pivotArea type="all" dataOnly="0" outline="0" fieldPosition="0"/>
    </format>
    <format dxfId="417">
      <pivotArea outline="0" fieldPosition="0"/>
    </format>
    <format dxfId="416">
      <pivotArea type="topRight" dataOnly="0" labelOnly="1" outline="0" fieldPosition="0"/>
    </format>
    <format dxfId="415">
      <pivotArea dataOnly="0" labelOnly="1" outline="0" fieldPosition="0">
        <references count="1">
          <reference field="0" count="0"/>
        </references>
      </pivotArea>
    </format>
    <format dxfId="414">
      <pivotArea dataOnly="0" labelOnly="1" grandRow="1" outline="0" fieldPosition="0"/>
    </format>
    <format dxfId="413">
      <pivotArea type="all" dataOnly="0" outline="0" fieldPosition="0"/>
    </format>
    <format dxfId="412">
      <pivotArea outline="0" fieldPosition="0"/>
    </format>
    <format dxfId="411">
      <pivotArea type="topRight" dataOnly="0" labelOnly="1" outline="0" fieldPosition="0"/>
    </format>
    <format dxfId="410">
      <pivotArea dataOnly="0" labelOnly="1" outline="0" fieldPosition="0">
        <references count="1">
          <reference field="0" count="0"/>
        </references>
      </pivotArea>
    </format>
    <format dxfId="409">
      <pivotArea dataOnly="0" labelOnly="1" grandRow="1" outline="0" fieldPosition="0"/>
    </format>
  </formats>
  <pivotTableStyleInfo showRowHeaders="1" showColHeaders="1" showRowStripes="0" showColStripes="0" showLastColumn="1"/>
</pivotTableDefinition>
</file>

<file path=xl/pivotTables/pivotTable23.xml><?xml version="1.0" encoding="utf-8"?>
<pivotTableDefinition xmlns="http://schemas.openxmlformats.org/spreadsheetml/2006/main" name="Tabla dinámica1" cacheId="8"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12" firstHeaderRow="2" firstDataRow="2" firstDataCol="2"/>
  <pivotFields count="12">
    <pivotField axis="axisRow" compact="0" outline="0" subtotalTop="0" showAll="0" includeNewItemsInFilter="1">
      <items count="8">
        <item sd="0" x="4"/>
        <item sd="0" x="3"/>
        <item sd="0" x="5"/>
        <item sd="0" x="0"/>
        <item sd="0" x="2"/>
        <item sd="0" x="6"/>
        <item h="1" sd="0"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98">
        <item x="196"/>
        <item x="30"/>
        <item x="29"/>
        <item x="0"/>
        <item x="1"/>
        <item x="7"/>
        <item x="2"/>
        <item x="3"/>
        <item x="4"/>
        <item x="5"/>
        <item x="6"/>
        <item x="8"/>
        <item x="9"/>
        <item x="10"/>
        <item x="11"/>
        <item x="12"/>
        <item x="13"/>
        <item x="14"/>
        <item x="15"/>
        <item x="16"/>
        <item x="17"/>
        <item x="18"/>
        <item x="19"/>
        <item x="20"/>
        <item x="21"/>
        <item x="22"/>
        <item x="25"/>
        <item x="26"/>
        <item x="24"/>
        <item x="23"/>
        <item x="27"/>
        <item x="28"/>
        <item x="31"/>
        <item x="38"/>
        <item x="36"/>
        <item x="41"/>
        <item x="34"/>
        <item x="37"/>
        <item x="33"/>
        <item x="42"/>
        <item x="32"/>
        <item x="35"/>
        <item x="40"/>
        <item x="39"/>
        <item x="45"/>
        <item x="44"/>
        <item x="43"/>
        <item x="46"/>
        <item x="49"/>
        <item x="48"/>
        <item x="68"/>
        <item x="67"/>
        <item x="65"/>
        <item x="69"/>
        <item x="70"/>
        <item x="57"/>
        <item x="66"/>
        <item x="63"/>
        <item x="55"/>
        <item x="60"/>
        <item x="61"/>
        <item x="58"/>
        <item x="72"/>
        <item x="59"/>
        <item x="54"/>
        <item x="47"/>
        <item x="71"/>
        <item x="52"/>
        <item x="53"/>
        <item x="56"/>
        <item x="64"/>
        <item x="62"/>
        <item x="51"/>
        <item x="50"/>
        <item x="89"/>
        <item x="78"/>
        <item x="74"/>
        <item x="76"/>
        <item x="88"/>
        <item x="73"/>
        <item x="77"/>
        <item x="75"/>
        <item x="90"/>
        <item x="79"/>
        <item x="80"/>
        <item x="81"/>
        <item x="82"/>
        <item x="83"/>
        <item x="84"/>
        <item x="85"/>
        <item x="86"/>
        <item x="87"/>
        <item x="91"/>
        <item x="92"/>
        <item x="93"/>
        <item x="94"/>
        <item x="96"/>
        <item x="97"/>
        <item x="98"/>
        <item x="99"/>
        <item x="105"/>
        <item x="106"/>
        <item x="107"/>
        <item x="108"/>
        <item x="109"/>
        <item x="110"/>
        <item x="111"/>
        <item x="112"/>
        <item x="113"/>
        <item x="114"/>
        <item x="115"/>
        <item x="116"/>
        <item x="117"/>
        <item x="118"/>
        <item x="119"/>
        <item x="120"/>
        <item x="121"/>
        <item x="122"/>
        <item x="123"/>
        <item x="124"/>
        <item x="125"/>
        <item x="95"/>
        <item x="100"/>
        <item x="101"/>
        <item x="102"/>
        <item x="103"/>
        <item x="104"/>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6"/>
        <item x="167"/>
        <item x="165"/>
        <item x="168"/>
        <item x="169"/>
        <item x="170"/>
        <item x="171"/>
        <item x="172"/>
        <item x="175"/>
        <item x="173"/>
        <item x="174"/>
        <item x="176"/>
        <item x="177"/>
        <item x="178"/>
        <item x="180"/>
        <item x="179"/>
        <item x="183"/>
        <item x="182"/>
        <item x="181"/>
        <item x="184"/>
        <item x="185"/>
        <item x="188"/>
        <item x="193"/>
        <item x="191"/>
        <item x="186"/>
        <item x="187"/>
        <item x="192"/>
        <item x="190"/>
        <item x="189"/>
        <item x="194"/>
        <item x="195"/>
        <item t="default"/>
      </items>
    </pivotField>
    <pivotField dataField="1" compact="0" outline="0" subtotalTop="0" showAll="0" includeNewItemsInFilter="1"/>
  </pivotFields>
  <rowFields count="2">
    <field x="0"/>
    <field x="10"/>
  </rowFields>
  <rowItems count="7">
    <i>
      <x/>
    </i>
    <i>
      <x v="1"/>
    </i>
    <i>
      <x v="2"/>
    </i>
    <i>
      <x v="3"/>
    </i>
    <i>
      <x v="4"/>
    </i>
    <i>
      <x v="5"/>
    </i>
    <i t="grand">
      <x/>
    </i>
  </rowItems>
  <colItems count="1">
    <i/>
  </colItems>
  <dataFields count="1">
    <dataField name="Cuenta de No.Ins.Secundario" fld="11" subtotal="count" baseField="0" baseItem="0"/>
  </dataFields>
  <formats count="93">
    <format dxfId="295">
      <pivotArea outline="0" collapsedLevelsAreSubtotals="1" fieldPosition="0">
        <references count="1">
          <reference field="0" count="1" selected="0">
            <x v="4"/>
          </reference>
        </references>
      </pivotArea>
    </format>
    <format dxfId="294">
      <pivotArea dataOnly="0" labelOnly="1" outline="0" fieldPosition="0">
        <references count="1">
          <reference field="0" count="1">
            <x v="4"/>
          </reference>
        </references>
      </pivotArea>
    </format>
    <format dxfId="293">
      <pivotArea outline="0" collapsedLevelsAreSubtotals="1" fieldPosition="0">
        <references count="1">
          <reference field="0" count="1" selected="0">
            <x v="4"/>
          </reference>
        </references>
      </pivotArea>
    </format>
    <format dxfId="292">
      <pivotArea dataOnly="0" labelOnly="1" outline="0" fieldPosition="0">
        <references count="1">
          <reference field="0" count="1">
            <x v="4"/>
          </reference>
        </references>
      </pivotArea>
    </format>
    <format dxfId="291">
      <pivotArea outline="0" collapsedLevelsAreSubtotals="1" fieldPosition="0">
        <references count="1">
          <reference field="0" count="1" selected="0">
            <x v="4"/>
          </reference>
        </references>
      </pivotArea>
    </format>
    <format dxfId="290">
      <pivotArea dataOnly="0" labelOnly="1" outline="0" fieldPosition="0">
        <references count="1">
          <reference field="0" count="1">
            <x v="4"/>
          </reference>
        </references>
      </pivotArea>
    </format>
    <format dxfId="289">
      <pivotArea outline="0" collapsedLevelsAreSubtotals="1" fieldPosition="0">
        <references count="1">
          <reference field="0" count="1" selected="0">
            <x v="0"/>
          </reference>
        </references>
      </pivotArea>
    </format>
    <format dxfId="288">
      <pivotArea dataOnly="0" labelOnly="1" outline="0" fieldPosition="0">
        <references count="1">
          <reference field="0" count="1">
            <x v="0"/>
          </reference>
        </references>
      </pivotArea>
    </format>
    <format dxfId="287">
      <pivotArea outline="0" collapsedLevelsAreSubtotals="1" fieldPosition="0">
        <references count="1">
          <reference field="0" count="1" selected="0">
            <x v="0"/>
          </reference>
        </references>
      </pivotArea>
    </format>
    <format dxfId="286">
      <pivotArea dataOnly="0" labelOnly="1" outline="0" fieldPosition="0">
        <references count="1">
          <reference field="0" count="1">
            <x v="0"/>
          </reference>
        </references>
      </pivotArea>
    </format>
    <format dxfId="285">
      <pivotArea outline="0" collapsedLevelsAreSubtotals="1" fieldPosition="0">
        <references count="1">
          <reference field="0" count="1" selected="0">
            <x v="0"/>
          </reference>
        </references>
      </pivotArea>
    </format>
    <format dxfId="284">
      <pivotArea dataOnly="0" labelOnly="1" outline="0" fieldPosition="0">
        <references count="1">
          <reference field="0" count="1">
            <x v="0"/>
          </reference>
        </references>
      </pivotArea>
    </format>
    <format dxfId="283">
      <pivotArea outline="0" collapsedLevelsAreSubtotals="1" fieldPosition="0">
        <references count="1">
          <reference field="0" count="1" selected="0">
            <x v="3"/>
          </reference>
        </references>
      </pivotArea>
    </format>
    <format dxfId="282">
      <pivotArea dataOnly="0" labelOnly="1" outline="0" fieldPosition="0">
        <references count="1">
          <reference field="0" count="1">
            <x v="3"/>
          </reference>
        </references>
      </pivotArea>
    </format>
    <format dxfId="281">
      <pivotArea outline="0" collapsedLevelsAreSubtotals="1" fieldPosition="0">
        <references count="1">
          <reference field="0" count="1" selected="0">
            <x v="3"/>
          </reference>
        </references>
      </pivotArea>
    </format>
    <format dxfId="280">
      <pivotArea dataOnly="0" labelOnly="1" outline="0" fieldPosition="0">
        <references count="1">
          <reference field="0" count="1">
            <x v="3"/>
          </reference>
        </references>
      </pivotArea>
    </format>
    <format dxfId="279">
      <pivotArea outline="0" collapsedLevelsAreSubtotals="1" fieldPosition="0">
        <references count="1">
          <reference field="0" count="1" selected="0">
            <x v="4"/>
          </reference>
        </references>
      </pivotArea>
    </format>
    <format dxfId="278">
      <pivotArea dataOnly="0" labelOnly="1" outline="0" fieldPosition="0">
        <references count="1">
          <reference field="0" count="1">
            <x v="4"/>
          </reference>
        </references>
      </pivotArea>
    </format>
    <format dxfId="277">
      <pivotArea outline="0" collapsedLevelsAreSubtotals="1" fieldPosition="0">
        <references count="1">
          <reference field="0" count="1" selected="0">
            <x v="4"/>
          </reference>
        </references>
      </pivotArea>
    </format>
    <format dxfId="276">
      <pivotArea dataOnly="0" labelOnly="1" outline="0" fieldPosition="0">
        <references count="1">
          <reference field="0" count="1">
            <x v="4"/>
          </reference>
        </references>
      </pivotArea>
    </format>
    <format dxfId="275">
      <pivotArea outline="0" collapsedLevelsAreSubtotals="1" fieldPosition="0">
        <references count="1">
          <reference field="0" count="1" selected="0">
            <x v="5"/>
          </reference>
        </references>
      </pivotArea>
    </format>
    <format dxfId="274">
      <pivotArea dataOnly="0" labelOnly="1" outline="0" fieldPosition="0">
        <references count="1">
          <reference field="0" count="1">
            <x v="5"/>
          </reference>
        </references>
      </pivotArea>
    </format>
    <format dxfId="273">
      <pivotArea outline="0" collapsedLevelsAreSubtotals="1" fieldPosition="0">
        <references count="1">
          <reference field="0" count="1" selected="0">
            <x v="5"/>
          </reference>
        </references>
      </pivotArea>
    </format>
    <format dxfId="272">
      <pivotArea dataOnly="0" labelOnly="1" outline="0" fieldPosition="0">
        <references count="1">
          <reference field="0" count="1">
            <x v="5"/>
          </reference>
        </references>
      </pivotArea>
    </format>
    <format dxfId="271">
      <pivotArea outline="0" collapsedLevelsAreSubtotals="1" fieldPosition="0">
        <references count="1">
          <reference field="0" count="1" selected="0">
            <x v="5"/>
          </reference>
        </references>
      </pivotArea>
    </format>
    <format dxfId="270">
      <pivotArea dataOnly="0" labelOnly="1" outline="0" fieldPosition="0">
        <references count="1">
          <reference field="0" count="1">
            <x v="5"/>
          </reference>
        </references>
      </pivotArea>
    </format>
    <format dxfId="269">
      <pivotArea type="all" dataOnly="0" outline="0" fieldPosition="0"/>
    </format>
    <format dxfId="268">
      <pivotArea outline="0" collapsedLevelsAreSubtotals="1" fieldPosition="0"/>
    </format>
    <format dxfId="267">
      <pivotArea type="topRight" dataOnly="0" labelOnly="1" outline="0" fieldPosition="0"/>
    </format>
    <format dxfId="266">
      <pivotArea dataOnly="0" labelOnly="1" outline="0" fieldPosition="0">
        <references count="1">
          <reference field="0" count="0"/>
        </references>
      </pivotArea>
    </format>
    <format dxfId="265">
      <pivotArea dataOnly="0" labelOnly="1" grandRow="1" outline="0" fieldPosition="0"/>
    </format>
    <format dxfId="264">
      <pivotArea type="all" dataOnly="0" outline="0" fieldPosition="0"/>
    </format>
    <format dxfId="263">
      <pivotArea outline="0" collapsedLevelsAreSubtotals="1" fieldPosition="0"/>
    </format>
    <format dxfId="262">
      <pivotArea type="topRight" dataOnly="0" labelOnly="1" outline="0" fieldPosition="0"/>
    </format>
    <format dxfId="261">
      <pivotArea dataOnly="0" labelOnly="1" outline="0" fieldPosition="0">
        <references count="1">
          <reference field="0" count="0"/>
        </references>
      </pivotArea>
    </format>
    <format dxfId="260">
      <pivotArea dataOnly="0" labelOnly="1" grandRow="1" outline="0" fieldPosition="0"/>
    </format>
    <format dxfId="259">
      <pivotArea type="all" dataOnly="0" outline="0" fieldPosition="0"/>
    </format>
    <format dxfId="258">
      <pivotArea outline="0" collapsedLevelsAreSubtotals="1" fieldPosition="0"/>
    </format>
    <format dxfId="257">
      <pivotArea type="topRight" dataOnly="0" labelOnly="1" outline="0" fieldPosition="0"/>
    </format>
    <format dxfId="256">
      <pivotArea dataOnly="0" labelOnly="1" outline="0" fieldPosition="0">
        <references count="1">
          <reference field="0" count="0"/>
        </references>
      </pivotArea>
    </format>
    <format dxfId="255">
      <pivotArea dataOnly="0" labelOnly="1" grandRow="1" outline="0" fieldPosition="0"/>
    </format>
    <format dxfId="254">
      <pivotArea outline="0" collapsedLevelsAreSubtotals="1" fieldPosition="0">
        <references count="1">
          <reference field="0" count="2" selected="0">
            <x v="4"/>
            <x v="5"/>
          </reference>
        </references>
      </pivotArea>
    </format>
    <format dxfId="253">
      <pivotArea grandRow="1" outline="0" collapsedLevelsAreSubtotals="1" fieldPosition="0"/>
    </format>
    <format dxfId="252">
      <pivotArea dataOnly="0" labelOnly="1" outline="0" fieldPosition="0">
        <references count="1">
          <reference field="0" count="2">
            <x v="4"/>
            <x v="5"/>
          </reference>
        </references>
      </pivotArea>
    </format>
    <format dxfId="251">
      <pivotArea dataOnly="0" labelOnly="1" grandRow="1" outline="0" fieldPosition="0"/>
    </format>
    <format dxfId="250">
      <pivotArea outline="0" collapsedLevelsAreSubtotals="1" fieldPosition="0">
        <references count="1">
          <reference field="0" count="2" selected="0">
            <x v="4"/>
            <x v="5"/>
          </reference>
        </references>
      </pivotArea>
    </format>
    <format dxfId="249">
      <pivotArea grandRow="1" outline="0" collapsedLevelsAreSubtotals="1" fieldPosition="0"/>
    </format>
    <format dxfId="248">
      <pivotArea dataOnly="0" labelOnly="1" outline="0" fieldPosition="0">
        <references count="1">
          <reference field="0" count="2">
            <x v="4"/>
            <x v="5"/>
          </reference>
        </references>
      </pivotArea>
    </format>
    <format dxfId="247">
      <pivotArea dataOnly="0" labelOnly="1" grandRow="1" outline="0" fieldPosition="0"/>
    </format>
    <format dxfId="246">
      <pivotArea outline="0" collapsedLevelsAreSubtotals="1" fieldPosition="0">
        <references count="1">
          <reference field="0" count="3" selected="0">
            <x v="1"/>
            <x v="2"/>
            <x v="3"/>
          </reference>
        </references>
      </pivotArea>
    </format>
    <format dxfId="245">
      <pivotArea dataOnly="0" labelOnly="1" outline="0" fieldPosition="0">
        <references count="1">
          <reference field="0" count="3">
            <x v="1"/>
            <x v="2"/>
            <x v="3"/>
          </reference>
        </references>
      </pivotArea>
    </format>
    <format dxfId="244">
      <pivotArea outline="0" collapsedLevelsAreSubtotals="1" fieldPosition="0">
        <references count="1">
          <reference field="0" count="1" selected="0">
            <x v="0"/>
          </reference>
        </references>
      </pivotArea>
    </format>
    <format dxfId="243">
      <pivotArea dataOnly="0" labelOnly="1" outline="0" fieldPosition="0">
        <references count="1">
          <reference field="0" count="1">
            <x v="0"/>
          </reference>
        </references>
      </pivotArea>
    </format>
    <format dxfId="242">
      <pivotArea outline="0" collapsedLevelsAreSubtotals="1" fieldPosition="0">
        <references count="1">
          <reference field="0" count="5" selected="0">
            <x v="0"/>
            <x v="1"/>
            <x v="2"/>
            <x v="3"/>
            <x v="4"/>
          </reference>
        </references>
      </pivotArea>
    </format>
    <format dxfId="241">
      <pivotArea dataOnly="0" labelOnly="1" outline="0" fieldPosition="0">
        <references count="1">
          <reference field="0" count="5">
            <x v="0"/>
            <x v="1"/>
            <x v="2"/>
            <x v="3"/>
            <x v="4"/>
          </reference>
        </references>
      </pivotArea>
    </format>
    <format dxfId="240">
      <pivotArea type="all" dataOnly="0" outline="0" fieldPosition="0"/>
    </format>
    <format dxfId="239">
      <pivotArea outline="0" collapsedLevelsAreSubtotals="1" fieldPosition="0"/>
    </format>
    <format dxfId="238">
      <pivotArea type="topRight" dataOnly="0" labelOnly="1" outline="0" fieldPosition="0"/>
    </format>
    <format dxfId="237">
      <pivotArea dataOnly="0" labelOnly="1" outline="0" fieldPosition="0">
        <references count="1">
          <reference field="0" count="0"/>
        </references>
      </pivotArea>
    </format>
    <format dxfId="236">
      <pivotArea dataOnly="0" labelOnly="1" grandRow="1" outline="0" fieldPosition="0"/>
    </format>
    <format dxfId="235">
      <pivotArea type="all" dataOnly="0" outline="0" fieldPosition="0"/>
    </format>
    <format dxfId="234">
      <pivotArea outline="0" collapsedLevelsAreSubtotals="1" fieldPosition="0"/>
    </format>
    <format dxfId="233">
      <pivotArea type="topRight" dataOnly="0" labelOnly="1" outline="0" fieldPosition="0"/>
    </format>
    <format dxfId="232">
      <pivotArea dataOnly="0" labelOnly="1" outline="0" fieldPosition="0">
        <references count="1">
          <reference field="0" count="0"/>
        </references>
      </pivotArea>
    </format>
    <format dxfId="231">
      <pivotArea dataOnly="0" labelOnly="1" grandRow="1" outline="0" fieldPosition="0"/>
    </format>
    <format dxfId="230">
      <pivotArea type="all" dataOnly="0" outline="0" fieldPosition="0"/>
    </format>
    <format dxfId="229">
      <pivotArea outline="0" collapsedLevelsAreSubtotals="1" fieldPosition="0"/>
    </format>
    <format dxfId="228">
      <pivotArea type="topRight" dataOnly="0" labelOnly="1" outline="0" fieldPosition="0"/>
    </format>
    <format dxfId="227">
      <pivotArea dataOnly="0" labelOnly="1" outline="0" fieldPosition="0">
        <references count="1">
          <reference field="0" count="0"/>
        </references>
      </pivotArea>
    </format>
    <format dxfId="226">
      <pivotArea dataOnly="0" labelOnly="1" grandRow="1" outline="0" fieldPosition="0"/>
    </format>
    <format dxfId="225">
      <pivotArea type="all" dataOnly="0" outline="0" fieldPosition="0"/>
    </format>
    <format dxfId="224">
      <pivotArea outline="0" collapsedLevelsAreSubtotals="1" fieldPosition="0"/>
    </format>
    <format dxfId="223">
      <pivotArea type="topRight" dataOnly="0" labelOnly="1" outline="0" fieldPosition="0"/>
    </format>
    <format dxfId="222">
      <pivotArea dataOnly="0" labelOnly="1" outline="0" fieldPosition="0">
        <references count="1">
          <reference field="0" count="0"/>
        </references>
      </pivotArea>
    </format>
    <format dxfId="221">
      <pivotArea dataOnly="0" labelOnly="1" grandRow="1" outline="0" fieldPosition="0"/>
    </format>
    <format dxfId="220">
      <pivotArea type="origin" dataOnly="0" labelOnly="1" outline="0" fieldPosition="0"/>
    </format>
    <format dxfId="219">
      <pivotArea type="topRight" dataOnly="0" labelOnly="1" outline="0" fieldPosition="0"/>
    </format>
    <format dxfId="218">
      <pivotArea outline="0" collapsedLevelsAreSubtotals="1" fieldPosition="0">
        <references count="1">
          <reference field="0" count="2" selected="0">
            <x v="0"/>
            <x v="1"/>
          </reference>
        </references>
      </pivotArea>
    </format>
    <format dxfId="217">
      <pivotArea dataOnly="0" labelOnly="1" outline="0" fieldPosition="0">
        <references count="1">
          <reference field="0" count="2">
            <x v="0"/>
            <x v="1"/>
          </reference>
        </references>
      </pivotArea>
    </format>
    <format dxfId="216">
      <pivotArea outline="0" collapsedLevelsAreSubtotals="1" fieldPosition="0">
        <references count="1">
          <reference field="0" count="2" selected="0">
            <x v="0"/>
            <x v="1"/>
          </reference>
        </references>
      </pivotArea>
    </format>
    <format dxfId="215">
      <pivotArea dataOnly="0" labelOnly="1" outline="0" fieldPosition="0">
        <references count="1">
          <reference field="0" count="2">
            <x v="0"/>
            <x v="1"/>
          </reference>
        </references>
      </pivotArea>
    </format>
    <format dxfId="214">
      <pivotArea outline="0" collapsedLevelsAreSubtotals="1" fieldPosition="0">
        <references count="1">
          <reference field="0" count="1" selected="0">
            <x v="3"/>
          </reference>
        </references>
      </pivotArea>
    </format>
    <format dxfId="213">
      <pivotArea dataOnly="0" labelOnly="1" outline="0" fieldPosition="0">
        <references count="1">
          <reference field="0" count="1">
            <x v="3"/>
          </reference>
        </references>
      </pivotArea>
    </format>
    <format dxfId="212">
      <pivotArea outline="0" collapsedLevelsAreSubtotals="1" fieldPosition="0">
        <references count="1">
          <reference field="0" count="1" selected="0">
            <x v="3"/>
          </reference>
        </references>
      </pivotArea>
    </format>
    <format dxfId="211">
      <pivotArea dataOnly="0" labelOnly="1" outline="0" fieldPosition="0">
        <references count="1">
          <reference field="0" count="1">
            <x v="3"/>
          </reference>
        </references>
      </pivotArea>
    </format>
    <format dxfId="210">
      <pivotArea outline="0" collapsedLevelsAreSubtotals="1" fieldPosition="0">
        <references count="1">
          <reference field="0" count="1" selected="0">
            <x v="2"/>
          </reference>
        </references>
      </pivotArea>
    </format>
    <format dxfId="209">
      <pivotArea dataOnly="0" labelOnly="1" outline="0" fieldPosition="0">
        <references count="1">
          <reference field="0" count="1">
            <x v="2"/>
          </reference>
        </references>
      </pivotArea>
    </format>
    <format dxfId="208">
      <pivotArea outline="0" collapsedLevelsAreSubtotals="1" fieldPosition="0">
        <references count="1">
          <reference field="0" count="1" selected="0">
            <x v="2"/>
          </reference>
        </references>
      </pivotArea>
    </format>
    <format dxfId="207">
      <pivotArea dataOnly="0" labelOnly="1" outline="0" fieldPosition="0">
        <references count="1">
          <reference field="0" count="1">
            <x v="2"/>
          </reference>
        </references>
      </pivotArea>
    </format>
    <format dxfId="206">
      <pivotArea outline="0" collapsedLevelsAreSubtotals="1" fieldPosition="0">
        <references count="1">
          <reference field="0" count="1" selected="0">
            <x v="0"/>
          </reference>
        </references>
      </pivotArea>
    </format>
    <format dxfId="205">
      <pivotArea dataOnly="0" labelOnly="1" outline="0" fieldPosition="0">
        <references count="1">
          <reference field="0" count="1">
            <x v="0"/>
          </reference>
        </references>
      </pivotArea>
    </format>
    <format dxfId="204">
      <pivotArea outline="0" collapsedLevelsAreSubtotals="1" fieldPosition="0">
        <references count="1">
          <reference field="0" count="1" selected="0">
            <x v="0"/>
          </reference>
        </references>
      </pivotArea>
    </format>
    <format dxfId="203">
      <pivotArea dataOnly="0" labelOnly="1" outline="0" fieldPosition="0">
        <references count="1">
          <reference field="0" count="1">
            <x v="0"/>
          </reference>
        </references>
      </pivotArea>
    </format>
  </formats>
  <pivotTableStyleInfo showRowHeaders="1" showColHeaders="1" showRowStripes="0" showColStripes="0" showLastColumn="1"/>
</pivotTableDefinition>
</file>

<file path=xl/pivotTables/pivotTable24.xml><?xml version="1.0" encoding="utf-8"?>
<pivotTableDefinition xmlns="http://schemas.openxmlformats.org/spreadsheetml/2006/main" name="Tabla dinámica1" cacheId="17"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8" firstHeaderRow="2" firstDataRow="2" firstDataCol="2"/>
  <pivotFields count="12">
    <pivotField axis="axisRow" compact="0" outline="0" subtotalTop="0" showAll="0" includeNewItemsInFilter="1">
      <items count="4">
        <item sd="0" x="0"/>
        <item sd="0" x="1"/>
        <item h="1" sd="0"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4"/>
        <item x="0"/>
        <item x="1"/>
        <item x="2"/>
        <item x="3"/>
        <item t="default"/>
      </items>
    </pivotField>
    <pivotField dataField="1" compact="0" outline="0" subtotalTop="0" showAll="0" includeNewItemsInFilter="1"/>
  </pivotFields>
  <rowFields count="2">
    <field x="0"/>
    <field x="10"/>
  </rowFields>
  <rowItems count="3">
    <i>
      <x/>
    </i>
    <i>
      <x v="1"/>
    </i>
    <i t="grand">
      <x/>
    </i>
  </rowItems>
  <colItems count="1">
    <i/>
  </colItems>
  <dataFields count="1">
    <dataField name="Cuenta de No.Ins.Secundario" fld="11" subtotal="count" baseField="0" baseItem="0"/>
  </dataFields>
  <formats count="20">
    <format dxfId="170">
      <pivotArea type="all" dataOnly="0" outline="0" fieldPosition="0"/>
    </format>
    <format dxfId="169">
      <pivotArea outline="0" collapsedLevelsAreSubtotals="1" fieldPosition="0"/>
    </format>
    <format dxfId="168">
      <pivotArea type="topRight" dataOnly="0" labelOnly="1" outline="0" fieldPosition="0"/>
    </format>
    <format dxfId="167">
      <pivotArea dataOnly="0" labelOnly="1" outline="0" fieldPosition="0">
        <references count="1">
          <reference field="0" count="0"/>
        </references>
      </pivotArea>
    </format>
    <format dxfId="166">
      <pivotArea dataOnly="0" labelOnly="1" grandRow="1" outline="0" fieldPosition="0"/>
    </format>
    <format dxfId="165">
      <pivotArea type="all" dataOnly="0" outline="0" fieldPosition="0"/>
    </format>
    <format dxfId="164">
      <pivotArea outline="0" collapsedLevelsAreSubtotals="1" fieldPosition="0"/>
    </format>
    <format dxfId="163">
      <pivotArea type="topRight" dataOnly="0" labelOnly="1" outline="0" fieldPosition="0"/>
    </format>
    <format dxfId="162">
      <pivotArea dataOnly="0" labelOnly="1" outline="0" fieldPosition="0">
        <references count="1">
          <reference field="0" count="0"/>
        </references>
      </pivotArea>
    </format>
    <format dxfId="161">
      <pivotArea dataOnly="0" labelOnly="1" grandRow="1" outline="0" fieldPosition="0"/>
    </format>
    <format dxfId="160">
      <pivotArea type="all" dataOnly="0" outline="0" fieldPosition="0"/>
    </format>
    <format dxfId="159">
      <pivotArea outline="0" collapsedLevelsAreSubtotals="1" fieldPosition="0"/>
    </format>
    <format dxfId="158">
      <pivotArea type="topRight" dataOnly="0" labelOnly="1" outline="0" fieldPosition="0"/>
    </format>
    <format dxfId="157">
      <pivotArea dataOnly="0" labelOnly="1" outline="0" fieldPosition="0">
        <references count="1">
          <reference field="0" count="0"/>
        </references>
      </pivotArea>
    </format>
    <format dxfId="156">
      <pivotArea dataOnly="0" labelOnly="1" grandRow="1" outline="0" fieldPosition="0"/>
    </format>
    <format dxfId="155">
      <pivotArea type="all" dataOnly="0" outline="0" fieldPosition="0"/>
    </format>
    <format dxfId="154">
      <pivotArea outline="0" collapsedLevelsAreSubtotals="1" fieldPosition="0"/>
    </format>
    <format dxfId="153">
      <pivotArea type="topRight" dataOnly="0" labelOnly="1" outline="0" fieldPosition="0"/>
    </format>
    <format dxfId="152">
      <pivotArea dataOnly="0" labelOnly="1" outline="0" fieldPosition="0">
        <references count="1">
          <reference field="0" count="0"/>
        </references>
      </pivotArea>
    </format>
    <format dxfId="151">
      <pivotArea dataOnly="0" labelOnly="1" grandRow="1" outline="0" fieldPosition="0"/>
    </format>
  </formats>
  <pivotTableStyleInfo showRowHeaders="1" showColHeaders="1" showRowStripes="0" showColStripes="0" showLastColumn="1"/>
</pivotTableDefinition>
</file>

<file path=xl/pivotTables/pivotTable25.xml><?xml version="1.0" encoding="utf-8"?>
<pivotTableDefinition xmlns="http://schemas.openxmlformats.org/spreadsheetml/2006/main" name="Tabla dinámica7" cacheId="17"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8" firstHeaderRow="2" firstDataRow="2" firstDataCol="2"/>
  <pivotFields count="12">
    <pivotField axis="axisRow" compact="0" outline="0" subtotalTop="0" showAll="0" includeNewItemsInFilter="1">
      <items count="4">
        <item sd="0" x="0"/>
        <item sd="0" x="1"/>
        <item h="1" sd="0"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4"/>
        <item x="0"/>
        <item x="1"/>
        <item x="2"/>
        <item x="3"/>
        <item t="default"/>
      </items>
    </pivotField>
    <pivotField dataField="1" compact="0" outline="0" subtotalTop="0" showAll="0" includeNewItemsInFilter="1"/>
  </pivotFields>
  <rowFields count="2">
    <field x="0"/>
    <field x="10"/>
  </rowFields>
  <rowItems count="3">
    <i>
      <x/>
    </i>
    <i>
      <x v="1"/>
    </i>
    <i t="grand">
      <x/>
    </i>
  </rowItems>
  <colItems count="1">
    <i/>
  </colItems>
  <dataFields count="1">
    <dataField name="Cuenta de No.Ins.Secundario" fld="11" subtotal="count" baseField="0" baseItem="0"/>
  </dataFields>
  <formats count="13">
    <format dxfId="120">
      <pivotArea type="all" dataOnly="0" outline="0" fieldPosition="0"/>
    </format>
    <format dxfId="119">
      <pivotArea outline="0" collapsedLevelsAreSubtotals="1" fieldPosition="0"/>
    </format>
    <format dxfId="118">
      <pivotArea type="topRight" dataOnly="0" labelOnly="1" outline="0" fieldPosition="0"/>
    </format>
    <format dxfId="117">
      <pivotArea dataOnly="0" labelOnly="1" outline="0" fieldPosition="0">
        <references count="1">
          <reference field="0" count="0"/>
        </references>
      </pivotArea>
    </format>
    <format dxfId="116">
      <pivotArea dataOnly="0" labelOnly="1" grandRow="1" outline="0" fieldPosition="0"/>
    </format>
    <format dxfId="115">
      <pivotArea type="all" dataOnly="0" outline="0" fieldPosition="0"/>
    </format>
    <format dxfId="114">
      <pivotArea outline="0" collapsedLevelsAreSubtotals="1" fieldPosition="0"/>
    </format>
    <format dxfId="113">
      <pivotArea type="topRight" dataOnly="0" labelOnly="1" outline="0" fieldPosition="0"/>
    </format>
    <format dxfId="112">
      <pivotArea dataOnly="0" labelOnly="1" outline="0" fieldPosition="0">
        <references count="1">
          <reference field="0" count="0"/>
        </references>
      </pivotArea>
    </format>
    <format dxfId="111">
      <pivotArea dataOnly="0" labelOnly="1" grandRow="1" outline="0" fieldPosition="0"/>
    </format>
    <format dxfId="110">
      <pivotArea outline="0" collapsedLevelsAreSubtotals="1" fieldPosition="0"/>
    </format>
    <format dxfId="109">
      <pivotArea dataOnly="0" labelOnly="1" outline="0" fieldPosition="0">
        <references count="1">
          <reference field="0" count="0"/>
        </references>
      </pivotArea>
    </format>
    <format dxfId="108">
      <pivotArea dataOnly="0" labelOnly="1" grandRow="1" outline="0" fieldPosition="0"/>
    </format>
  </formats>
  <pivotTableStyleInfo showRowHeaders="1" showColHeaders="1" showRowStripes="0" showColStripes="0" showLastColumn="1"/>
</pivotTableDefinition>
</file>

<file path=xl/pivotTables/pivotTable26.xml><?xml version="1.0" encoding="utf-8"?>
<pivotTableDefinition xmlns="http://schemas.openxmlformats.org/spreadsheetml/2006/main" name="Tabla dinámica8" cacheId="6"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8" firstHeaderRow="2" firstDataRow="2" firstDataCol="2"/>
  <pivotFields count="12">
    <pivotField axis="axisRow" compact="0" outline="0" subtotalTop="0" showAll="0" includeNewItemsInFilter="1">
      <items count="4">
        <item sd="0" x="0"/>
        <item sd="0" x="1"/>
        <item h="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items count="5">
        <item x="0"/>
        <item x="1"/>
        <item x="2"/>
        <item x="3"/>
        <item t="default"/>
      </items>
    </pivotField>
  </pivotFields>
  <rowFields count="2">
    <field x="0"/>
    <field x="10"/>
  </rowFields>
  <rowItems count="3">
    <i>
      <x/>
    </i>
    <i>
      <x v="1"/>
    </i>
    <i t="grand">
      <x/>
    </i>
  </rowItems>
  <colItems count="1">
    <i/>
  </colItems>
  <dataFields count="1">
    <dataField name="Cuenta de No.Ins.Secundario" fld="11" subtotal="count" baseField="0" baseItem="0"/>
  </dataFields>
  <formats count="10">
    <format dxfId="91">
      <pivotArea type="all" dataOnly="0" outline="0" fieldPosition="0"/>
    </format>
    <format dxfId="90">
      <pivotArea outline="0" fieldPosition="0"/>
    </format>
    <format dxfId="89">
      <pivotArea type="topRight" dataOnly="0" labelOnly="1" outline="0" fieldPosition="0"/>
    </format>
    <format dxfId="88">
      <pivotArea dataOnly="0" labelOnly="1" outline="0" fieldPosition="0">
        <references count="1">
          <reference field="0" count="0"/>
        </references>
      </pivotArea>
    </format>
    <format dxfId="87">
      <pivotArea dataOnly="0" labelOnly="1" grandRow="1" outline="0" fieldPosition="0"/>
    </format>
    <format dxfId="86">
      <pivotArea type="all" dataOnly="0" outline="0" fieldPosition="0"/>
    </format>
    <format dxfId="85">
      <pivotArea outline="0" fieldPosition="0"/>
    </format>
    <format dxfId="84">
      <pivotArea type="topRight" dataOnly="0" labelOnly="1" outline="0" fieldPosition="0"/>
    </format>
    <format dxfId="83">
      <pivotArea dataOnly="0" labelOnly="1" outline="0" fieldPosition="0">
        <references count="1">
          <reference field="0" count="0"/>
        </references>
      </pivotArea>
    </format>
    <format dxfId="82">
      <pivotArea dataOnly="0" labelOnly="1" grandRow="1" outline="0" fieldPosition="0"/>
    </format>
  </formats>
  <pivotTableStyleInfo showRowHeaders="1" showColHeaders="1" showRowStripes="0" showColStripes="0" showLastColumn="1"/>
</pivotTableDefinition>
</file>

<file path=xl/pivotTables/pivotTable27.xml><?xml version="1.0" encoding="utf-8"?>
<pivotTableDefinition xmlns="http://schemas.openxmlformats.org/spreadsheetml/2006/main" name="Tabla dinámica10" cacheId="18"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4:Q10" firstHeaderRow="2" firstDataRow="2" firstDataCol="2"/>
  <pivotFields count="12">
    <pivotField axis="axisRow" compact="0" outline="0" subtotalTop="0" showAll="0" includeNewItemsInFilter="1">
      <items count="65">
        <item h="1" m="1" x="38"/>
        <item h="1" m="1" x="18"/>
        <item h="1" m="1" x="40"/>
        <item h="1" m="1" x="60"/>
        <item h="1" m="1" x="12"/>
        <item h="1" m="1" x="20"/>
        <item h="1" m="1" x="29"/>
        <item h="1" x="6"/>
        <item h="1" m="1" x="45"/>
        <item h="1" m="1" x="50"/>
        <item h="1" m="1" x="55"/>
        <item h="1" m="1" x="61"/>
        <item h="1" m="1" x="9"/>
        <item h="1" m="1" x="13"/>
        <item h="1" m="1" x="16"/>
        <item h="1" m="1" x="21"/>
        <item h="1" m="1" x="23"/>
        <item h="1" m="1" x="25"/>
        <item h="1" m="1" x="27"/>
        <item h="1" m="1" x="30"/>
        <item h="1" m="1" x="33"/>
        <item h="1" m="1" x="36"/>
        <item h="1" m="1" x="39"/>
        <item h="1" m="1" x="42"/>
        <item h="1" m="1" x="44"/>
        <item h="1" m="1" x="47"/>
        <item h="1" m="1" x="49"/>
        <item h="1" m="1" x="52"/>
        <item h="1" m="1" x="54"/>
        <item h="1" m="1" x="57"/>
        <item h="1" m="1" x="59"/>
        <item h="1" m="1" x="63"/>
        <item h="1" m="1" x="32"/>
        <item h="1" m="1" x="8"/>
        <item h="1" m="1" x="35"/>
        <item h="1" m="1" x="10"/>
        <item h="1" m="1" x="37"/>
        <item h="1" m="1" x="11"/>
        <item h="1" m="1" x="41"/>
        <item h="1" m="1" x="14"/>
        <item h="1" m="1" x="43"/>
        <item h="1" m="1" x="15"/>
        <item h="1" m="1" x="46"/>
        <item h="1" m="1" x="17"/>
        <item h="1" m="1" x="48"/>
        <item h="1" m="1" x="19"/>
        <item h="1" m="1" x="51"/>
        <item h="1" m="1" x="22"/>
        <item h="1" m="1" x="53"/>
        <item h="1" m="1" x="24"/>
        <item h="1" m="1" x="56"/>
        <item h="1" m="1" x="26"/>
        <item h="1" m="1" x="58"/>
        <item h="1" m="1" x="28"/>
        <item h="1" m="1" x="62"/>
        <item h="1" m="1" x="31"/>
        <item h="1" m="1" x="7"/>
        <item h="1" m="1" x="34"/>
        <item h="1" x="4"/>
        <item sd="0" x="1"/>
        <item sd="0" x="2"/>
        <item sd="0" x="0"/>
        <item sd="0" x="3"/>
        <item h="1" x="5"/>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
        <item x="9"/>
        <item x="0"/>
        <item x="1"/>
        <item x="2"/>
        <item x="3"/>
        <item x="4"/>
        <item x="5"/>
        <item x="6"/>
        <item x="7"/>
        <item x="8"/>
        <item x="10"/>
        <item x="11"/>
        <item t="default"/>
      </items>
    </pivotField>
    <pivotField dataField="1" compact="0" outline="0" subtotalTop="0" showAll="0" includeNewItemsInFilter="1"/>
  </pivotFields>
  <rowFields count="2">
    <field x="0"/>
    <field x="10"/>
  </rowFields>
  <rowItems count="5">
    <i>
      <x v="59"/>
    </i>
    <i>
      <x v="60"/>
    </i>
    <i>
      <x v="61"/>
    </i>
    <i>
      <x v="62"/>
    </i>
    <i t="grand">
      <x/>
    </i>
  </rowItems>
  <colItems count="1">
    <i/>
  </colItems>
  <dataFields count="1">
    <dataField name="Cuenta de No.Ins.Secundario" fld="11" subtotal="count" baseField="0" baseItem="0"/>
  </dataFields>
  <formats count="10">
    <format dxfId="63">
      <pivotArea outline="0" collapsedLevelsAreSubtotals="1" fieldPosition="0"/>
    </format>
    <format dxfId="62">
      <pivotArea dataOnly="0" labelOnly="1" outline="0" fieldPosition="0">
        <references count="1">
          <reference field="0" count="0"/>
        </references>
      </pivotArea>
    </format>
    <format dxfId="61">
      <pivotArea dataOnly="0" labelOnly="1" grandRow="1" outline="0" fieldPosition="0"/>
    </format>
    <format dxfId="60">
      <pivotArea type="all" dataOnly="0" outline="0" fieldPosition="0"/>
    </format>
    <format dxfId="59">
      <pivotArea outline="0" collapsedLevelsAreSubtotals="1" fieldPosition="0"/>
    </format>
    <format dxfId="58">
      <pivotArea type="topRight" dataOnly="0" labelOnly="1" outline="0" fieldPosition="0"/>
    </format>
    <format dxfId="57">
      <pivotArea dataOnly="0" labelOnly="1" outline="0" fieldPosition="0">
        <references count="1">
          <reference field="0" count="0"/>
        </references>
      </pivotArea>
    </format>
    <format dxfId="56">
      <pivotArea dataOnly="0" labelOnly="1" grandRow="1" outline="0" fieldPosition="0"/>
    </format>
    <format dxfId="55">
      <pivotArea type="origin" dataOnly="0" labelOnly="1" outline="0" fieldPosition="0"/>
    </format>
    <format dxfId="54">
      <pivotArea type="topRight" dataOnly="0" labelOnly="1" outline="0" fieldPosition="0"/>
    </format>
  </formats>
  <pivotTableStyleInfo showRowHeaders="1" showColHeaders="1" showRowStripes="0" showColStripes="0" showLastColumn="1"/>
</pivotTableDefinition>
</file>

<file path=xl/pivotTables/pivotTable28.xml><?xml version="1.0" encoding="utf-8"?>
<pivotTableDefinition xmlns="http://schemas.openxmlformats.org/spreadsheetml/2006/main" name="Tabla dinámica2" cacheId="2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O4:Q21" firstHeaderRow="1" firstDataRow="1" firstDataCol="0"/>
  <pivotFields count="1">
    <pivotField showAll="0"/>
  </pivotFields>
  <formats count="2">
    <format dxfId="14">
      <pivotArea type="all" dataOnly="0" outline="0" fieldPosition="0"/>
    </format>
    <format dxfId="1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7" cacheId="9" dataOnRows="1" applyNumberFormats="0" applyBorderFormats="0" applyFontFormats="0" applyPatternFormats="0" applyAlignmentFormats="0" applyWidthHeightFormats="1" dataCaption="Datos" updatedVersion="5" minRefreshableVersion="3" showMemberPropertyTips="0" useAutoFormatting="1" itemPrintTitles="1" createdVersion="5" indent="0" compact="0" compactData="0" gridDropZones="1">
  <location ref="O4:Q7" firstHeaderRow="2" firstDataRow="2" firstDataCol="2"/>
  <pivotFields count="12">
    <pivotField axis="axisRow" compact="0" outline="0" subtotalTop="0" showAll="0" includeNewItemsInFilter="1">
      <items count="2">
        <item sd="0" x="0"/>
        <item t="default"/>
      </items>
    </pivotField>
    <pivotField compact="0" outline="0" subtotalTop="0" showAll="0" includeNewItemsInFilter="1"/>
    <pivotField compact="0" numFmtId="14" outline="0" subtotalTop="0" showAll="0" includeNewItemsInFilter="1"/>
    <pivotField compact="0" numFmtId="165"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8">
        <item m="1" x="16"/>
        <item x="10"/>
        <item m="1" x="15"/>
        <item m="1" x="14"/>
        <item x="13"/>
        <item x="12"/>
        <item x="0"/>
        <item x="2"/>
        <item x="3"/>
        <item x="6"/>
        <item x="5"/>
        <item x="7"/>
        <item x="4"/>
        <item x="11"/>
        <item x="1"/>
        <item x="8"/>
        <item x="9"/>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9">
    <format dxfId="1309">
      <pivotArea outline="0" collapsedLevelsAreSubtotals="1" fieldPosition="0"/>
    </format>
    <format dxfId="1308">
      <pivotArea dataOnly="0" labelOnly="1" outline="0" fieldPosition="0">
        <references count="1">
          <reference field="0" count="0"/>
        </references>
      </pivotArea>
    </format>
    <format dxfId="1307">
      <pivotArea dataOnly="0" labelOnly="1" grandRow="1" outline="0" fieldPosition="0"/>
    </format>
    <format dxfId="1306">
      <pivotArea type="origin" dataOnly="0" labelOnly="1" outline="0" fieldPosition="0"/>
    </format>
    <format dxfId="1305">
      <pivotArea type="topRight" dataOnly="0" labelOnly="1" outline="0" fieldPosition="0"/>
    </format>
    <format dxfId="1304">
      <pivotArea type="origin" dataOnly="0" labelOnly="1" outline="0" fieldPosition="0"/>
    </format>
    <format dxfId="1303">
      <pivotArea type="topRight" dataOnly="0" labelOnly="1" outline="0" fieldPosition="0"/>
    </format>
    <format dxfId="1302">
      <pivotArea type="origin" dataOnly="0" labelOnly="1" outline="0" fieldPosition="0"/>
    </format>
    <format dxfId="1301">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8" cacheId="11" dataOnRows="1" applyNumberFormats="0" applyBorderFormats="0" applyFontFormats="0" applyPatternFormats="0" applyAlignmentFormats="0" applyWidthHeightFormats="1" dataCaption="Datos" updatedVersion="4" minRefreshableVersion="3" showMemberPropertyTips="0" useAutoFormatting="1" itemPrintTitles="1" createdVersion="5"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29">
        <item x="27"/>
        <item x="4"/>
        <item x="1"/>
        <item x="5"/>
        <item x="7"/>
        <item x="11"/>
        <item x="13"/>
        <item x="15"/>
        <item x="18"/>
        <item x="20"/>
        <item x="21"/>
        <item x="24"/>
        <item x="0"/>
        <item x="22"/>
        <item x="23"/>
        <item x="14"/>
        <item x="12"/>
        <item x="3"/>
        <item x="8"/>
        <item x="6"/>
        <item x="17"/>
        <item x="9"/>
        <item x="10"/>
        <item x="16"/>
        <item x="19"/>
        <item x="2"/>
        <item x="25"/>
        <item x="26"/>
        <item t="default"/>
      </items>
    </pivotField>
    <pivotField dataField="1" compact="0" outline="0" subtotalTop="0" showAll="0" includeNewItemsInFilter="1"/>
  </pivotFields>
  <rowFields count="2">
    <field x="0"/>
    <field x="10"/>
  </rowFields>
  <rowItems count="2">
    <i>
      <x/>
    </i>
    <i t="grand">
      <x/>
    </i>
  </rowItems>
  <colItems count="1">
    <i/>
  </colItems>
  <dataFields count="1">
    <dataField name="Cuenta de No.Ins.Secundario" fld="11" subtotal="count" baseField="0" baseItem="0"/>
  </dataFields>
  <formats count="9">
    <format dxfId="1282">
      <pivotArea outline="0" collapsedLevelsAreSubtotals="1" fieldPosition="0"/>
    </format>
    <format dxfId="1281">
      <pivotArea dataOnly="0" labelOnly="1" outline="0" fieldPosition="0">
        <references count="1">
          <reference field="0" count="0"/>
        </references>
      </pivotArea>
    </format>
    <format dxfId="1280">
      <pivotArea dataOnly="0" labelOnly="1" grandRow="1" outline="0" fieldPosition="0"/>
    </format>
    <format dxfId="1279">
      <pivotArea type="origin" dataOnly="0" labelOnly="1" outline="0" fieldPosition="0"/>
    </format>
    <format dxfId="1278">
      <pivotArea type="topRight" dataOnly="0" labelOnly="1" outline="0" fieldPosition="0"/>
    </format>
    <format dxfId="1277">
      <pivotArea type="origin" dataOnly="0" labelOnly="1" outline="0" fieldPosition="0"/>
    </format>
    <format dxfId="1276">
      <pivotArea type="topRight" dataOnly="0" labelOnly="1" outline="0" fieldPosition="0"/>
    </format>
    <format dxfId="1275">
      <pivotArea type="origin" dataOnly="0" labelOnly="1" outline="0" fieldPosition="0"/>
    </format>
    <format dxfId="1274">
      <pivotArea type="topRight" dataOnly="0" labelOnly="1"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la dinámica9" cacheId="14"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N4:P7" firstHeaderRow="2" firstDataRow="2" firstDataCol="2"/>
  <pivotFields count="11">
    <pivotField axis="axisRow" compact="0" outline="0" subtotalTop="0" showAll="0" includeNewItemsInFilter="1">
      <items count="4">
        <item sd="0" x="0"/>
        <item h="1" x="1"/>
        <item sd="0" m="1"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6">
        <item x="4"/>
        <item x="0"/>
        <item x="3"/>
        <item x="1"/>
        <item x="2"/>
        <item t="default"/>
      </items>
    </pivotField>
    <pivotField dataField="1" compact="0" outline="0" subtotalTop="0" showAll="0" includeNewItemsInFilter="1"/>
  </pivotFields>
  <rowFields count="2">
    <field x="0"/>
    <field x="9"/>
  </rowFields>
  <rowItems count="2">
    <i>
      <x/>
    </i>
    <i t="grand">
      <x/>
    </i>
  </rowItems>
  <colItems count="1">
    <i/>
  </colItems>
  <dataFields count="1">
    <dataField name="Cuenta de No.Ins.Secundario" fld="10" subtotal="count" baseField="0" baseItem="0"/>
  </dataFields>
  <formats count="18">
    <format dxfId="1257">
      <pivotArea field="0" type="button" dataOnly="0" labelOnly="1" outline="0" axis="axisRow" fieldPosition="0"/>
    </format>
    <format dxfId="1256">
      <pivotArea field="9" type="button" dataOnly="0" labelOnly="1" outline="0" axis="axisRow" fieldPosition="1"/>
    </format>
    <format dxfId="1255">
      <pivotArea field="0" type="button" dataOnly="0" labelOnly="1" outline="0" axis="axisRow" fieldPosition="0"/>
    </format>
    <format dxfId="1254">
      <pivotArea field="9" type="button" dataOnly="0" labelOnly="1" outline="0" axis="axisRow" fieldPosition="1"/>
    </format>
    <format dxfId="1253">
      <pivotArea type="origin" dataOnly="0" labelOnly="1" outline="0" fieldPosition="0"/>
    </format>
    <format dxfId="1252">
      <pivotArea type="topRight" dataOnly="0" labelOnly="1" outline="0" fieldPosition="0"/>
    </format>
    <format dxfId="1251">
      <pivotArea type="origin" dataOnly="0" labelOnly="1" outline="0" fieldPosition="0"/>
    </format>
    <format dxfId="1250">
      <pivotArea type="topRight" dataOnly="0" labelOnly="1" outline="0" fieldPosition="0"/>
    </format>
    <format dxfId="1249">
      <pivotArea type="origin" dataOnly="0" labelOnly="1" outline="0" fieldPosition="0"/>
    </format>
    <format dxfId="1248">
      <pivotArea type="topRight" dataOnly="0" labelOnly="1" outline="0" fieldPosition="0"/>
    </format>
    <format dxfId="1247">
      <pivotArea grandRow="1" outline="0" collapsedLevelsAreSubtotals="1" fieldPosition="0"/>
    </format>
    <format dxfId="1246">
      <pivotArea dataOnly="0" labelOnly="1" grandRow="1" outline="0" fieldPosition="0"/>
    </format>
    <format dxfId="1245">
      <pivotArea grandRow="1" outline="0" collapsedLevelsAreSubtotals="1" fieldPosition="0"/>
    </format>
    <format dxfId="1244">
      <pivotArea dataOnly="0" labelOnly="1" grandRow="1" outline="0" fieldPosition="0"/>
    </format>
    <format dxfId="1243">
      <pivotArea outline="0" collapsedLevelsAreSubtotals="1" fieldPosition="0">
        <references count="1">
          <reference field="0" count="0" selected="0"/>
        </references>
      </pivotArea>
    </format>
    <format dxfId="1242">
      <pivotArea dataOnly="0" labelOnly="1" outline="0" fieldPosition="0">
        <references count="1">
          <reference field="0" count="0"/>
        </references>
      </pivotArea>
    </format>
    <format dxfId="1241">
      <pivotArea outline="0" collapsedLevelsAreSubtotals="1" fieldPosition="0">
        <references count="1">
          <reference field="0" count="0" selected="0"/>
        </references>
      </pivotArea>
    </format>
    <format dxfId="1240">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Tabla dinámica10" cacheId="0"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8">
        <item x="6"/>
        <item x="0"/>
        <item x="2"/>
        <item x="3"/>
        <item x="4"/>
        <item x="1"/>
        <item x="5"/>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5">
    <format dxfId="1197">
      <pivotArea outline="0" fieldPosition="0"/>
    </format>
    <format dxfId="1196">
      <pivotArea dataOnly="0" labelOnly="1" outline="0" fieldPosition="0">
        <references count="1">
          <reference field="0" count="0"/>
        </references>
      </pivotArea>
    </format>
    <format dxfId="1195">
      <pivotArea dataOnly="0" labelOnly="1" grandRow="1" outline="0" fieldPosition="0"/>
    </format>
    <format dxfId="1194">
      <pivotArea type="origin" dataOnly="0" labelOnly="1" outline="0" fieldPosition="0"/>
    </format>
    <format dxfId="1193">
      <pivotArea type="topRight" dataOnly="0" labelOnly="1"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Tabla dinámica11" cacheId="1"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O4:Q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5">
        <item x="3"/>
        <item x="0"/>
        <item x="1"/>
        <item x="2"/>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6">
    <format dxfId="1171">
      <pivotArea type="origin" dataOnly="0" labelOnly="1" outline="0" fieldPosition="0"/>
    </format>
    <format dxfId="1170">
      <pivotArea type="topRight" dataOnly="0" labelOnly="1" outline="0" fieldPosition="0"/>
    </format>
    <format dxfId="1169">
      <pivotArea type="origin" dataOnly="0" labelOnly="1" outline="0" fieldPosition="0"/>
    </format>
    <format dxfId="1168">
      <pivotArea type="topRight" dataOnly="0" labelOnly="1" outline="0" fieldPosition="0"/>
    </format>
    <format dxfId="1167">
      <pivotArea outline="0" fieldPosition="0">
        <references count="1">
          <reference field="0" count="0" selected="0"/>
        </references>
      </pivotArea>
    </format>
    <format dxfId="1166">
      <pivotArea dataOnly="0" labelOnly="1" outline="0" fieldPosition="0">
        <references count="1">
          <reference field="0" count="0"/>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Tabla dinámica1" cacheId="15" dataOnRows="1"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location ref="O26:Q33" firstHeaderRow="2" firstDataRow="2" firstDataCol="2"/>
  <pivotFields count="12">
    <pivotField axis="axisRow" compact="0" outline="0" subtotalTop="0" showAll="0" includeNewItemsInFilter="1">
      <items count="12">
        <item sd="0" x="0"/>
        <item sd="0" x="2"/>
        <item sd="0" x="1"/>
        <item sd="0" x="4"/>
        <item sd="0" x="3"/>
        <item h="1" x="5"/>
        <item h="1" sd="0" x="6"/>
        <item h="1" sd="0" m="1" x="8"/>
        <item h="1" m="1" x="9"/>
        <item h="1" sd="0" m="1" x="10"/>
        <item h="1"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99">
        <item x="7"/>
        <item x="8"/>
        <item x="51"/>
        <item x="52"/>
        <item x="0"/>
        <item x="1"/>
        <item x="2"/>
        <item x="3"/>
        <item x="4"/>
        <item x="5"/>
        <item x="6"/>
        <item x="9"/>
        <item x="10"/>
        <item x="11"/>
        <item x="12"/>
        <item x="13"/>
        <item x="14"/>
        <item x="15"/>
        <item x="16"/>
        <item x="17"/>
        <item x="19"/>
        <item x="20"/>
        <item x="21"/>
        <item x="22"/>
        <item x="23"/>
        <item x="24"/>
        <item x="25"/>
        <item x="26"/>
        <item x="27"/>
        <item x="28"/>
        <item x="29"/>
        <item x="30"/>
        <item x="31"/>
        <item x="35"/>
        <item x="36"/>
        <item x="37"/>
        <item x="38"/>
        <item x="39"/>
        <item x="40"/>
        <item x="41"/>
        <item x="42"/>
        <item x="43"/>
        <item x="44"/>
        <item x="45"/>
        <item x="46"/>
        <item x="47"/>
        <item x="48"/>
        <item x="49"/>
        <item x="50"/>
        <item x="53"/>
        <item x="18"/>
        <item x="32"/>
        <item x="33"/>
        <item x="34"/>
        <item x="54"/>
        <item x="55"/>
        <item x="56"/>
        <item x="57"/>
        <item h="1" x="94"/>
        <item x="95"/>
        <item m="1" x="97"/>
        <item x="58"/>
        <item x="59"/>
        <item x="61"/>
        <item x="62"/>
        <item x="63"/>
        <item x="64"/>
        <item x="65"/>
        <item x="96"/>
        <item x="66"/>
        <item x="67"/>
        <item x="68"/>
        <item x="69"/>
        <item x="70"/>
        <item x="60"/>
        <item x="71"/>
        <item x="72"/>
        <item x="73"/>
        <item x="74"/>
        <item x="75"/>
        <item x="76"/>
        <item x="77"/>
        <item x="78"/>
        <item x="79"/>
        <item x="80"/>
        <item x="81"/>
        <item x="82"/>
        <item x="83"/>
        <item x="84"/>
        <item x="85"/>
        <item x="86"/>
        <item x="87"/>
        <item x="88"/>
        <item x="89"/>
        <item x="90"/>
        <item x="91"/>
        <item x="92"/>
        <item x="93"/>
        <item t="default"/>
      </items>
    </pivotField>
    <pivotField dataField="1" compact="0" outline="0" subtotalTop="0" showAll="0" includeNewItemsInFilter="1"/>
  </pivotFields>
  <rowFields count="2">
    <field x="0"/>
    <field x="10"/>
  </rowFields>
  <rowItems count="6">
    <i>
      <x/>
    </i>
    <i>
      <x v="1"/>
    </i>
    <i>
      <x v="2"/>
    </i>
    <i>
      <x v="3"/>
    </i>
    <i>
      <x v="4"/>
    </i>
    <i t="grand">
      <x/>
    </i>
  </rowItems>
  <colItems count="1">
    <i/>
  </colItems>
  <dataFields count="1">
    <dataField name="Cuenta de No.Ins.Secundario" fld="11" subtotal="count" baseField="0" baseItem="0"/>
  </dataFields>
  <formats count="12">
    <format dxfId="1117">
      <pivotArea grandRow="1" outline="0" collapsedLevelsAreSubtotals="1" fieldPosition="0"/>
    </format>
    <format dxfId="1116">
      <pivotArea grandRow="1" outline="0" collapsedLevelsAreSubtotals="1" fieldPosition="0"/>
    </format>
    <format dxfId="1115">
      <pivotArea outline="0" collapsedLevelsAreSubtotals="1" fieldPosition="0"/>
    </format>
    <format dxfId="1114">
      <pivotArea dataOnly="0" labelOnly="1" outline="0" fieldPosition="0">
        <references count="1">
          <reference field="0" count="0"/>
        </references>
      </pivotArea>
    </format>
    <format dxfId="1113">
      <pivotArea dataOnly="0" labelOnly="1" grandRow="1" outline="0" fieldPosition="0"/>
    </format>
    <format dxfId="1112">
      <pivotArea type="origin" dataOnly="0" labelOnly="1" outline="0" fieldPosition="0"/>
    </format>
    <format dxfId="1111">
      <pivotArea type="topRight" dataOnly="0" labelOnly="1" outline="0" fieldPosition="0"/>
    </format>
    <format dxfId="1110">
      <pivotArea type="all" dataOnly="0" outline="0" fieldPosition="0"/>
    </format>
    <format dxfId="1109">
      <pivotArea outline="0" collapsedLevelsAreSubtotals="1" fieldPosition="0"/>
    </format>
    <format dxfId="1108">
      <pivotArea type="topRight" dataOnly="0" labelOnly="1" outline="0" fieldPosition="0"/>
    </format>
    <format dxfId="1107">
      <pivotArea dataOnly="0" labelOnly="1" outline="0" fieldPosition="0">
        <references count="1">
          <reference field="0" count="0"/>
        </references>
      </pivotArea>
    </format>
    <format dxfId="1106">
      <pivotArea dataOnly="0" labelOnly="1" grandRow="1" outline="0" fieldPosition="0"/>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Tabla dinámica12" cacheId="2" dataOnRows="1" applyNumberFormats="0" applyBorderFormats="0" applyFontFormats="0" applyPatternFormats="0" applyAlignmentFormats="0" applyWidthHeightFormats="1" dataCaption="Datos" updatedVersion="4" showMemberPropertyTips="0" useAutoFormatting="1" itemPrintTitles="1" createdVersion="1" indent="0" compact="0" compactData="0" gridDropZones="1">
  <location ref="P4:R7" firstHeaderRow="2" firstDataRow="2" firstDataCol="2"/>
  <pivotFields count="12">
    <pivotField axis="axisRow" compact="0" outline="0" subtotalTop="0" showAll="0" includeNewItemsInFilter="1">
      <items count="3">
        <item sd="0" x="0"/>
        <item h="1"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x="1"/>
        <item x="0"/>
        <item t="default"/>
      </items>
    </pivotField>
    <pivotField dataField="1" compact="0" outline="0" subtotalTop="0" showAll="0" includeNewItemsInFilter="1">
      <items count="2">
        <item x="0"/>
        <item t="default"/>
      </items>
    </pivotField>
  </pivotFields>
  <rowFields count="2">
    <field x="0"/>
    <field x="10"/>
  </rowFields>
  <rowItems count="2">
    <i>
      <x/>
    </i>
    <i t="grand">
      <x/>
    </i>
  </rowItems>
  <colItems count="1">
    <i/>
  </colItems>
  <dataFields count="1">
    <dataField name="Cuenta de No.Ins.Secundario" fld="11" subtotal="count" baseField="0" baseItem="0"/>
  </dataFields>
  <formats count="2">
    <format dxfId="1086">
      <pivotArea type="origin" dataOnly="0" labelOnly="1" outline="0" fieldPosition="0"/>
    </format>
    <format dxfId="1085">
      <pivotArea type="topRight" dataOnly="0" labelOnly="1"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2" name="Tabla2" displayName="Tabla2" ref="A4:K118" totalsRowShown="0" headerRowDxfId="1396" dataDxfId="1394" headerRowBorderDxfId="1395" tableBorderDxfId="1393">
  <autoFilter ref="A4:K118"/>
  <tableColumns count="11">
    <tableColumn id="1" name="TIPO" dataDxfId="1392"/>
    <tableColumn id="2" name="No." dataDxfId="1391"/>
    <tableColumn id="3" name="FECHA" dataDxfId="1390"/>
    <tableColumn id="4" name="VIGENCIA" dataDxfId="1389"/>
    <tableColumn id="11" name="VIGENTE  / CADUCADO" dataDxfId="1388">
      <calculatedColumnFormula>IF(D5&lt;=$T$2,"CADUCADO","VIGENTE")</calculatedColumnFormula>
    </tableColumn>
    <tableColumn id="10" name="PRÓXIMO A VENCER" dataDxfId="1387">
      <calculatedColumnFormula>IF($T$2&gt;=(EDATE(D5,-4)),"ALERTA","OK")</calculatedColumnFormula>
    </tableColumn>
    <tableColumn id="5" name="CLASE DE RIESGO" dataDxfId="1386"/>
    <tableColumn id="6" name="PRODUCTO/SISTEMA/FAMILIA " dataDxfId="1385"/>
    <tableColumn id="7" name="APLICACIÓN" dataDxfId="1384"/>
    <tableColumn id="8" name="PRESENTACIÓN" dataDxfId="1383"/>
    <tableColumn id="9" name="REFERENCIA" dataDxfId="1382"/>
  </tableColumns>
  <tableStyleInfo name="TableStyleMedium2" showFirstColumn="0" showLastColumn="0" showRowStripes="1" showColumnStripes="0"/>
</table>
</file>

<file path=xl/tables/table10.xml><?xml version="1.0" encoding="utf-8"?>
<table xmlns="http://schemas.openxmlformats.org/spreadsheetml/2006/main" id="14" name="Tabla14" displayName="Tabla14" ref="A4:K8" totalsRowShown="0" headerRowDxfId="831" dataDxfId="830" tableBorderDxfId="829">
  <autoFilter ref="A4:K8"/>
  <tableColumns count="11">
    <tableColumn id="1" name="TIPO" dataDxfId="828"/>
    <tableColumn id="2" name="No." dataDxfId="827"/>
    <tableColumn id="3" name="FECHA" dataDxfId="826"/>
    <tableColumn id="4" name="VIGENCIA" dataDxfId="825"/>
    <tableColumn id="11" name="VIGENTE  / CADUCADO" dataDxfId="824">
      <calculatedColumnFormula>IF(D5&lt;=$T$2,"CADUCADO","VIGENTE")</calculatedColumnFormula>
    </tableColumn>
    <tableColumn id="10" name="PRÓXIMO A VENCER" dataDxfId="823">
      <calculatedColumnFormula>IF($T$2&gt;=(EDATE(D5,-4)),"ALERTA","OK")</calculatedColumnFormula>
    </tableColumn>
    <tableColumn id="5" name="CLASE DE RIESGO" dataDxfId="822"/>
    <tableColumn id="6" name="PRODUCTO/SISTEMA/FAMILIA " dataDxfId="821"/>
    <tableColumn id="7" name="APLICACIÓN" dataDxfId="820"/>
    <tableColumn id="8" name="FORMA DE PRESENTACIÓN " dataDxfId="819"/>
    <tableColumn id="9" name=" REFERENCIA" dataDxfId="818"/>
  </tableColumns>
  <tableStyleInfo name="TableStyleMedium2" showFirstColumn="0" showLastColumn="0" showRowStripes="1" showColumnStripes="0"/>
</table>
</file>

<file path=xl/tables/table11.xml><?xml version="1.0" encoding="utf-8"?>
<table xmlns="http://schemas.openxmlformats.org/spreadsheetml/2006/main" id="17" name="Tabla17" displayName="Tabla17" ref="A4:K13" totalsRowShown="0" headerRowDxfId="800" dataDxfId="799">
  <autoFilter ref="A4:K13"/>
  <tableColumns count="11">
    <tableColumn id="1" name="TIPO" dataDxfId="798"/>
    <tableColumn id="2" name="No." dataDxfId="797"/>
    <tableColumn id="3" name="FECHA" dataDxfId="796"/>
    <tableColumn id="4" name="VIGENCIA" dataDxfId="795"/>
    <tableColumn id="11" name="VIGENTE  / CADUCADO" dataDxfId="794">
      <calculatedColumnFormula>IF(D5&lt;=$T$2,"CADUCADO","VIGENTE")</calculatedColumnFormula>
    </tableColumn>
    <tableColumn id="10" name="PRÓXIMO A VENCER" dataDxfId="793">
      <calculatedColumnFormula>IF($T$2&gt;=(EDATE(D5,-4)),"ALERTA","OK")</calculatedColumnFormula>
    </tableColumn>
    <tableColumn id="5" name=" CLASE DE RIESGO" dataDxfId="792"/>
    <tableColumn id="6" name="PRODUCTO/SISTEMA/FAMILIA " dataDxfId="791"/>
    <tableColumn id="7" name="APLICACIÓN" dataDxfId="790"/>
    <tableColumn id="8" name="PRESENTACIÓN " dataDxfId="789"/>
    <tableColumn id="9" name="REFERENCIA" dataDxfId="788"/>
  </tableColumns>
  <tableStyleInfo name="TableStyleMedium2" showFirstColumn="0" showLastColumn="0" showRowStripes="1" showColumnStripes="0"/>
</table>
</file>

<file path=xl/tables/table12.xml><?xml version="1.0" encoding="utf-8"?>
<table xmlns="http://schemas.openxmlformats.org/spreadsheetml/2006/main" id="18" name="Tabla18" displayName="Tabla18" ref="A4:K11" totalsRowShown="0" headerRowDxfId="766" dataDxfId="765">
  <autoFilter ref="A4:K11"/>
  <tableColumns count="11">
    <tableColumn id="1" name="TIPO" dataDxfId="764"/>
    <tableColumn id="2" name="No." dataDxfId="763"/>
    <tableColumn id="3" name="FECHA" dataDxfId="762"/>
    <tableColumn id="4" name="VIGENCIA" dataDxfId="761"/>
    <tableColumn id="11" name="VIGENTE  / CADUCADO" dataDxfId="760">
      <calculatedColumnFormula>IF(D5&lt;=$T$2,"CADUCADO","VIGENTE")</calculatedColumnFormula>
    </tableColumn>
    <tableColumn id="10" name="PRÓXIMO A VENCER" dataDxfId="759">
      <calculatedColumnFormula>IF($T$2&gt;=(EDATE(D5,-4)),"ALERTA","OK")</calculatedColumnFormula>
    </tableColumn>
    <tableColumn id="5" name=" CLASE   DE RIESGO" dataDxfId="758"/>
    <tableColumn id="6" name="PRODUCTO/SISTEMA/FAMILIA " dataDxfId="757"/>
    <tableColumn id="7" name="APLICACIÓN" dataDxfId="756"/>
    <tableColumn id="8" name="PRESENTACIÓN" dataDxfId="755"/>
    <tableColumn id="9" name="REFERENCIA" dataDxfId="754"/>
  </tableColumns>
  <tableStyleInfo name="TableStyleMedium2" showFirstColumn="0" showLastColumn="0" showRowStripes="1" showColumnStripes="0"/>
</table>
</file>

<file path=xl/tables/table13.xml><?xml version="1.0" encoding="utf-8"?>
<table xmlns="http://schemas.openxmlformats.org/spreadsheetml/2006/main" id="19" name="Tabla19" displayName="Tabla19" ref="A4:K19" totalsRowShown="0" headerRowDxfId="724">
  <autoFilter ref="A4:K19"/>
  <tableColumns count="11">
    <tableColumn id="1" name="TIPO" dataDxfId="723"/>
    <tableColumn id="2" name="No." dataDxfId="722"/>
    <tableColumn id="3" name="FECHA" dataDxfId="721"/>
    <tableColumn id="4" name="VIGENCIA" dataDxfId="720"/>
    <tableColumn id="11" name="VIGENTE  / CADUCADO" dataDxfId="719">
      <calculatedColumnFormula>IF(D5&lt;=$T$2,"CADUCADO","VIGENTE")</calculatedColumnFormula>
    </tableColumn>
    <tableColumn id="10" name="PRÓXIMO A VENCER" dataDxfId="718">
      <calculatedColumnFormula>IF($T$2&gt;=(EDATE(D5,-4)),"ALERTA","OK")</calculatedColumnFormula>
    </tableColumn>
    <tableColumn id="5" name="CLASE DE RIESGO" dataDxfId="717"/>
    <tableColumn id="6" name="PRODUCTO/SISTEMA/FAMILIA " dataDxfId="716"/>
    <tableColumn id="7" name="APLICACIÓN" dataDxfId="715"/>
    <tableColumn id="8" name="PRESENTACIÓN " dataDxfId="714"/>
    <tableColumn id="9" name="REFERENCIA" dataDxfId="713"/>
  </tableColumns>
  <tableStyleInfo name="TableStyleMedium2" showFirstColumn="0" showLastColumn="0" showRowStripes="1" showColumnStripes="0"/>
</table>
</file>

<file path=xl/tables/table14.xml><?xml version="1.0" encoding="utf-8"?>
<table xmlns="http://schemas.openxmlformats.org/spreadsheetml/2006/main" id="20" name="Tabla20" displayName="Tabla20" ref="A4:K26" totalsRowShown="0" headerRowDxfId="692">
  <autoFilter ref="A4:K26"/>
  <tableColumns count="11">
    <tableColumn id="1" name="TIPO" dataDxfId="691"/>
    <tableColumn id="2" name="No." dataDxfId="690"/>
    <tableColumn id="3" name="FECHA" dataDxfId="689"/>
    <tableColumn id="4" name="VIGENCIA" dataDxfId="688"/>
    <tableColumn id="11" name="VIGENTE  / CADUCADO" dataDxfId="687">
      <calculatedColumnFormula>IF(D5&lt;=$T$2,"CADUCADO","VIGENTE")</calculatedColumnFormula>
    </tableColumn>
    <tableColumn id="10" name="PRÓXIMO A VENCER" dataDxfId="686">
      <calculatedColumnFormula>IF($T$2&gt;=(EDATE(D5,-4)),"ALERTA","OK")</calculatedColumnFormula>
    </tableColumn>
    <tableColumn id="5" name="CLASE DE RIESGO" dataDxfId="685"/>
    <tableColumn id="6" name="PRODUCTO/SISTEMA/FAMILIA " dataDxfId="684"/>
    <tableColumn id="7" name="APLICACIÓN" dataDxfId="683"/>
    <tableColumn id="8" name=" PRESENTACIÓN " dataDxfId="682"/>
    <tableColumn id="9" name="REFERENCIA" dataDxfId="681"/>
  </tableColumns>
  <tableStyleInfo name="TableStyleMedium2" showFirstColumn="0" showLastColumn="0" showRowStripes="1" showColumnStripes="0"/>
</table>
</file>

<file path=xl/tables/table15.xml><?xml version="1.0" encoding="utf-8"?>
<table xmlns="http://schemas.openxmlformats.org/spreadsheetml/2006/main" id="21" name="Tabla21" displayName="Tabla21" ref="A4:K5" totalsRowShown="0" headerRowDxfId="667">
  <autoFilter ref="A4:K5"/>
  <tableColumns count="11">
    <tableColumn id="1" name="TIPO" dataDxfId="666"/>
    <tableColumn id="2" name="No." dataDxfId="665"/>
    <tableColumn id="3" name="FECHA" dataDxfId="664"/>
    <tableColumn id="4" name="VIGENCIA" dataDxfId="663"/>
    <tableColumn id="11" name="VIGENTE  / CADUCADO" dataDxfId="662"/>
    <tableColumn id="10" name="PRÓXIMO A VENCER" dataDxfId="661"/>
    <tableColumn id="5" name=" CLASE   DE RIESGO" dataDxfId="660"/>
    <tableColumn id="6" name="PRODUCTO/SISTEMA/FAMILIA " dataDxfId="659"/>
    <tableColumn id="7" name="APLICACIÓN" dataDxfId="658"/>
    <tableColumn id="8" name="PRESENTACIÓN" dataDxfId="657"/>
    <tableColumn id="9" name="REFERENCIA" dataDxfId="656"/>
  </tableColumns>
  <tableStyleInfo name="TableStyleMedium2" showFirstColumn="0" showLastColumn="0" showRowStripes="1" showColumnStripes="0"/>
</table>
</file>

<file path=xl/tables/table16.xml><?xml version="1.0" encoding="utf-8"?>
<table xmlns="http://schemas.openxmlformats.org/spreadsheetml/2006/main" id="22" name="Tabla22" displayName="Tabla22" ref="A4:K67" totalsRowShown="0" headerRowDxfId="610">
  <autoFilter ref="A4:K67"/>
  <tableColumns count="11">
    <tableColumn id="1" name="TIPO" dataDxfId="609"/>
    <tableColumn id="2" name="No." dataDxfId="608" dataCellStyle="Hipervínculo"/>
    <tableColumn id="3" name="FECHA" dataDxfId="607"/>
    <tableColumn id="4" name="VIGENCIA" dataDxfId="606"/>
    <tableColumn id="11" name="VIGENTE  / CADUCADO" dataDxfId="605">
      <calculatedColumnFormula>IF(D5&lt;=$T$2,"CADUCADO","VIGENTE")</calculatedColumnFormula>
    </tableColumn>
    <tableColumn id="10" name="PRÓXIMO A VENCER" dataDxfId="604">
      <calculatedColumnFormula>IF($T$2&gt;=(EDATE(D5,-4)),"ALERTA","OK")</calculatedColumnFormula>
    </tableColumn>
    <tableColumn id="5" name="CLASE DE RIESGO" dataDxfId="603"/>
    <tableColumn id="6" name="PRODUCTO/SISTEMA/FAMILIA " dataDxfId="602"/>
    <tableColumn id="7" name="PRODUCTO/FAMILIA " dataDxfId="601"/>
    <tableColumn id="8" name="PRESENTACIÓN " dataDxfId="600"/>
    <tableColumn id="9" name="REFERENCIA" dataDxfId="599"/>
  </tableColumns>
  <tableStyleInfo name="TableStyleMedium2" showFirstColumn="0" showLastColumn="0" showRowStripes="1" showColumnStripes="0"/>
</table>
</file>

<file path=xl/tables/table17.xml><?xml version="1.0" encoding="utf-8"?>
<table xmlns="http://schemas.openxmlformats.org/spreadsheetml/2006/main" id="23" name="Tabla23" displayName="Tabla23" ref="A4:K35" totalsRowShown="0" headerRowDxfId="559" dataDxfId="557" headerRowBorderDxfId="558" tableBorderDxfId="556" totalsRowBorderDxfId="555">
  <autoFilter ref="A4:K35"/>
  <tableColumns count="11">
    <tableColumn id="1" name="TIPO" dataDxfId="554"/>
    <tableColumn id="2" name="No." dataDxfId="553"/>
    <tableColumn id="3" name="FECHA" dataDxfId="552"/>
    <tableColumn id="4" name="VIGENCIA" dataDxfId="551"/>
    <tableColumn id="11" name="VIGENTE  / CADUCADO" dataDxfId="550">
      <calculatedColumnFormula>IF(D5&lt;=$T$2,"CADUCADO","VIGENTE")</calculatedColumnFormula>
    </tableColumn>
    <tableColumn id="10" name="PRÓXIMO A VENCER" dataDxfId="549">
      <calculatedColumnFormula>IF($T$2&gt;=(EDATE(D5,-4)),"ALERTA","OK")</calculatedColumnFormula>
    </tableColumn>
    <tableColumn id="5" name="CLASE DE RIESGO" dataDxfId="548"/>
    <tableColumn id="6" name="PRODUCTO/SISTEMA/FAMILIA " dataDxfId="547"/>
    <tableColumn id="7" name="APLICACIÓN" dataDxfId="546"/>
    <tableColumn id="8" name="PRESENTACIÓN" dataDxfId="545"/>
    <tableColumn id="9" name=" REFERENCIA" dataDxfId="544"/>
  </tableColumns>
  <tableStyleInfo name="TableStyleMedium2" showFirstColumn="0" showLastColumn="0" showRowStripes="1" showColumnStripes="0"/>
</table>
</file>

<file path=xl/tables/table18.xml><?xml version="1.0" encoding="utf-8"?>
<table xmlns="http://schemas.openxmlformats.org/spreadsheetml/2006/main" id="1" name="Tabla332" displayName="Tabla332" ref="A4:K26" totalsRowShown="0" headerRowDxfId="512" dataDxfId="511">
  <autoFilter ref="A4:K26"/>
  <tableColumns count="11">
    <tableColumn id="1" name="TIPO" dataDxfId="510"/>
    <tableColumn id="2" name="No." dataDxfId="509"/>
    <tableColumn id="3" name="FECHA" dataDxfId="508"/>
    <tableColumn id="4" name="VIGENCIA" dataDxfId="507"/>
    <tableColumn id="11" name="VIGENTE  / CADUCADO" dataDxfId="506">
      <calculatedColumnFormula>IF(D5&lt;=$T$2,"CADUCADO","VIGENTE")</calculatedColumnFormula>
    </tableColumn>
    <tableColumn id="10" name="PRÓXIMO A VENCER" dataDxfId="505">
      <calculatedColumnFormula>IF($T$2&gt;=(EDATE(D5,-4)),"ALERTA","OK")</calculatedColumnFormula>
    </tableColumn>
    <tableColumn id="5" name=" CLASE   DE RIESGO" dataDxfId="504"/>
    <tableColumn id="6" name="PRODUCTO/SISTEMA/FAMILIA " dataDxfId="503"/>
    <tableColumn id="7" name="APLICACIÓN" dataDxfId="502"/>
    <tableColumn id="8" name="PRESENTACIÓN" dataDxfId="501"/>
    <tableColumn id="9" name="REFERENCIA" dataDxfId="500"/>
  </tableColumns>
  <tableStyleInfo name="TableStyleMedium2" showFirstColumn="0" showLastColumn="0" showRowStripes="1" showColumnStripes="0"/>
</table>
</file>

<file path=xl/tables/table19.xml><?xml version="1.0" encoding="utf-8"?>
<table xmlns="http://schemas.openxmlformats.org/spreadsheetml/2006/main" id="36" name="Tabla36" displayName="Tabla36" ref="A4:K11" totalsRowShown="0" headerRowDxfId="486" dataDxfId="485">
  <autoFilter ref="A4:K11"/>
  <tableColumns count="11">
    <tableColumn id="1" name="TIPO" dataDxfId="484"/>
    <tableColumn id="2" name="No." dataDxfId="483"/>
    <tableColumn id="3" name="FECHA" dataDxfId="482"/>
    <tableColumn id="4" name="VIGENCIA" dataDxfId="481"/>
    <tableColumn id="11" name="VIGENTE  / CADUCADO" dataDxfId="480">
      <calculatedColumnFormula>IF(D5&lt;=$T$2,"CADUCADO","VIGENTE")</calculatedColumnFormula>
    </tableColumn>
    <tableColumn id="10" name="PRÓXIMO A VENCER" dataDxfId="479">
      <calculatedColumnFormula>IF($T$2&gt;=(EDATE(D5,-4)),"ALERTA","OK")</calculatedColumnFormula>
    </tableColumn>
    <tableColumn id="5" name=" CLASE   DE RIESGO" dataDxfId="478"/>
    <tableColumn id="6" name="PRODUCTO/SISTEMA/FAMILIA " dataDxfId="477"/>
    <tableColumn id="7" name="APLICACIÓN" dataDxfId="476"/>
    <tableColumn id="8" name="PRESENTACIÓN " dataDxfId="475"/>
    <tableColumn id="9" name="REFERENCIA" dataDxfId="474"/>
  </tableColumns>
  <tableStyleInfo name="TableStyleMedium2" showFirstColumn="0" showLastColumn="0" showRowStripes="1" showColumnStripes="0"/>
</table>
</file>

<file path=xl/tables/table2.xml><?xml version="1.0" encoding="utf-8"?>
<table xmlns="http://schemas.openxmlformats.org/spreadsheetml/2006/main" id="4" name="Tabla4" displayName="Tabla4" ref="A4:K64" totalsRowShown="0" headerRowDxfId="1329" dataDxfId="1328" tableBorderDxfId="1327">
  <autoFilter ref="A4:K64"/>
  <tableColumns count="11">
    <tableColumn id="1" name="TIPO" dataDxfId="1326"/>
    <tableColumn id="2" name="No." dataDxfId="1325"/>
    <tableColumn id="3" name="FECHA" dataDxfId="1324"/>
    <tableColumn id="4" name="VIGENCIA" dataDxfId="1323"/>
    <tableColumn id="11" name="VIGENTE  / CADUCADO" dataDxfId="1322">
      <calculatedColumnFormula>IF(D5&lt;=$T$2,"CADUCADO","VIGENTE")</calculatedColumnFormula>
    </tableColumn>
    <tableColumn id="10" name="PRÓXIMO A VENCER" dataDxfId="1321">
      <calculatedColumnFormula>IF($T$2&gt;=(EDATE(D5,-4)),"ALERTA","OK")</calculatedColumnFormula>
    </tableColumn>
    <tableColumn id="5" name=" CLASE DE RIESGO" dataDxfId="1320"/>
    <tableColumn id="6" name="PRODUCTO/SISTEMA/FAMILIA " dataDxfId="1319"/>
    <tableColumn id="7" name="APLICACIÓN" dataDxfId="1318"/>
    <tableColumn id="8" name="PRESENTACIÓN " dataDxfId="1317"/>
    <tableColumn id="9" name="REFERENCIA" dataDxfId="1316"/>
  </tableColumns>
  <tableStyleInfo name="TableStyleMedium2" showFirstColumn="0" showLastColumn="0" showRowStripes="1" showColumnStripes="0"/>
</table>
</file>

<file path=xl/tables/table20.xml><?xml version="1.0" encoding="utf-8"?>
<table xmlns="http://schemas.openxmlformats.org/spreadsheetml/2006/main" id="35" name="Tabla35" displayName="Tabla35" ref="A4:K16" totalsRowShown="0" headerRowDxfId="463" dataDxfId="462">
  <autoFilter ref="A4:K16"/>
  <tableColumns count="11">
    <tableColumn id="1" name="TIPO" dataDxfId="461"/>
    <tableColumn id="2" name="No." dataDxfId="460"/>
    <tableColumn id="3" name="FECHA" dataDxfId="459"/>
    <tableColumn id="4" name="VIGENCIA" dataDxfId="458"/>
    <tableColumn id="11" name="VIGENTE  / CADUCADO" dataDxfId="457">
      <calculatedColumnFormula>IF(D5&lt;=$T$2,"CADUCADO","VIGENTE")</calculatedColumnFormula>
    </tableColumn>
    <tableColumn id="10" name="PRÓXIMO A VENCER" dataDxfId="456">
      <calculatedColumnFormula>IF($T$2&gt;=(EDATE(D5,-4)),"ALERTA","OK")</calculatedColumnFormula>
    </tableColumn>
    <tableColumn id="5" name=" CLASE   DE RIESGO" dataDxfId="455"/>
    <tableColumn id="6" name="PRODUCTO/SISTEMA/FAMILIA " dataDxfId="454"/>
    <tableColumn id="7" name="APLICACIÓN" dataDxfId="453"/>
    <tableColumn id="8" name="PRESENTACIÓN " dataDxfId="452"/>
    <tableColumn id="9" name="REFERENCIA" dataDxfId="451"/>
  </tableColumns>
  <tableStyleInfo name="TableStyleMedium2" showFirstColumn="0" showLastColumn="0" showRowStripes="1" showColumnStripes="0"/>
</table>
</file>

<file path=xl/tables/table21.xml><?xml version="1.0" encoding="utf-8"?>
<table xmlns="http://schemas.openxmlformats.org/spreadsheetml/2006/main" id="33" name="Tabla33" displayName="Tabla33" ref="A4:K122" totalsRowShown="0" headerRowDxfId="433" dataDxfId="432">
  <autoFilter ref="A4:K122"/>
  <tableColumns count="11">
    <tableColumn id="1" name="TIPO" dataDxfId="431"/>
    <tableColumn id="2" name="No." dataDxfId="430"/>
    <tableColumn id="3" name="FECHA" dataDxfId="429"/>
    <tableColumn id="4" name="VIGENCIA" dataDxfId="428"/>
    <tableColumn id="11" name="VIGENTE  / CADUCADO" dataDxfId="427">
      <calculatedColumnFormula>IF(D5&lt;=$T$2,"CADUCADO","VIGENTE")</calculatedColumnFormula>
    </tableColumn>
    <tableColumn id="10" name="PRÓXIMO A VENCER" dataDxfId="426">
      <calculatedColumnFormula>IF($T$2&gt;=(EDATE(D5,-4)),"ALERTA","OK")</calculatedColumnFormula>
    </tableColumn>
    <tableColumn id="5" name=" CLASE   DE RIESGO" dataDxfId="425"/>
    <tableColumn id="6" name="PRODUCTO/SISTEMA/FAMILIA " dataDxfId="424"/>
    <tableColumn id="7" name="APLICACIÓN" dataDxfId="423"/>
    <tableColumn id="8" name="PRESENTACIÓN" dataDxfId="422"/>
    <tableColumn id="9" name="REFERENCIA" dataDxfId="421"/>
  </tableColumns>
  <tableStyleInfo name="TableStyleMedium2" showFirstColumn="0" showLastColumn="0" showRowStripes="1" showColumnStripes="0"/>
</table>
</file>

<file path=xl/tables/table22.xml><?xml version="1.0" encoding="utf-8"?>
<table xmlns="http://schemas.openxmlformats.org/spreadsheetml/2006/main" id="32" name="Tabla32" displayName="Tabla32" ref="A4:L19" totalsRowShown="0" headerRowDxfId="408" dataDxfId="407">
  <autoFilter ref="A4:L19"/>
  <tableColumns count="12">
    <tableColumn id="1" name="TIPO" dataDxfId="406" dataCellStyle="Normal 2"/>
    <tableColumn id="2" name="No." dataDxfId="405" dataCellStyle="Normal 2"/>
    <tableColumn id="3" name="FECHA" dataDxfId="404" dataCellStyle="Normal 2"/>
    <tableColumn id="4" name="VIGENCIA" dataDxfId="403"/>
    <tableColumn id="12" name="VIGENTE  / CADUCADO" dataDxfId="402">
      <calculatedColumnFormula>IF(D5&lt;=$T$2,"CADUCADO","VIGENTE")</calculatedColumnFormula>
    </tableColumn>
    <tableColumn id="11" name="PRÓXIMO A VENCER" dataDxfId="401">
      <calculatedColumnFormula>IF($T$2&gt;=(EDATE(D5,-4)),"ALERTA","OK")</calculatedColumnFormula>
    </tableColumn>
    <tableColumn id="5" name=" CLASE   DE RIESGO" dataDxfId="400" dataCellStyle="Normal 2"/>
    <tableColumn id="6" name="PRODUCTO/SISTEMA/FAMILIA " dataDxfId="399"/>
    <tableColumn id="7" name="APLICACIÓN" dataDxfId="398"/>
    <tableColumn id="8" name="PRESENTACIÓN" dataDxfId="397"/>
    <tableColumn id="9" name="REFERENCIA" dataDxfId="396"/>
    <tableColumn id="10" name="vacio" dataDxfId="395"/>
  </tableColumns>
  <tableStyleInfo name="TableStyleMedium2" showFirstColumn="0" showLastColumn="0" showRowStripes="1" showColumnStripes="0"/>
</table>
</file>

<file path=xl/tables/table23.xml><?xml version="1.0" encoding="utf-8"?>
<table xmlns="http://schemas.openxmlformats.org/spreadsheetml/2006/main" id="31" name="Tabla31" displayName="Tabla31" ref="A4:K505" totalsRowShown="0" headerRowDxfId="202">
  <autoFilter ref="A4:K505"/>
  <tableColumns count="11">
    <tableColumn id="1" name="Tipo" dataDxfId="201"/>
    <tableColumn id="2" name="No." dataDxfId="200"/>
    <tableColumn id="3" name="FECHA" dataDxfId="199"/>
    <tableColumn id="4" name="VIGENCIA" dataDxfId="198"/>
    <tableColumn id="11" name="VIGENTE  / CADUCADO" dataDxfId="197">
      <calculatedColumnFormula>IF(D5&lt;=$T$2,"CADUCADO","VIGENTE")</calculatedColumnFormula>
    </tableColumn>
    <tableColumn id="10" name="PRÓXIMO A VENCER" dataDxfId="196">
      <calculatedColumnFormula>IF($T$2&gt;=(EDATE(D5,-4)),"ALERTA","OK")</calculatedColumnFormula>
    </tableColumn>
    <tableColumn id="5" name=" CLASE   DE RIESGO" dataDxfId="195"/>
    <tableColumn id="6" name="PRODUCTO/SISTEMA/FAMILIA " dataDxfId="194"/>
    <tableColumn id="7" name="APLICACIÓN" dataDxfId="193"/>
    <tableColumn id="8" name="PRESENTACIÓN" dataDxfId="192"/>
    <tableColumn id="9" name="REFERENCIA" dataDxfId="191"/>
  </tableColumns>
  <tableStyleInfo name="TableStyleMedium2" showFirstColumn="0" showLastColumn="0" showRowStripes="1" showColumnStripes="0"/>
</table>
</file>

<file path=xl/tables/table24.xml><?xml version="1.0" encoding="utf-8"?>
<table xmlns="http://schemas.openxmlformats.org/spreadsheetml/2006/main" id="3" name="Tabla304" displayName="Tabla304" ref="A4:K42" totalsRowShown="0" headerRowDxfId="150" dataDxfId="149">
  <autoFilter ref="A4:K42"/>
  <tableColumns count="11">
    <tableColumn id="1" name="TIPO" dataDxfId="148"/>
    <tableColumn id="2" name="No." dataDxfId="147"/>
    <tableColumn id="3" name="FECHA" dataDxfId="146"/>
    <tableColumn id="4" name="VIGENCIA" dataDxfId="145"/>
    <tableColumn id="11" name="VIGENTE  / CADUCADO" dataDxfId="144">
      <calculatedColumnFormula>IF(D5&lt;=$T$2,"CADUCADO","VIGENTE")</calculatedColumnFormula>
    </tableColumn>
    <tableColumn id="10" name="PRÓXIMO A VENCER" dataDxfId="143">
      <calculatedColumnFormula>IF($T$2&gt;=(EDATE(D5,-4)),"ALERTA","OK")</calculatedColumnFormula>
    </tableColumn>
    <tableColumn id="5" name=" CLASE   DE RIESGO" dataDxfId="142"/>
    <tableColumn id="6" name="PRODUCTO/FAMILIA " dataDxfId="141"/>
    <tableColumn id="7" name="APLICACIÓN" dataDxfId="140"/>
    <tableColumn id="8" name="PRESENTACIÓN " dataDxfId="139"/>
    <tableColumn id="9" name="REFERENCIA" dataDxfId="138"/>
  </tableColumns>
  <tableStyleInfo name="TableStyleMedium2" showFirstColumn="0" showLastColumn="0" showRowStripes="1" showColumnStripes="0"/>
</table>
</file>

<file path=xl/tables/table25.xml><?xml version="1.0" encoding="utf-8"?>
<table xmlns="http://schemas.openxmlformats.org/spreadsheetml/2006/main" id="30" name="Tabla30" displayName="Tabla30" ref="A4:K47" totalsRowShown="0" headerRowDxfId="107" dataDxfId="106">
  <autoFilter ref="A4:K47"/>
  <tableColumns count="11">
    <tableColumn id="1" name="TIPO" dataDxfId="105"/>
    <tableColumn id="2" name="No." dataDxfId="104"/>
    <tableColumn id="3" name="FECHA" dataDxfId="103"/>
    <tableColumn id="4" name="VIGENCIA" dataDxfId="102"/>
    <tableColumn id="11" name="VIGENTE  / CADUCADO" dataDxfId="101">
      <calculatedColumnFormula>IF(D5&lt;=$T$2,"CADUCADO","VIGENTE")</calculatedColumnFormula>
    </tableColumn>
    <tableColumn id="10" name="PRÓXIMO A VENCER" dataDxfId="100">
      <calculatedColumnFormula>IF($T$2&gt;=(EDATE(D5,-4)),"ALERTA","OK")</calculatedColumnFormula>
    </tableColumn>
    <tableColumn id="5" name=" CLASE   DE RIESGO" dataDxfId="99"/>
    <tableColumn id="6" name="PRODUCTO/FAMILIA " dataDxfId="98"/>
    <tableColumn id="7" name="APLICACIÓN" dataDxfId="97"/>
    <tableColumn id="8" name="PRESENTACIÓN " dataDxfId="96"/>
    <tableColumn id="9" name="REFERENCIA" dataDxfId="95"/>
  </tableColumns>
  <tableStyleInfo name="TableStyleMedium2" showFirstColumn="0" showLastColumn="0" showRowStripes="1" showColumnStripes="0"/>
</table>
</file>

<file path=xl/tables/table26.xml><?xml version="1.0" encoding="utf-8"?>
<table xmlns="http://schemas.openxmlformats.org/spreadsheetml/2006/main" id="28" name="Tabla28" displayName="Tabla28" ref="A4:K6" totalsRowShown="0" headerRowDxfId="81" headerRowBorderDxfId="80" tableBorderDxfId="79" totalsRowBorderDxfId="78">
  <autoFilter ref="A4:K6"/>
  <tableColumns count="11">
    <tableColumn id="1" name="Columna1" dataDxfId="77"/>
    <tableColumn id="2" name="Columna2" dataDxfId="76"/>
    <tableColumn id="3" name="Columna3" dataDxfId="75"/>
    <tableColumn id="4" name="Columna4" dataDxfId="74"/>
    <tableColumn id="11" name="Columna43"/>
    <tableColumn id="10" name="Columna42"/>
    <tableColumn id="5" name="Columna5" dataDxfId="73"/>
    <tableColumn id="6" name="Columna6" dataDxfId="72"/>
    <tableColumn id="7" name="Columna7" dataDxfId="71"/>
    <tableColumn id="8" name="Columna8" dataDxfId="70"/>
    <tableColumn id="9" name="Columna9" dataDxfId="69"/>
  </tableColumns>
  <tableStyleInfo name="TableStyleMedium2" showFirstColumn="0" showLastColumn="0" showRowStripes="1" showColumnStripes="0"/>
</table>
</file>

<file path=xl/tables/table27.xml><?xml version="1.0" encoding="utf-8"?>
<table xmlns="http://schemas.openxmlformats.org/spreadsheetml/2006/main" id="26" name="Tabla26" displayName="Tabla26" ref="A4:K35" totalsRowShown="0" headerRowDxfId="53" dataDxfId="52">
  <autoFilter ref="A4:K35"/>
  <tableColumns count="11">
    <tableColumn id="1" name="TIPO" dataDxfId="51"/>
    <tableColumn id="2" name="No." dataDxfId="50"/>
    <tableColumn id="3" name="FECHA" dataDxfId="49"/>
    <tableColumn id="4" name="VIGENCIA" dataDxfId="48"/>
    <tableColumn id="11" name="VIGENTE  / CADUCADO" dataDxfId="47">
      <calculatedColumnFormula>IF(D5&lt;=$T$2,"CADUCADO","VIGENTE")</calculatedColumnFormula>
    </tableColumn>
    <tableColumn id="10" name="PRÓXIMO A VENCER" dataDxfId="46">
      <calculatedColumnFormula>IF($T$2&gt;=(EDATE(D5,-4)),"ALERTA","OK")</calculatedColumnFormula>
    </tableColumn>
    <tableColumn id="5" name="CLASE DE RIESGO" dataDxfId="45"/>
    <tableColumn id="6" name="PRODUCTO/SISTEMA/FAMILIA" dataDxfId="44"/>
    <tableColumn id="7" name="APLICACIÓN" dataDxfId="43"/>
    <tableColumn id="8" name="PRESENTACIÓN" dataDxfId="42"/>
    <tableColumn id="9" name=" REFERENCIA" dataDxfId="41"/>
  </tableColumns>
  <tableStyleInfo name="TableStyleMedium2" showFirstColumn="0" showLastColumn="0" showRowStripes="1" showColumnStripes="0"/>
</table>
</file>

<file path=xl/tables/table28.xml><?xml version="1.0" encoding="utf-8"?>
<table xmlns="http://schemas.openxmlformats.org/spreadsheetml/2006/main" id="9" name="Tabla2510" displayName="Tabla2510" ref="A4:K55" totalsRowShown="0" headerRowDxfId="29" dataDxfId="28">
  <autoFilter ref="A4:K55"/>
  <tableColumns count="11">
    <tableColumn id="1" name="TIPO" dataDxfId="27"/>
    <tableColumn id="2" name="No." dataDxfId="26"/>
    <tableColumn id="3" name="FECHA" dataDxfId="25"/>
    <tableColumn id="4" name="VIGENCIA" dataDxfId="24"/>
    <tableColumn id="11" name="VIGENTE  / CADUCADO" dataDxfId="23">
      <calculatedColumnFormula>IF(D5&lt;=$T$2,"CADUCADO","VIGENTE")</calculatedColumnFormula>
    </tableColumn>
    <tableColumn id="10" name="PRÓXIMO A VENCER" dataDxfId="22">
      <calculatedColumnFormula>IF($T$2&gt;=(EDATE(D5,-4)),"ALERTA","OK")</calculatedColumnFormula>
    </tableColumn>
    <tableColumn id="5" name="CLASE DE RIESGO" dataDxfId="21"/>
    <tableColumn id="6" name="PRODUCTO/SISTEMA/FAMILIA " dataDxfId="20"/>
    <tableColumn id="7" name="APLICACIÓN" dataDxfId="19"/>
    <tableColumn id="8" name="PRESENTACIÓN " dataDxfId="18"/>
    <tableColumn id="9" name="REFERENCIA" dataDxfId="17"/>
  </tableColumns>
  <tableStyleInfo name="TableStyleMedium2" showFirstColumn="0" showLastColumn="0" showRowStripes="1" showColumnStripes="0"/>
</table>
</file>

<file path=xl/tables/table29.xml><?xml version="1.0" encoding="utf-8"?>
<table xmlns="http://schemas.openxmlformats.org/spreadsheetml/2006/main" id="24" name="Tabla24" displayName="Tabla24" ref="A4:K5" totalsRowShown="0" headerRowDxfId="12" dataDxfId="11">
  <autoFilter ref="A4:K5"/>
  <tableColumns count="11">
    <tableColumn id="1" name="TIPO" dataDxfId="10"/>
    <tableColumn id="2" name="No." dataDxfId="9"/>
    <tableColumn id="3" name="FECHA" dataDxfId="8"/>
    <tableColumn id="4" name="VIGENCIA" dataDxfId="7"/>
    <tableColumn id="11" name="VIGENTE  / CADUCADO" dataDxfId="6"/>
    <tableColumn id="10" name="PRÓXIMO A VENCER" dataDxfId="5"/>
    <tableColumn id="5" name="CLASE DE RIESGO " dataDxfId="4"/>
    <tableColumn id="6" name="PRODUCTO/SISTEMA/FAMILIA " dataDxfId="3"/>
    <tableColumn id="7" name="APLICACIÓN" dataDxfId="2"/>
    <tableColumn id="8" name="PRESENTACIÓN" dataDxfId="1"/>
    <tableColumn id="9" name=" REFERENCIA" dataDxfId="0"/>
  </tableColumns>
  <tableStyleInfo name="TableStyleMedium2" showFirstColumn="0" showLastColumn="0" showRowStripes="1" showColumnStripes="0"/>
</table>
</file>

<file path=xl/tables/table3.xml><?xml version="1.0" encoding="utf-8"?>
<table xmlns="http://schemas.openxmlformats.org/spreadsheetml/2006/main" id="5" name="Tabla5" displayName="Tabla5" ref="A4:K17" totalsRowShown="0" headerRowDxfId="1300" dataDxfId="1299" tableBorderDxfId="1298">
  <autoFilter ref="A4:K17"/>
  <tableColumns count="11">
    <tableColumn id="1" name="TIPO" dataDxfId="1297"/>
    <tableColumn id="2" name="No." dataDxfId="1296"/>
    <tableColumn id="3" name="FECHA" dataDxfId="1295"/>
    <tableColumn id="4" name="VIGENCIA" dataDxfId="1294"/>
    <tableColumn id="11" name="VIGENTE  / CADUCADO" dataDxfId="1293">
      <calculatedColumnFormula>IF(D5&lt;=$T$2,"CADUCADO","VIGENTE")</calculatedColumnFormula>
    </tableColumn>
    <tableColumn id="10" name="PRÓXIMO A VENCER" dataDxfId="1292">
      <calculatedColumnFormula>IF($T$2&gt;=(EDATE(D5,-4)),"ALERTA","OK")</calculatedColumnFormula>
    </tableColumn>
    <tableColumn id="5" name="CLASE DE RIESGO" dataDxfId="1291"/>
    <tableColumn id="6" name="PRODUCTO/SISTEMA/FAMILIA " dataDxfId="1290"/>
    <tableColumn id="7" name="APLICACIÓN" dataDxfId="1289"/>
    <tableColumn id="8" name="PRESENTACIÓN" dataDxfId="1288"/>
    <tableColumn id="9" name=" REFERENCIA" dataDxfId="1287"/>
  </tableColumns>
  <tableStyleInfo name="TableStyleMedium2" showFirstColumn="0" showLastColumn="0" showRowStripes="1" showColumnStripes="0"/>
</table>
</file>

<file path=xl/tables/table4.xml><?xml version="1.0" encoding="utf-8"?>
<table xmlns="http://schemas.openxmlformats.org/spreadsheetml/2006/main" id="6" name="Tabla6" displayName="Tabla6" ref="A4:K90" totalsRowShown="0" headerRowDxfId="1273" headerRowBorderDxfId="1272" tableBorderDxfId="1271">
  <autoFilter ref="A4:K90"/>
  <tableColumns count="11">
    <tableColumn id="1" name=" " dataDxfId="1270"/>
    <tableColumn id="2" name="No." dataDxfId="1269"/>
    <tableColumn id="3" name="FECHA" dataDxfId="1268"/>
    <tableColumn id="4" name="VIGENCIA" dataDxfId="1267"/>
    <tableColumn id="11" name="VIGENTE  / CADUCADO" dataDxfId="1266">
      <calculatedColumnFormula>IF(D5&lt;=$T$2,"CADUCADO","VIGENTE")</calculatedColumnFormula>
    </tableColumn>
    <tableColumn id="10" name="PRÓXIMO A VENCER" dataDxfId="1265">
      <calculatedColumnFormula>IF($T$2&gt;=(EDATE(D5,-4)),"ALERTA","OK")</calculatedColumnFormula>
    </tableColumn>
    <tableColumn id="5" name="CLASE DE RIESGO" dataDxfId="1264"/>
    <tableColumn id="6" name="PRODUCTO/SISTEMA/FAMILIA " dataDxfId="1263"/>
    <tableColumn id="7" name="APLICACIÓN" dataDxfId="1262"/>
    <tableColumn id="8" name="PRESENTACIÓN " dataDxfId="1261"/>
    <tableColumn id="9" name=" REFERENCIA" dataDxfId="1260"/>
  </tableColumns>
  <tableStyleInfo name="TableStyleMedium2" showFirstColumn="0" showLastColumn="0" showRowStripes="1" showColumnStripes="0"/>
</table>
</file>

<file path=xl/tables/table5.xml><?xml version="1.0" encoding="utf-8"?>
<table xmlns="http://schemas.openxmlformats.org/spreadsheetml/2006/main" id="7" name="Tabla7" displayName="Tabla7" ref="A4:K8" totalsRowShown="0" headerRowDxfId="1239" dataDxfId="1238" tableBorderDxfId="1237">
  <autoFilter ref="A4:K8"/>
  <tableColumns count="11">
    <tableColumn id="1" name="TIPO" dataDxfId="1236"/>
    <tableColumn id="2" name="No." dataDxfId="1235"/>
    <tableColumn id="3" name="FECHA" dataDxfId="1234"/>
    <tableColumn id="4" name="VIGENCIA" dataDxfId="1233"/>
    <tableColumn id="11" name="VIGENTE  / CADUCADO" dataDxfId="1232">
      <calculatedColumnFormula>IF(D5&lt;=$T$2,"CADUCADO","VIGENTE")</calculatedColumnFormula>
    </tableColumn>
    <tableColumn id="10" name="PRÓXIMO A VENCER" dataDxfId="1231">
      <calculatedColumnFormula>IF($T$2&gt;=(EDATE(D5,-4)),"ALERTA","OK")</calculatedColumnFormula>
    </tableColumn>
    <tableColumn id="5" name="CLASE DE RIESGO" dataDxfId="1230"/>
    <tableColumn id="6" name="PRODUCTO/SISTEMA/FAMILIA " dataDxfId="1229"/>
    <tableColumn id="7" name="APLICACIÓN" dataDxfId="1228"/>
    <tableColumn id="8" name="PRESENTACIÓN" dataDxfId="1227"/>
    <tableColumn id="9" name="REFERENCIA" dataDxfId="1226"/>
  </tableColumns>
  <tableStyleInfo name="TableStyleMedium2" showFirstColumn="0" showLastColumn="0" showRowStripes="1" showColumnStripes="0"/>
</table>
</file>

<file path=xl/tables/table6.xml><?xml version="1.0" encoding="utf-8"?>
<table xmlns="http://schemas.openxmlformats.org/spreadsheetml/2006/main" id="8" name="Tabla8" displayName="Tabla8" ref="A4:K19" totalsRowShown="0" headerRowDxfId="1192" dataDxfId="1190" headerRowBorderDxfId="1191" tableBorderDxfId="1189">
  <autoFilter ref="A4:K19"/>
  <tableColumns count="11">
    <tableColumn id="1" name="TIPO" dataDxfId="1188"/>
    <tableColumn id="2" name="No." dataDxfId="1187"/>
    <tableColumn id="3" name="FECHA" dataDxfId="1186"/>
    <tableColumn id="4" name="VIGENCIA" dataDxfId="1185"/>
    <tableColumn id="11" name="VIGENTE  / CADUCADO" dataDxfId="1184">
      <calculatedColumnFormula>IF(D5&lt;=#REF!,"CADUCADO","VIGENTE")</calculatedColumnFormula>
    </tableColumn>
    <tableColumn id="10" name="PRÓXIMO A VENCER" dataDxfId="1183">
      <calculatedColumnFormula>IF(#REF!&gt;=(D5-4),"ALERTA","OK")</calculatedColumnFormula>
    </tableColumn>
    <tableColumn id="5" name="CLASE DE RIESGO" dataDxfId="1182"/>
    <tableColumn id="6" name="PRODUCTO/SISTEMA/FAMILIA " dataDxfId="1181"/>
    <tableColumn id="7" name="APLICACIÓN" dataDxfId="1180"/>
    <tableColumn id="8" name="PRESENTACIÓN " dataDxfId="1179"/>
    <tableColumn id="9" name="REFERENCIA" dataDxfId="1178"/>
  </tableColumns>
  <tableStyleInfo name="TableStyleMedium2" showFirstColumn="0" showLastColumn="0" showRowStripes="1" showColumnStripes="0"/>
</table>
</file>

<file path=xl/tables/table7.xml><?xml version="1.0" encoding="utf-8"?>
<table xmlns="http://schemas.openxmlformats.org/spreadsheetml/2006/main" id="11" name="Tabla11" displayName="Tabla11" ref="A4:K8" totalsRowShown="0" headerRowDxfId="1165" dataDxfId="1164" tableBorderDxfId="1163">
  <autoFilter ref="A4:K8"/>
  <tableColumns count="11">
    <tableColumn id="1" name="TIPO" dataDxfId="1162"/>
    <tableColumn id="2" name="No." dataDxfId="1161"/>
    <tableColumn id="3" name="FECHA" dataDxfId="1160"/>
    <tableColumn id="4" name="VIGENCIA" dataDxfId="1159"/>
    <tableColumn id="11" name="VIGENTE  / CADUCADO" dataDxfId="1158">
      <calculatedColumnFormula>IF(D5&lt;=#REF!,"CADUCADO","VIGENTE")</calculatedColumnFormula>
    </tableColumn>
    <tableColumn id="10" name="PRÓXIMO A VENCER" dataDxfId="1157">
      <calculatedColumnFormula>IF(#REF!&gt;=(D5-4),"ALERTA","OK")</calculatedColumnFormula>
    </tableColumn>
    <tableColumn id="5" name=" CLASE   DE RIESGO" dataDxfId="1156"/>
    <tableColumn id="6" name="PRODUCTO/SISTEMA/FAMILIA " dataDxfId="1155"/>
    <tableColumn id="7" name="APLICACIÓN" dataDxfId="1154"/>
    <tableColumn id="8" name="PRESENTACIÓN  " dataDxfId="1153"/>
    <tableColumn id="9" name="REFERENCIA" dataDxfId="1152"/>
  </tableColumns>
  <tableStyleInfo name="TableStyleMedium2" showFirstColumn="0" showLastColumn="0" showRowStripes="1" showColumnStripes="0"/>
</table>
</file>

<file path=xl/tables/table8.xml><?xml version="1.0" encoding="utf-8"?>
<table xmlns="http://schemas.openxmlformats.org/spreadsheetml/2006/main" id="12" name="Tabla12" displayName="Tabla12" ref="A4:K373" totalsRowShown="0" headerRowDxfId="1105" dataDxfId="1103" headerRowBorderDxfId="1104" tableBorderDxfId="1102">
  <autoFilter ref="A4:K373"/>
  <tableColumns count="11">
    <tableColumn id="1" name="Tipo" dataDxfId="1101"/>
    <tableColumn id="2" name="No." dataDxfId="1100"/>
    <tableColumn id="3" name="FECHA" dataDxfId="1099"/>
    <tableColumn id="4" name="VIGENCIA" dataDxfId="1098"/>
    <tableColumn id="11" name="VIGENTE  / CADUCADO" dataDxfId="1097">
      <calculatedColumnFormula>IF(D5&lt;=$T$2,"CADUCADO","VIGENTE")</calculatedColumnFormula>
    </tableColumn>
    <tableColumn id="10" name="PRÓXIMO A VENCER" dataDxfId="1096">
      <calculatedColumnFormula>IF($T$2&gt;=(EDATE(D5,-3)),"ALERTA","OK")</calculatedColumnFormula>
    </tableColumn>
    <tableColumn id="5" name="CLASE DE RIESGO" dataDxfId="1095"/>
    <tableColumn id="6" name="PRODUCTO/SISTEMA/FAMILIA " dataDxfId="1094"/>
    <tableColumn id="7" name="APLICACIÓN" dataDxfId="1093"/>
    <tableColumn id="8" name="PRESENTACIÓN " dataDxfId="1092"/>
    <tableColumn id="9" name="REFERENCIA" dataDxfId="1091"/>
  </tableColumns>
  <tableStyleInfo name="TableStyleMedium2" showFirstColumn="0" showLastColumn="0" showRowStripes="1" showColumnStripes="0"/>
</table>
</file>

<file path=xl/tables/table9.xml><?xml version="1.0" encoding="utf-8"?>
<table xmlns="http://schemas.openxmlformats.org/spreadsheetml/2006/main" id="13" name="Tabla13" displayName="Tabla13" ref="A4:K6" totalsRowShown="0" headerRowDxfId="1084" tableBorderDxfId="1083">
  <autoFilter ref="A4:K6"/>
  <tableColumns count="11">
    <tableColumn id="1" name="TIPO" dataDxfId="1082"/>
    <tableColumn id="2" name="No." dataDxfId="1081"/>
    <tableColumn id="3" name="FECHA" dataDxfId="1080"/>
    <tableColumn id="4" name="VIGENCIA" dataDxfId="1079"/>
    <tableColumn id="11" name="VIGENTE  / CADUCADO" dataDxfId="1078">
      <calculatedColumnFormula>IF(D5&lt;=$T$2,"CADUCADO","VIGENTE")</calculatedColumnFormula>
    </tableColumn>
    <tableColumn id="10" name="PRÓXIMO A VENCER" dataDxfId="1077">
      <calculatedColumnFormula>IF($T$2&gt;=(EDATE(D5,-4)),"ALERTA","OK")</calculatedColumnFormula>
    </tableColumn>
    <tableColumn id="5" name="CLASE DE RIESGO" dataDxfId="1076"/>
    <tableColumn id="6" name="PRODUCTO/SISTEMA/FAMILIA " dataDxfId="1075"/>
    <tableColumn id="7" name="APLICACIÓN" dataDxfId="1074"/>
    <tableColumn id="8" name="FORMA DE PRESENTACIÓN " dataDxfId="1073"/>
    <tableColumn id="9" name="REFERENCIA" dataDxfId="107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2.bin"/><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printerSettings" Target="../printerSettings/printerSettings13.bin"/><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printerSettings" Target="../printerSettings/printerSettings14.bin"/><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printerSettings" Target="../printerSettings/printerSettings15.bin"/><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printerSettings" Target="../printerSettings/printerSettings16.bin"/><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printerSettings" Target="../printerSettings/printerSettings17.bin"/><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file:///\\PC-DIAG2\ACD-Documentaci&#243;n\ACD-Documentaci&#243;n\ACD\LISTA%20DE%20DIAGNOSTICADORES%20CON%20AC\2012\RSD%202010\CERTIFICADOS\Certificados%20confirmados\D1008-33%20CORTISOL%20RIA%20KIT.pdf" TargetMode="External"/><Relationship Id="rId1" Type="http://schemas.openxmlformats.org/officeDocument/2006/relationships/pivotTable" Target="../pivotTables/pivotTable17.xml"/><Relationship Id="rId4"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printerSettings" Target="../printerSettings/printerSettings19.bin"/><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20.bin"/><Relationship Id="rId1" Type="http://schemas.openxmlformats.org/officeDocument/2006/relationships/pivotTable" Target="../pivotTables/pivotTable20.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printerSettings" Target="../printerSettings/printerSettings21.bin"/><Relationship Id="rId1" Type="http://schemas.openxmlformats.org/officeDocument/2006/relationships/pivotTable" Target="../pivotTables/pivotTable21.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printerSettings" Target="../printerSettings/printerSettings22.bin"/><Relationship Id="rId1" Type="http://schemas.openxmlformats.org/officeDocument/2006/relationships/pivotTable" Target="../pivotTables/pivotTable22.xml"/></Relationships>
</file>

<file path=xl/worksheets/_rels/sheet24.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printerSettings" Target="../printerSettings/printerSettings23.bin"/><Relationship Id="rId1" Type="http://schemas.openxmlformats.org/officeDocument/2006/relationships/pivotTable" Target="../pivotTables/pivotTable23.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printerSettings" Target="../printerSettings/printerSettings24.bin"/><Relationship Id="rId1" Type="http://schemas.openxmlformats.org/officeDocument/2006/relationships/pivotTable" Target="../pivotTables/pivotTable24.xml"/></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printerSettings" Target="../printerSettings/printerSettings25.bin"/><Relationship Id="rId1" Type="http://schemas.openxmlformats.org/officeDocument/2006/relationships/pivotTable" Target="../pivotTables/pivotTable25.xml"/></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printerSettings" Target="../printerSettings/printerSettings26.bin"/><Relationship Id="rId1" Type="http://schemas.openxmlformats.org/officeDocument/2006/relationships/pivotTable" Target="../pivotTables/pivotTable26.xml"/></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printerSettings" Target="../printerSettings/printerSettings27.bin"/><Relationship Id="rId1" Type="http://schemas.openxmlformats.org/officeDocument/2006/relationships/pivotTable" Target="../pivotTables/pivot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printerSettings" Target="../printerSettings/printerSettings29.bin"/><Relationship Id="rId1" Type="http://schemas.openxmlformats.org/officeDocument/2006/relationships/pivotTable" Target="../pivotTables/pivotTable2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Z44"/>
  <sheetViews>
    <sheetView tabSelected="1" workbookViewId="0">
      <selection activeCell="B4" sqref="B4:L4"/>
    </sheetView>
  </sheetViews>
  <sheetFormatPr baseColWidth="10" defaultRowHeight="15.75"/>
  <cols>
    <col min="1" max="1" width="11.42578125" style="34"/>
    <col min="2" max="2" width="17.28515625" style="34" customWidth="1"/>
    <col min="3" max="3" width="15.85546875" style="34" customWidth="1"/>
    <col min="4" max="4" width="13.140625" style="34" customWidth="1"/>
    <col min="5" max="5" width="9.7109375" style="34" bestFit="1" customWidth="1"/>
    <col min="6" max="6" width="13.5703125" style="34" customWidth="1"/>
    <col min="7" max="7" width="1.7109375" style="34" customWidth="1"/>
    <col min="8" max="8" width="16.140625" style="34" customWidth="1"/>
    <col min="9" max="9" width="14.42578125" style="34" customWidth="1"/>
    <col min="10" max="10" width="13" style="34" customWidth="1"/>
    <col min="11" max="11" width="9.7109375" style="34" bestFit="1" customWidth="1"/>
    <col min="12" max="12" width="14.140625" style="34" customWidth="1"/>
    <col min="13" max="13" width="10.85546875" style="34" hidden="1" customWidth="1"/>
    <col min="14" max="14" width="12.7109375" style="34" hidden="1" customWidth="1"/>
    <col min="15" max="16" width="0" style="34" hidden="1" customWidth="1"/>
    <col min="17" max="17" width="11.42578125" style="34"/>
    <col min="18" max="18" width="16" style="34" customWidth="1"/>
    <col min="19" max="19" width="11.42578125" style="34"/>
    <col min="20" max="20" width="14" style="34" customWidth="1"/>
    <col min="21" max="16384" width="11.42578125" style="34"/>
  </cols>
  <sheetData>
    <row r="1" spans="1:26">
      <c r="A1" s="100" t="s">
        <v>6100</v>
      </c>
      <c r="B1" s="612"/>
      <c r="C1" s="613"/>
      <c r="D1" s="614"/>
      <c r="E1" s="614"/>
      <c r="F1" s="614"/>
      <c r="G1" s="614"/>
      <c r="H1" s="614"/>
      <c r="I1" s="614"/>
      <c r="J1" s="614"/>
      <c r="K1" s="614"/>
      <c r="L1" s="615"/>
    </row>
    <row r="2" spans="1:26">
      <c r="A2" s="134"/>
      <c r="B2" s="2304" t="s">
        <v>4405</v>
      </c>
      <c r="C2" s="2304"/>
      <c r="D2" s="2304"/>
      <c r="E2" s="2304"/>
      <c r="F2" s="2304"/>
      <c r="G2" s="2304"/>
      <c r="H2" s="2304"/>
      <c r="I2" s="2304"/>
      <c r="J2" s="2304"/>
      <c r="K2" s="2304"/>
      <c r="L2" s="2304"/>
      <c r="Q2" s="133"/>
      <c r="Y2" s="35"/>
      <c r="Z2" s="35"/>
    </row>
    <row r="3" spans="1:26" ht="22.5" customHeight="1">
      <c r="A3" s="134"/>
      <c r="B3" s="2305" t="s">
        <v>6454</v>
      </c>
      <c r="C3" s="2305"/>
      <c r="D3" s="2305"/>
      <c r="E3" s="2305"/>
      <c r="F3" s="2305"/>
      <c r="G3" s="2305"/>
      <c r="H3" s="2305"/>
      <c r="I3" s="2305"/>
      <c r="J3" s="2305"/>
      <c r="K3" s="2305"/>
      <c r="L3" s="2305"/>
      <c r="Q3" s="133"/>
    </row>
    <row r="4" spans="1:26" ht="21.75" customHeight="1">
      <c r="A4" s="134"/>
      <c r="B4" s="2306" t="s">
        <v>2784</v>
      </c>
      <c r="C4" s="2306"/>
      <c r="D4" s="2306"/>
      <c r="E4" s="2306"/>
      <c r="F4" s="2306"/>
      <c r="G4" s="2306"/>
      <c r="H4" s="2306"/>
      <c r="I4" s="2306"/>
      <c r="J4" s="2306"/>
      <c r="K4" s="2306"/>
      <c r="L4" s="2306"/>
      <c r="Q4" s="133"/>
    </row>
    <row r="5" spans="1:26" ht="14.25" customHeight="1">
      <c r="A5" s="134"/>
      <c r="B5" s="2307" t="s">
        <v>2448</v>
      </c>
      <c r="C5" s="2307"/>
      <c r="D5" s="2307"/>
      <c r="E5" s="2307"/>
      <c r="F5" s="2307"/>
      <c r="G5" s="2307"/>
      <c r="H5" s="2307"/>
      <c r="I5" s="2307"/>
      <c r="J5" s="2307"/>
      <c r="K5" s="2307"/>
      <c r="L5" s="2307"/>
      <c r="Q5" s="133"/>
    </row>
    <row r="6" spans="1:26" ht="16.5" thickBot="1">
      <c r="B6" s="616"/>
      <c r="C6" s="617"/>
      <c r="D6" s="617"/>
      <c r="E6" s="617"/>
      <c r="F6" s="617"/>
      <c r="G6" s="617"/>
      <c r="H6" s="617"/>
      <c r="I6" s="617"/>
      <c r="J6" s="617"/>
      <c r="K6" s="617"/>
      <c r="L6" s="618"/>
    </row>
    <row r="7" spans="1:26" ht="19.5" thickBot="1">
      <c r="B7" s="2298" t="s">
        <v>662</v>
      </c>
      <c r="C7" s="2299"/>
      <c r="D7" s="2299"/>
      <c r="E7" s="2299"/>
      <c r="F7" s="2299"/>
      <c r="G7" s="2299"/>
      <c r="H7" s="2299"/>
      <c r="I7" s="2299"/>
      <c r="J7" s="2299"/>
      <c r="K7" s="2299"/>
      <c r="L7" s="2300"/>
    </row>
    <row r="8" spans="1:26" s="82" customFormat="1" ht="28.5" customHeight="1" thickBot="1">
      <c r="B8" s="1306" t="s">
        <v>2659</v>
      </c>
      <c r="C8" s="1307" t="s">
        <v>2029</v>
      </c>
      <c r="D8" s="1308" t="s">
        <v>2030</v>
      </c>
      <c r="E8" s="1308" t="s">
        <v>2031</v>
      </c>
      <c r="F8" s="1308" t="s">
        <v>2032</v>
      </c>
      <c r="G8" s="1309"/>
      <c r="H8" s="1306" t="s">
        <v>2659</v>
      </c>
      <c r="I8" s="1307" t="s">
        <v>2029</v>
      </c>
      <c r="J8" s="1308" t="s">
        <v>2030</v>
      </c>
      <c r="K8" s="1308" t="s">
        <v>2031</v>
      </c>
      <c r="L8" s="1308" t="s">
        <v>2032</v>
      </c>
    </row>
    <row r="9" spans="1:26" ht="16.5" thickTop="1">
      <c r="B9" s="1313" t="s">
        <v>794</v>
      </c>
      <c r="C9" s="1314">
        <f>BioCen!A123</f>
        <v>1</v>
      </c>
      <c r="D9" s="1314">
        <f>BioCen!B123</f>
        <v>0</v>
      </c>
      <c r="E9" s="1314">
        <f>BioCen!C123</f>
        <v>5</v>
      </c>
      <c r="F9" s="1315">
        <f>BioCen!D123</f>
        <v>110</v>
      </c>
      <c r="G9" s="1311"/>
      <c r="H9" s="1316" t="s">
        <v>1637</v>
      </c>
      <c r="I9" s="1314">
        <f>ISED!A71</f>
        <v>20</v>
      </c>
      <c r="J9" s="1314">
        <f>ISED!B71</f>
        <v>0</v>
      </c>
      <c r="K9" s="1314">
        <f>ISED!C71</f>
        <v>3</v>
      </c>
      <c r="L9" s="1315">
        <f>ISED!E71</f>
        <v>59</v>
      </c>
      <c r="R9" s="619"/>
      <c r="S9" s="620" t="s">
        <v>2730</v>
      </c>
      <c r="T9" s="620" t="s">
        <v>3833</v>
      </c>
      <c r="U9" s="621" t="s">
        <v>2729</v>
      </c>
    </row>
    <row r="10" spans="1:26">
      <c r="B10" s="84" t="s">
        <v>1436</v>
      </c>
      <c r="C10" s="91">
        <f>'BIO-LAB '!A69</f>
        <v>26</v>
      </c>
      <c r="D10" s="91">
        <f>'BIO-LAB '!B69</f>
        <v>4</v>
      </c>
      <c r="E10" s="91">
        <f>'BIO-LAB '!C69</f>
        <v>4</v>
      </c>
      <c r="F10" s="99">
        <f>'BIO-LAB '!D69</f>
        <v>61</v>
      </c>
      <c r="G10" s="1311"/>
      <c r="H10" s="83" t="s">
        <v>1743</v>
      </c>
      <c r="I10" s="91">
        <f>IZOTOP!A39</f>
        <v>29</v>
      </c>
      <c r="J10" s="91">
        <f>IZOTOP!B39</f>
        <v>0</v>
      </c>
      <c r="K10" s="91">
        <f>IZOTOP!C39</f>
        <v>0</v>
      </c>
      <c r="L10" s="99">
        <f>IZOTOP!D39</f>
        <v>29</v>
      </c>
      <c r="R10" s="622" t="s">
        <v>2727</v>
      </c>
      <c r="S10" s="624">
        <f>SUM(F9:F15,F22,L12)</f>
        <v>312</v>
      </c>
      <c r="T10" s="625">
        <v>0</v>
      </c>
      <c r="U10" s="628">
        <f>SUM(S10:T10)</f>
        <v>312</v>
      </c>
    </row>
    <row r="11" spans="1:26">
      <c r="B11" s="83" t="s">
        <v>1408</v>
      </c>
      <c r="C11" s="91">
        <f>CENTIS!A21</f>
        <v>13</v>
      </c>
      <c r="D11" s="91">
        <f>CENTIS!B21</f>
        <v>0</v>
      </c>
      <c r="E11" s="91">
        <f>CENTIS!C21</f>
        <v>0</v>
      </c>
      <c r="F11" s="99">
        <f>CENTIS!D21</f>
        <v>13</v>
      </c>
      <c r="G11" s="1311"/>
      <c r="H11" s="1305" t="s">
        <v>5250</v>
      </c>
      <c r="I11" s="91">
        <f>'LAB CONDA'!A30</f>
        <v>0</v>
      </c>
      <c r="J11" s="91">
        <f>'LAB CONDA'!B30</f>
        <v>0</v>
      </c>
      <c r="K11" s="91">
        <f>'LAB CONDA'!C30</f>
        <v>2</v>
      </c>
      <c r="L11" s="99">
        <f>'LAB CONDA'!D30</f>
        <v>20</v>
      </c>
      <c r="R11" s="622" t="s">
        <v>2728</v>
      </c>
      <c r="S11" s="626">
        <f>SUM(F17,F18,F19,F20,F21,F23,F24,L9,L10,L11,L13:L23)</f>
        <v>1486</v>
      </c>
      <c r="T11" s="627">
        <v>28</v>
      </c>
      <c r="U11" s="628">
        <f>SUM(S11:T11)</f>
        <v>1514</v>
      </c>
      <c r="V11" s="34">
        <f>SUM(U10:U11)</f>
        <v>1826</v>
      </c>
    </row>
    <row r="12" spans="1:26" ht="16.5" thickBot="1">
      <c r="B12" s="83" t="s">
        <v>1409</v>
      </c>
      <c r="C12" s="91">
        <f>CIE!A94</f>
        <v>84</v>
      </c>
      <c r="D12" s="91">
        <f>CIE!B94</f>
        <v>1</v>
      </c>
      <c r="E12" s="91">
        <f>CIE!C94</f>
        <v>0</v>
      </c>
      <c r="F12" s="99">
        <f>CIE!D94</f>
        <v>86</v>
      </c>
      <c r="G12" s="1311"/>
      <c r="H12" s="85" t="s">
        <v>46</v>
      </c>
      <c r="I12" s="91">
        <f>'LAB DAVIH'!A15</f>
        <v>7</v>
      </c>
      <c r="J12" s="91">
        <f>'LAB DAVIH'!B15</f>
        <v>0</v>
      </c>
      <c r="K12" s="91">
        <f>'LAB DAVIH'!C15</f>
        <v>0</v>
      </c>
      <c r="L12" s="99">
        <f>'LAB DAVIH'!D15</f>
        <v>7</v>
      </c>
      <c r="R12" s="623" t="s">
        <v>2729</v>
      </c>
      <c r="S12" s="629">
        <f>SUM(F9:F24,L9:L23)</f>
        <v>1798</v>
      </c>
      <c r="T12" s="630">
        <v>28</v>
      </c>
      <c r="U12" s="631">
        <f>SUM(S12:T12)</f>
        <v>1826</v>
      </c>
    </row>
    <row r="13" spans="1:26" ht="16.5" thickTop="1">
      <c r="B13" s="83" t="s">
        <v>1410</v>
      </c>
      <c r="C13" s="91">
        <f>CIGB!A13</f>
        <v>4</v>
      </c>
      <c r="D13" s="91">
        <f>CIGB!B13</f>
        <v>0</v>
      </c>
      <c r="E13" s="91">
        <f>CIGB!C13</f>
        <v>0</v>
      </c>
      <c r="F13" s="99">
        <f>CIGB!D13</f>
        <v>4</v>
      </c>
      <c r="G13" s="1311"/>
      <c r="H13" s="1303" t="s">
        <v>2777</v>
      </c>
      <c r="I13" s="88">
        <f>LINDMED!A20</f>
        <v>1</v>
      </c>
      <c r="J13" s="88">
        <f>LINDMED!B20</f>
        <v>0</v>
      </c>
      <c r="K13" s="88">
        <f>LINDMED!C20</f>
        <v>2</v>
      </c>
      <c r="L13" s="1304">
        <f>LINDMED!D20</f>
        <v>10</v>
      </c>
    </row>
    <row r="14" spans="1:26">
      <c r="B14" s="83" t="s">
        <v>1411</v>
      </c>
      <c r="C14" s="91">
        <f>CIM!A22</f>
        <v>8</v>
      </c>
      <c r="D14" s="91">
        <f>CIM!B22</f>
        <v>0</v>
      </c>
      <c r="E14" s="91">
        <f>CIM!C22</f>
        <v>1</v>
      </c>
      <c r="F14" s="99">
        <f>CIM!D22</f>
        <v>13</v>
      </c>
      <c r="G14" s="1311"/>
      <c r="H14" s="83" t="s">
        <v>1639</v>
      </c>
      <c r="I14" s="91">
        <f>MERCK!A126</f>
        <v>1</v>
      </c>
      <c r="J14" s="91">
        <f>MERCK!B126</f>
        <v>1</v>
      </c>
      <c r="K14" s="91">
        <f>MERCK!C126</f>
        <v>5</v>
      </c>
      <c r="L14" s="99">
        <f>MERCK!D126</f>
        <v>114</v>
      </c>
      <c r="Q14" s="133"/>
    </row>
    <row r="15" spans="1:26">
      <c r="B15" s="83" t="s">
        <v>1412</v>
      </c>
      <c r="C15" s="91">
        <f>CNIC!A11</f>
        <v>3</v>
      </c>
      <c r="D15" s="91">
        <f>CNIC!B11</f>
        <v>0</v>
      </c>
      <c r="E15" s="91">
        <f>CNIC!C11</f>
        <v>0</v>
      </c>
      <c r="F15" s="99">
        <f>CNIC!D11</f>
        <v>3</v>
      </c>
      <c r="G15" s="1311"/>
      <c r="H15" s="85" t="s">
        <v>1931</v>
      </c>
      <c r="I15" s="91">
        <f>MINDMAX!A23</f>
        <v>7</v>
      </c>
      <c r="J15" s="91">
        <f>MINDMAX!B23</f>
        <v>0</v>
      </c>
      <c r="K15" s="91">
        <f>MINDMAX!C23</f>
        <v>1</v>
      </c>
      <c r="L15" s="99">
        <f>MINDMAX!D23</f>
        <v>14</v>
      </c>
      <c r="M15" s="101" t="s">
        <v>2083</v>
      </c>
      <c r="N15" s="101" t="s">
        <v>2084</v>
      </c>
      <c r="O15" s="101" t="s">
        <v>2085</v>
      </c>
    </row>
    <row r="16" spans="1:26">
      <c r="B16" s="611"/>
      <c r="C16" s="91"/>
      <c r="D16" s="91"/>
      <c r="E16" s="91"/>
      <c r="F16" s="99"/>
      <c r="G16" s="1311"/>
      <c r="H16" s="83" t="s">
        <v>1640</v>
      </c>
      <c r="I16" s="91">
        <f>ROCHE!A511</f>
        <v>338</v>
      </c>
      <c r="J16" s="91">
        <f>ROCHE!B511</f>
        <v>133</v>
      </c>
      <c r="K16" s="91">
        <f>ROCHE!C511</f>
        <v>28</v>
      </c>
      <c r="L16" s="99">
        <f>ROCHE!D511</f>
        <v>640</v>
      </c>
      <c r="M16" s="101"/>
      <c r="N16" s="101"/>
      <c r="O16" s="101"/>
    </row>
    <row r="17" spans="2:17">
      <c r="B17" s="83" t="s">
        <v>1413</v>
      </c>
      <c r="C17" s="91">
        <f>CPM!A377</f>
        <v>84</v>
      </c>
      <c r="D17" s="91">
        <f>CPM!B377</f>
        <v>4</v>
      </c>
      <c r="E17" s="91">
        <f>CPM!C377</f>
        <v>15</v>
      </c>
      <c r="F17" s="99">
        <f>CPM!D377</f>
        <v>361</v>
      </c>
      <c r="G17" s="1311"/>
      <c r="H17" s="1305" t="s">
        <v>4073</v>
      </c>
      <c r="I17" s="91">
        <f>'R&amp;P'!A46</f>
        <v>35</v>
      </c>
      <c r="J17" s="91">
        <f>'R&amp;P'!B46</f>
        <v>0</v>
      </c>
      <c r="K17" s="91">
        <f>'R&amp;P'!C46</f>
        <v>1</v>
      </c>
      <c r="L17" s="99">
        <f>'R&amp;P'!D46</f>
        <v>37</v>
      </c>
      <c r="M17" s="98" t="e">
        <f>SUM(F9,F11,F12,F13,F14,F15,F22,L12,#REF!)</f>
        <v>#REF!</v>
      </c>
      <c r="N17" s="98" t="e">
        <f>SUM(#REF!,F10,F17,F18,#REF!,#REF!,F20,F21,F23,#REF!,#REF!,L9,L10,L14,L15,L16,L18,L19,L20,L21,#REF!,L22)</f>
        <v>#REF!</v>
      </c>
      <c r="O17" s="98" t="e">
        <f>SUM(M17:N17)</f>
        <v>#REF!</v>
      </c>
    </row>
    <row r="18" spans="2:17">
      <c r="B18" s="83" t="s">
        <v>957</v>
      </c>
      <c r="C18" s="91">
        <f>DIAGEN!A9</f>
        <v>1</v>
      </c>
      <c r="D18" s="91">
        <f>DIAGEN!B9</f>
        <v>0</v>
      </c>
      <c r="E18" s="91">
        <f>DIAGEN!C9</f>
        <v>0</v>
      </c>
      <c r="F18" s="99">
        <f>DIAGEN!D9</f>
        <v>1</v>
      </c>
      <c r="G18" s="1311"/>
      <c r="H18" s="83" t="s">
        <v>1414</v>
      </c>
      <c r="I18" s="91">
        <f>SCANCO!A51</f>
        <v>10</v>
      </c>
      <c r="J18" s="91">
        <f>SCANCO!B51</f>
        <v>9</v>
      </c>
      <c r="K18" s="91">
        <f>SCANCO!C51</f>
        <v>5</v>
      </c>
      <c r="L18" s="99">
        <f>SCANCO!D51</f>
        <v>48</v>
      </c>
      <c r="M18" s="102" t="e">
        <f>M17/O17*100</f>
        <v>#REF!</v>
      </c>
      <c r="N18" s="102" t="e">
        <f>N17/O17*100</f>
        <v>#REF!</v>
      </c>
      <c r="O18" s="98">
        <v>100</v>
      </c>
    </row>
    <row r="19" spans="2:17">
      <c r="B19" s="611" t="s">
        <v>3607</v>
      </c>
      <c r="C19" s="91">
        <f>DIALAB!A32</f>
        <v>14</v>
      </c>
      <c r="D19" s="91">
        <f>DIALAB!B32</f>
        <v>6</v>
      </c>
      <c r="E19" s="91">
        <f>DIALAB!C32</f>
        <v>1</v>
      </c>
      <c r="F19" s="99">
        <f>DIALAB!D32</f>
        <v>37</v>
      </c>
      <c r="G19" s="1311"/>
      <c r="H19" s="83" t="s">
        <v>803</v>
      </c>
      <c r="I19" s="91">
        <f>'SHIN-EI'!A12</f>
        <v>0</v>
      </c>
      <c r="J19" s="91">
        <f>'SHIN-EI'!B12</f>
        <v>0</v>
      </c>
      <c r="K19" s="91">
        <f>'SHIN-EI'!C12</f>
        <v>0</v>
      </c>
      <c r="L19" s="99">
        <f>'SHIN-EI'!D12</f>
        <v>0</v>
      </c>
    </row>
    <row r="20" spans="2:17">
      <c r="B20" s="611" t="s">
        <v>795</v>
      </c>
      <c r="C20" s="91">
        <f>'Dist. Analiticas'!A18</f>
        <v>0</v>
      </c>
      <c r="D20" s="91">
        <f>'Dist. Analiticas'!B18</f>
        <v>0</v>
      </c>
      <c r="E20" s="91">
        <f>'Dist. Analiticas'!C18</f>
        <v>1</v>
      </c>
      <c r="F20" s="99">
        <f>'Dist. Analiticas'!D18</f>
        <v>8</v>
      </c>
      <c r="G20" s="1311"/>
      <c r="H20" s="83" t="s">
        <v>1641</v>
      </c>
      <c r="I20" s="91">
        <f>SPINREACT!A40</f>
        <v>9</v>
      </c>
      <c r="J20" s="91">
        <f>SPINREACT!B40</f>
        <v>1</v>
      </c>
      <c r="K20" s="91">
        <f>SPINREACT!C40</f>
        <v>3</v>
      </c>
      <c r="L20" s="99">
        <f>SPINREACT!D40</f>
        <v>30</v>
      </c>
    </row>
    <row r="21" spans="2:17">
      <c r="B21" s="85" t="s">
        <v>1882</v>
      </c>
      <c r="C21" s="91">
        <f>ELITECH!A15</f>
        <v>7</v>
      </c>
      <c r="D21" s="91">
        <f>ELITECH!B15</f>
        <v>0</v>
      </c>
      <c r="E21" s="91">
        <f>ELITECH!C15</f>
        <v>0</v>
      </c>
      <c r="F21" s="99">
        <f>ELITECH!D15</f>
        <v>7</v>
      </c>
      <c r="G21" s="1311"/>
      <c r="H21" s="611" t="s">
        <v>1437</v>
      </c>
      <c r="I21" s="91">
        <f>STAGO!A59</f>
        <v>49</v>
      </c>
      <c r="J21" s="91">
        <f>STAGO!B59</f>
        <v>1</v>
      </c>
      <c r="K21" s="91">
        <f>STAGO!C59</f>
        <v>0</v>
      </c>
      <c r="L21" s="91">
        <f>STAGO!D59</f>
        <v>51</v>
      </c>
      <c r="Q21" s="133"/>
    </row>
    <row r="22" spans="2:17">
      <c r="B22" s="83" t="s">
        <v>1635</v>
      </c>
      <c r="C22" s="91">
        <f>EPBCJF!A24</f>
        <v>15</v>
      </c>
      <c r="D22" s="91">
        <f>EPBCJF!B24</f>
        <v>0</v>
      </c>
      <c r="E22" s="91">
        <f>EPBCJF!C24</f>
        <v>0</v>
      </c>
      <c r="F22" s="99">
        <f>EPBCJF!D24</f>
        <v>15</v>
      </c>
      <c r="G22" s="1312"/>
      <c r="H22" s="83" t="s">
        <v>1642</v>
      </c>
      <c r="I22" s="91">
        <f>'VEDA LAB'!A9</f>
        <v>0</v>
      </c>
      <c r="J22" s="91">
        <f>'VEDA LAB'!B9</f>
        <v>0</v>
      </c>
      <c r="K22" s="91">
        <f>'VEDA LAB'!C9</f>
        <v>0</v>
      </c>
      <c r="L22" s="99">
        <f>'VEDA LAB'!D9</f>
        <v>0</v>
      </c>
    </row>
    <row r="23" spans="2:17">
      <c r="B23" s="83" t="s">
        <v>1636</v>
      </c>
      <c r="C23" s="91">
        <f>HORIBA!A31</f>
        <v>7</v>
      </c>
      <c r="D23" s="91">
        <f>HORIBA!B31</f>
        <v>0</v>
      </c>
      <c r="E23" s="91">
        <f>HORIBA!C31</f>
        <v>2</v>
      </c>
      <c r="F23" s="99">
        <f>HORIBA!D31</f>
        <v>20</v>
      </c>
      <c r="G23" s="947"/>
      <c r="H23" s="611"/>
      <c r="I23" s="91"/>
      <c r="J23" s="91"/>
      <c r="K23" s="91"/>
      <c r="L23" s="99"/>
    </row>
    <row r="24" spans="2:17" ht="16.5" thickBot="1">
      <c r="B24" s="1310" t="s">
        <v>1638</v>
      </c>
      <c r="C24" s="1301">
        <f xml:space="preserve"> INNOTECH!A10</f>
        <v>0</v>
      </c>
      <c r="D24" s="1301">
        <f xml:space="preserve"> INNOTECH!B10</f>
        <v>0</v>
      </c>
      <c r="E24" s="1301">
        <f xml:space="preserve"> INNOTECH!C10</f>
        <v>0</v>
      </c>
      <c r="F24" s="1302">
        <f xml:space="preserve"> INNOTECH!D10</f>
        <v>0</v>
      </c>
      <c r="G24" s="947"/>
      <c r="H24" s="1987"/>
      <c r="I24" s="1988"/>
      <c r="J24" s="1988"/>
      <c r="K24" s="1988"/>
      <c r="L24" s="1989"/>
    </row>
    <row r="25" spans="2:17" ht="16.5" thickBot="1">
      <c r="B25" s="2301" t="str">
        <f>"PRODUCTOS: " &amp; SUM(C9:C24,I9:I23)   &amp; "    SISTEMAS: " &amp; SUM(D9:D24,J9:J23)   &amp; "    FAMILIAS: " &amp; SUM(E9:E24,K9:K23)    &amp;  "    TOTAL DE PRODUCTOS:  " &amp; SUM(F9:F24,L9:L23)</f>
        <v>PRODUCTOS: 773    SISTEMAS: 160    FAMILIAS: 79    TOTAL DE PRODUCTOS:  1798</v>
      </c>
      <c r="C25" s="2302"/>
      <c r="D25" s="2302"/>
      <c r="E25" s="2302"/>
      <c r="F25" s="2302"/>
      <c r="G25" s="2302"/>
      <c r="H25" s="2302"/>
      <c r="I25" s="2302"/>
      <c r="J25" s="2302"/>
      <c r="K25" s="2302"/>
      <c r="L25" s="2303"/>
    </row>
    <row r="26" spans="2:17">
      <c r="N26" s="100" t="s">
        <v>676</v>
      </c>
    </row>
    <row r="27" spans="2:17">
      <c r="N27" s="103"/>
    </row>
    <row r="29" spans="2:17">
      <c r="C29" s="36"/>
    </row>
    <row r="30" spans="2:17">
      <c r="C30" s="36"/>
    </row>
    <row r="41" spans="2:3">
      <c r="B41" s="37"/>
      <c r="C41" s="38"/>
    </row>
    <row r="44" spans="2:3">
      <c r="B44" s="2297"/>
      <c r="C44" s="2297"/>
    </row>
  </sheetData>
  <mergeCells count="7">
    <mergeCell ref="B44:C44"/>
    <mergeCell ref="B7:L7"/>
    <mergeCell ref="B25:L25"/>
    <mergeCell ref="B2:L2"/>
    <mergeCell ref="B3:L3"/>
    <mergeCell ref="B4:L4"/>
    <mergeCell ref="B5:L5"/>
  </mergeCells>
  <phoneticPr fontId="0" type="noConversion"/>
  <hyperlinks>
    <hyperlink ref="B10" location="'BIO-LAB '!A1" display="BIO-LAB"/>
    <hyperlink ref="B11" location="CENTIS!A1" display="CENTIS"/>
    <hyperlink ref="B12" location="CIE!Área_de_impresión" display="CIE"/>
    <hyperlink ref="B13" location="CIGB!A1" display="CIGB"/>
    <hyperlink ref="B14" location="CIM!A1" display="CIM"/>
    <hyperlink ref="B15" location="CNIC!A1" display="CNIC"/>
    <hyperlink ref="B17" location="CPM!A1" display="CPM"/>
    <hyperlink ref="H21" location="STAGO!A1" display="STAGO"/>
    <hyperlink ref="B22" location="EPBCJF!A1" display="EPBCJF"/>
    <hyperlink ref="B23" location="HORIBA!A1" display="HORIBA"/>
    <hyperlink ref="H9" location="ISED!A1" display="ISED"/>
    <hyperlink ref="H10" location="IZOTOP!A1" display="IZOTOP"/>
    <hyperlink ref="H16" location="ROCHE!A1" display="ROCHE"/>
    <hyperlink ref="H18" location="SCANCO!A1" display="SCANCO"/>
    <hyperlink ref="H19" location="'SHIN-EI'!A1" display="SHIN-Ei"/>
    <hyperlink ref="H20" location="SPINREACT!A1" display="SPINREACT"/>
    <hyperlink ref="H22" location="'VEDA LAB'!A1" display="VEDA LAB"/>
    <hyperlink ref="H12" location="'LAB DAVIH'!OLE_LINK2" display="LAB DAVIH"/>
    <hyperlink ref="H15" location="MINDMAX!OLE_LINK7" display="MINDMAX"/>
    <hyperlink ref="H14" location="MERCK!A1" display="MERCK"/>
    <hyperlink ref="H13" location="LINDMED!A1" display="LINDMED"/>
    <hyperlink ref="B19" location="DIALAB!A1" display="DIALAB"/>
    <hyperlink ref="B21" location="ELITECH!OLE_LINK2" display="SEPPIM"/>
    <hyperlink ref="B18" location="DIAGEN!A1" display="DIAGEN"/>
    <hyperlink ref="H17" location="'R&amp;P'!A1" display="R&amp;P"/>
    <hyperlink ref="B9" location="BioCen!OLE_LINK1" display="BIOCEN"/>
    <hyperlink ref="B20" location="'Dist. Analiticas'!OLE_LINK2" display="DIST.ANALÍTICAS"/>
    <hyperlink ref="B24" location="INNOTECH!OLE_LINK2" display="INNOTECH"/>
    <hyperlink ref="H11" location="'LAB CONDA'!A1" display="LAB CONDA"/>
  </hyperlinks>
  <printOptions horizontalCentered="1"/>
  <pageMargins left="0.74803149606299213" right="0.74803149606299213" top="0.39370078740157483" bottom="0.39370078740157483" header="0" footer="0"/>
  <pageSetup fitToHeight="0" orientation="landscape"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W304"/>
  <sheetViews>
    <sheetView workbookViewId="0">
      <selection sqref="A1:H1"/>
    </sheetView>
  </sheetViews>
  <sheetFormatPr baseColWidth="10" defaultRowHeight="15"/>
  <cols>
    <col min="1" max="1" width="14.5703125" style="1" customWidth="1"/>
    <col min="2" max="2" width="11.42578125" style="1"/>
    <col min="3" max="3" width="14.5703125" style="1" customWidth="1"/>
    <col min="4" max="4" width="14.42578125" style="1" customWidth="1"/>
    <col min="5" max="6" width="14.42578125" style="1" hidden="1" customWidth="1"/>
    <col min="7" max="7" width="15.42578125" style="1" customWidth="1"/>
    <col min="8" max="8" width="42.42578125" style="1" customWidth="1"/>
    <col min="9" max="9" width="56.42578125" style="1" customWidth="1"/>
    <col min="10" max="10" width="35.42578125" style="1" customWidth="1"/>
    <col min="11" max="11" width="18.7109375" style="1" customWidth="1"/>
    <col min="12" max="12" width="0" style="1" hidden="1" customWidth="1"/>
    <col min="13" max="13" width="11.42578125" style="24" hidden="1" customWidth="1"/>
    <col min="14" max="14" width="12.85546875" style="24" hidden="1" customWidth="1"/>
    <col min="15" max="15" width="17.28515625" style="24" hidden="1" customWidth="1"/>
    <col min="16" max="16" width="11.5703125" style="1" hidden="1" customWidth="1"/>
    <col min="17" max="17" width="8.5703125" style="1" hidden="1" customWidth="1"/>
    <col min="18" max="18" width="5" style="1" hidden="1" customWidth="1"/>
    <col min="19" max="19" width="11.42578125" style="1"/>
    <col min="20" max="27" width="0" style="1" hidden="1" customWidth="1"/>
    <col min="28" max="16384" width="11.42578125" style="1"/>
  </cols>
  <sheetData>
    <row r="1" spans="1:49">
      <c r="A1" s="2308" t="s">
        <v>6115</v>
      </c>
      <c r="B1" s="2308"/>
      <c r="C1" s="2308"/>
      <c r="D1" s="2308"/>
      <c r="E1" s="2308"/>
      <c r="F1" s="2308"/>
      <c r="G1" s="2308"/>
      <c r="H1" s="2308"/>
      <c r="I1" s="4"/>
      <c r="J1" s="4"/>
    </row>
    <row r="2" spans="1:49" ht="20.25" thickBot="1">
      <c r="A2" s="230" t="s">
        <v>957</v>
      </c>
      <c r="B2" s="33"/>
      <c r="C2" s="33"/>
      <c r="D2" s="33"/>
      <c r="E2" s="33"/>
      <c r="F2" s="33"/>
      <c r="N2" s="92"/>
      <c r="S2" s="661" t="s">
        <v>3835</v>
      </c>
      <c r="T2" s="662">
        <f ca="1">TODAY()</f>
        <v>44236</v>
      </c>
    </row>
    <row r="3" spans="1:49" ht="18.75" customHeight="1" thickTop="1" thickBot="1">
      <c r="A3" s="2338" t="s">
        <v>1490</v>
      </c>
      <c r="B3" s="2339"/>
      <c r="C3" s="2339"/>
      <c r="D3" s="2339"/>
      <c r="E3" s="659"/>
      <c r="F3" s="659"/>
      <c r="G3" s="415"/>
      <c r="H3" s="415"/>
      <c r="I3" s="415"/>
      <c r="J3" s="415"/>
      <c r="K3" s="416"/>
    </row>
    <row r="4" spans="1:49" s="725" customFormat="1" ht="28.5" customHeight="1" thickTop="1" thickBot="1">
      <c r="A4" s="693" t="s">
        <v>2033</v>
      </c>
      <c r="B4" s="694" t="s">
        <v>1489</v>
      </c>
      <c r="C4" s="694" t="s">
        <v>1491</v>
      </c>
      <c r="D4" s="694" t="s">
        <v>1492</v>
      </c>
      <c r="E4" s="672" t="s">
        <v>3836</v>
      </c>
      <c r="F4" s="672" t="s">
        <v>3837</v>
      </c>
      <c r="G4" s="695" t="s">
        <v>778</v>
      </c>
      <c r="H4" s="678" t="s">
        <v>2016</v>
      </c>
      <c r="I4" s="694" t="s">
        <v>1493</v>
      </c>
      <c r="J4" s="694" t="s">
        <v>3611</v>
      </c>
      <c r="K4" s="721" t="s">
        <v>1361</v>
      </c>
      <c r="L4" s="722" t="s">
        <v>678</v>
      </c>
      <c r="M4" s="723" t="s">
        <v>2022</v>
      </c>
      <c r="N4" s="704" t="s">
        <v>2020</v>
      </c>
      <c r="O4" s="704" t="s">
        <v>2021</v>
      </c>
      <c r="P4" s="705" t="s">
        <v>2024</v>
      </c>
      <c r="Q4" s="706"/>
      <c r="R4" s="707"/>
      <c r="S4" s="708"/>
      <c r="T4" s="823"/>
      <c r="U4" s="827">
        <v>2012</v>
      </c>
      <c r="V4" s="822">
        <v>2013</v>
      </c>
      <c r="W4" s="822">
        <v>2014</v>
      </c>
      <c r="X4" s="822">
        <v>2015</v>
      </c>
      <c r="Y4" s="822">
        <v>2016</v>
      </c>
      <c r="Z4" s="827" t="s">
        <v>3841</v>
      </c>
      <c r="AA4" s="850" t="s">
        <v>2025</v>
      </c>
      <c r="AB4" s="724"/>
      <c r="AC4" s="724"/>
      <c r="AD4" s="724"/>
      <c r="AE4" s="724"/>
      <c r="AF4" s="724"/>
      <c r="AG4" s="724"/>
      <c r="AH4" s="724"/>
      <c r="AI4" s="724"/>
      <c r="AJ4" s="724"/>
      <c r="AK4" s="724"/>
      <c r="AL4" s="724"/>
      <c r="AM4" s="724"/>
      <c r="AN4" s="724"/>
      <c r="AO4" s="724"/>
      <c r="AP4" s="724"/>
      <c r="AQ4" s="724"/>
      <c r="AR4" s="724"/>
      <c r="AS4" s="724"/>
      <c r="AT4" s="724"/>
      <c r="AU4" s="724"/>
      <c r="AV4" s="724"/>
      <c r="AW4" s="724"/>
    </row>
    <row r="5" spans="1:49" ht="38.25" customHeight="1" thickBot="1">
      <c r="A5" s="335" t="s">
        <v>2017</v>
      </c>
      <c r="B5" s="337" t="s">
        <v>1093</v>
      </c>
      <c r="C5" s="336">
        <v>39374</v>
      </c>
      <c r="D5" s="779">
        <v>43009</v>
      </c>
      <c r="E5" s="780" t="str">
        <f ca="1">IF(D5&lt;=$T$2,"CADUCADO","VIGENTE")</f>
        <v>CADUCADO</v>
      </c>
      <c r="F5" s="781" t="str">
        <f ca="1">IF($T$2&gt;=(EDATE(D5,-4)),"ALERTA","OK")</f>
        <v>ALERTA</v>
      </c>
      <c r="G5" s="337" t="s">
        <v>1615</v>
      </c>
      <c r="H5" s="418" t="s">
        <v>1094</v>
      </c>
      <c r="I5" s="294" t="s">
        <v>533</v>
      </c>
      <c r="J5" s="343" t="s">
        <v>1098</v>
      </c>
      <c r="K5" s="344"/>
      <c r="L5" s="414"/>
      <c r="M5" s="92"/>
      <c r="N5" s="24" t="str">
        <f>IF(ISNUMBER(FIND("/",$B5,1)),MID($B5,1,FIND("/",$B5,1)-1),$B5)</f>
        <v>D0710-10</v>
      </c>
      <c r="O5" s="24" t="str">
        <f>IF(ISNUMBER(FIND("/",$B5,1)),MID($B5,FIND("/",$B5,1)+1,LEN($B5)),"")</f>
        <v/>
      </c>
      <c r="P5" s="76" t="s">
        <v>2033</v>
      </c>
      <c r="Q5" s="76" t="s">
        <v>2020</v>
      </c>
      <c r="R5" s="79" t="s">
        <v>2025</v>
      </c>
      <c r="S5"/>
      <c r="T5" s="824"/>
      <c r="U5" s="828">
        <f>COUNTIFS($C$6:$C$240, "&gt;="&amp;U10, $C$6:$C$240, "&lt;="&amp;U11, $A$6:$A$240, "&lt;&gt;F")</f>
        <v>0</v>
      </c>
      <c r="V5" s="828">
        <f>COUNTIFS($C$6:$C$240, "&gt;="&amp;V10, $C$6:$C$240, "&lt;="&amp;V11, $A$6:$A$240, "&lt;&gt;F")</f>
        <v>0</v>
      </c>
      <c r="W5" s="828">
        <f>COUNTIFS($C$6:$C$240, "&gt;="&amp;W10, $C$6:$C$240, "&lt;="&amp;W11, $A$6:$A$240, "&lt;&gt;F")</f>
        <v>0</v>
      </c>
      <c r="X5" s="828">
        <f>COUNTIFS($C$6:$C$240, "&gt;="&amp;X10, $C$6:$C$240, "&lt;="&amp;X11, $A$6:$A$240, "&lt;&gt;F")</f>
        <v>0</v>
      </c>
      <c r="Y5" s="828">
        <f>COUNTIFS($C$6:$C$240, "&gt;="&amp;Y10, $C$6:$C$240, "&lt;="&amp;Y11, $A$6:$A$240, "&lt;&gt;F")</f>
        <v>0</v>
      </c>
      <c r="Z5" s="828">
        <f>COUNTIFS($C$6:$C$240,"&gt;="&amp;Z10, $C$6:$C$240, "&lt;="&amp;Z11, $A$6:$A$240, "&lt;&gt;F")</f>
        <v>0</v>
      </c>
      <c r="AA5" s="851">
        <f>SUM(U5:Y5)</f>
        <v>0</v>
      </c>
    </row>
    <row r="6" spans="1:49" s="2" customFormat="1" ht="15.75" thickTop="1">
      <c r="A6" s="650" t="s">
        <v>3834</v>
      </c>
      <c r="B6" s="647"/>
      <c r="C6" s="645"/>
      <c r="D6" s="486"/>
      <c r="E6" s="726"/>
      <c r="F6" s="726"/>
      <c r="G6" s="647"/>
      <c r="H6" s="648"/>
      <c r="I6" s="653"/>
      <c r="J6" s="651"/>
      <c r="K6" s="652"/>
      <c r="M6" s="24"/>
      <c r="N6" s="24">
        <f t="shared" ref="N6:N69" si="0">IF(ISNUMBER(FIND("/",$B6,1)),MID($B6,1,FIND("/",$B6,1)-1),$B6)</f>
        <v>0</v>
      </c>
      <c r="O6" s="24" t="str">
        <f t="shared" ref="O6:O69" si="1">IF(ISNUMBER(FIND("/",$B6,1)),MID($B6,FIND("/",$B6,1)+1,LEN($B6)),"")</f>
        <v/>
      </c>
      <c r="P6" s="74" t="s">
        <v>2017</v>
      </c>
      <c r="Q6" s="75"/>
      <c r="R6" s="80">
        <v>1</v>
      </c>
      <c r="S6"/>
      <c r="T6" s="825" t="s">
        <v>3842</v>
      </c>
      <c r="U6" s="828">
        <f>COUNTIFS($C$6:$C$240, "&gt;="&amp;U10, $C$6:$C$240, "&lt;="&amp;U11, $A$6:$A$240, "&lt;&gt;F",$G$6:$G$240, "A" )</f>
        <v>0</v>
      </c>
      <c r="V6" s="828">
        <f>COUNTIFS($C$6:$C$240, "&gt;="&amp;V10, $C$6:$C$240, "&lt;="&amp;V11, $A$6:$A$240, "&lt;&gt;F",$G$6:$G$240, "A" )</f>
        <v>0</v>
      </c>
      <c r="W6" s="828">
        <f>COUNTIFS($C$6:$C$240, "&gt;="&amp;W10, $C$6:$C$240, "&lt;="&amp;W11, $A$6:$A$240, "&lt;&gt;F",$G$6:$G$240, "A" )</f>
        <v>0</v>
      </c>
      <c r="X6" s="828">
        <f>COUNTIFS($C$6:$C$240, "&gt;="&amp;X10, $C$6:$C$240, "&lt;="&amp;X11, $A$6:$A$240, "&lt;&gt;F",$G$6:$G$240, "A" )</f>
        <v>0</v>
      </c>
      <c r="Y6" s="828">
        <f>COUNTIFS($C$6:$C$240, "&gt;="&amp;Y10, $C$6:$C$240, "&lt;="&amp;Y11, $A$6:$A$240, "&lt;&gt;F",$G$6:$G$240, "A" )</f>
        <v>0</v>
      </c>
      <c r="Z6" s="828">
        <f>COUNTIFS($C$6:$C$240,"&gt;="&amp;Z11, $C$6:$C$240, "&lt;="&amp;Z12, $A$6:$A$240, "&lt;&gt;F",$G$6:$G$240, "A")</f>
        <v>0</v>
      </c>
      <c r="AA6" s="851">
        <f>SUM(U6:Y6)</f>
        <v>0</v>
      </c>
    </row>
    <row r="7" spans="1:49" s="2" customFormat="1">
      <c r="G7" s="12"/>
      <c r="M7" s="24"/>
      <c r="N7" s="24" t="str">
        <f>IF(ISNUMBER(FIND("/",$B8,1)),MID($B8,1,FIND("/",$B8,1)-1),$B8)</f>
        <v>SISTEMAS</v>
      </c>
      <c r="O7" s="24" t="str">
        <f>IF(ISNUMBER(FIND("/",$B8,1)),MID($B8,FIND("/",$B8,1)+1,LEN($B8)),"")</f>
        <v/>
      </c>
      <c r="P7" s="77" t="s">
        <v>2023</v>
      </c>
      <c r="Q7" s="78"/>
      <c r="R7" s="81">
        <v>1</v>
      </c>
      <c r="S7"/>
      <c r="T7" s="825" t="s">
        <v>3843</v>
      </c>
      <c r="U7" s="828">
        <f>COUNTIFS($C$6:$C$240, "&gt;="&amp;U10, $C$6:$C$240, "&lt;="&amp;U11, $A$6:$A$240, "&lt;&gt;F",$G$6:$G$240, "B" )</f>
        <v>0</v>
      </c>
      <c r="V7" s="828">
        <f>COUNTIFS($C$6:$C$240, "&gt;="&amp;V10, $C$6:$C$240, "&lt;="&amp;V11, $A$6:$A$240, "&lt;&gt;F",$G$6:$G$240, "B" )</f>
        <v>0</v>
      </c>
      <c r="W7" s="828">
        <f>COUNTIFS($C$6:$C$240, "&gt;="&amp;W10, $C$6:$C$240, "&lt;="&amp;W11, $A$6:$A$240, "&lt;&gt;F",$G$6:$G$240, "B" )</f>
        <v>0</v>
      </c>
      <c r="X7" s="828">
        <f>COUNTIFS($C$6:$C$240, "&gt;="&amp;X10, $C$6:$C$240, "&lt;="&amp;X11, $A$6:$A$240, "&lt;&gt;F",$G$6:$G$240, "B" )</f>
        <v>0</v>
      </c>
      <c r="Y7" s="828">
        <f>COUNTIFS($C$6:$C$240, "&gt;="&amp;Y10, $C$6:$C$240, "&lt;="&amp;Y11, $A$6:$A$240, "&lt;&gt;F",$G$6:$G$240, "B" )</f>
        <v>0</v>
      </c>
      <c r="Z7" s="828">
        <f>COUNTIFS($C$6:$C$240,"&gt;="&amp;Z12, $C$6:$C$240, "&lt;="&amp;Z13, $A$6:$A$240, "&lt;&gt;F",$G$6:$G$240, "A")</f>
        <v>0</v>
      </c>
      <c r="AA7" s="851">
        <f>SUM(U7:Y7)</f>
        <v>0</v>
      </c>
    </row>
    <row r="8" spans="1:49" ht="30">
      <c r="A8" s="90" t="s">
        <v>2029</v>
      </c>
      <c r="B8" s="90" t="s">
        <v>2030</v>
      </c>
      <c r="C8" s="90" t="s">
        <v>2031</v>
      </c>
      <c r="D8" s="90" t="s">
        <v>2032</v>
      </c>
      <c r="E8" s="668"/>
      <c r="F8" s="668"/>
      <c r="N8" s="24">
        <f>IF(ISNUMBER(FIND("/",$B9,1)),MID($B9,1,FIND("/",$B9,1)-1),$B9)</f>
        <v>0</v>
      </c>
      <c r="O8" s="24" t="str">
        <f>IF(ISNUMBER(FIND("/",$B9,1)),MID($B9,FIND("/",$B9,1)+1,LEN($B9)),"")</f>
        <v/>
      </c>
      <c r="P8"/>
      <c r="Q8"/>
      <c r="R8"/>
      <c r="S8"/>
      <c r="T8" s="825" t="s">
        <v>3844</v>
      </c>
      <c r="U8" s="828">
        <f>COUNTIFS($C$6:$C$240, "&gt;="&amp;U10, $C$6:$C$240, "&lt;="&amp;U11, $A$6:$A$240, "&lt;&gt;F",$G$6:$G$240, "C" )</f>
        <v>0</v>
      </c>
      <c r="V8" s="828">
        <f>COUNTIFS($C$6:$C$240, "&gt;="&amp;V10, $C$6:$C$240, "&lt;="&amp;V11, $A$6:$A$240, "&lt;&gt;F",$G$6:$G$240, "C" )</f>
        <v>0</v>
      </c>
      <c r="W8" s="828">
        <f>COUNTIFS($C$6:$C$240, "&gt;="&amp;W10, $C$6:$C$240, "&lt;="&amp;W11, $A$6:$A$240, "&lt;&gt;F",$G$6:$G$240, "C" )</f>
        <v>0</v>
      </c>
      <c r="X8" s="828">
        <f>COUNTIFS($C$6:$C$240, "&gt;="&amp;X10, $C$6:$C$240, "&lt;="&amp;X11, $A$6:$A$240, "&lt;&gt;F",$G$6:$G$240, "C" )</f>
        <v>0</v>
      </c>
      <c r="Y8" s="828">
        <f>COUNTIFS($C$6:$C$240, "&gt;="&amp;Y10, $C$6:$C$240, "&lt;="&amp;Y11, $A$6:$A$240, "&lt;&gt;F",$G$6:$G$240, "C" )</f>
        <v>0</v>
      </c>
      <c r="Z8" s="828">
        <f>COUNTIFS($C$6:$C$240,"&gt;="&amp;Z13, $C$6:$C$240, "&lt;="&amp;Z14, $A$6:$A$240, "&lt;&gt;F",$G$6:$G$240, "A")</f>
        <v>0</v>
      </c>
      <c r="AA8" s="851">
        <f>SUM(U8:Y8)</f>
        <v>0</v>
      </c>
    </row>
    <row r="9" spans="1:49" ht="15.75" thickBot="1">
      <c r="A9" s="5">
        <f>COUNTIF($A5:$A6,"P")</f>
        <v>1</v>
      </c>
      <c r="B9" s="5">
        <f>COUNTIF($A5:$A6,"S*")</f>
        <v>0</v>
      </c>
      <c r="C9" s="5">
        <f>COUNTIF($A5:$A6,"F")</f>
        <v>0</v>
      </c>
      <c r="D9" s="5">
        <f>COUNTIF($A5:$A6,"P*") + COUNTIF($A5:$A6,"S2") *2 + COUNTIF($A5:$A6,"S3") *3 + COUNTIF($A5:$A6,"S4") *4</f>
        <v>1</v>
      </c>
      <c r="E9" s="12"/>
      <c r="F9" s="12"/>
      <c r="N9" s="24" t="e">
        <f>IF(ISNUMBER(FIND("/",#REF!,1)),MID(#REF!,1,FIND("/",#REF!,1)-1),#REF!)</f>
        <v>#REF!</v>
      </c>
      <c r="O9" s="24" t="str">
        <f>IF(ISNUMBER(FIND("/",#REF!,1)),MID(#REF!,FIND("/",#REF!,1)+1,LEN(#REF!)),"")</f>
        <v/>
      </c>
      <c r="P9"/>
      <c r="Q9"/>
      <c r="R9"/>
      <c r="S9"/>
      <c r="T9" s="826" t="s">
        <v>3845</v>
      </c>
      <c r="U9" s="829">
        <f>COUNTIFS($C$6:$C$240, "&gt;="&amp;U10, $C$6:$C$240, "&lt;="&amp;U11, $A$6:$A$240, "&lt;&gt;F",$G$6:$G$240, "D" )</f>
        <v>0</v>
      </c>
      <c r="V9" s="829">
        <f>COUNTIFS($C$6:$C$240, "&gt;="&amp;V10, $C$6:$C$240, "&lt;="&amp;V11, $A$6:$A$240, "&lt;&gt;F",$G$6:$G$240, "D" )</f>
        <v>0</v>
      </c>
      <c r="W9" s="829">
        <f>COUNTIFS($C$6:$C$240, "&gt;="&amp;W10, $C$6:$C$240, "&lt;="&amp;W11, $A$6:$A$240, "&lt;&gt;F",$G$6:$G$240, "D" )</f>
        <v>0</v>
      </c>
      <c r="X9" s="829">
        <f>COUNTIFS($C$6:$C$240, "&gt;="&amp;X10, $C$6:$C$240, "&lt;="&amp;X11, $A$6:$A$240, "&lt;&gt;F",$G$6:$G$240, "D" )</f>
        <v>0</v>
      </c>
      <c r="Y9" s="829">
        <f>COUNTIFS($C$6:$C$240, "&gt;="&amp;Y10, $C$6:$C$240, "&lt;="&amp;Y11, $A$6:$A$240, "&lt;&gt;F",$G$6:$G$240, "D" )</f>
        <v>0</v>
      </c>
      <c r="Z9" s="829">
        <f>COUNTIFS($C$6:$C$240,"&gt;="&amp;Z14, $C$6:$C$240, "&lt;="&amp;Z15, $A$6:$A$240, "&lt;&gt;F",$G$6:$G$240, "A")</f>
        <v>0</v>
      </c>
      <c r="AA9" s="852">
        <f>SUM(U9:Y9)</f>
        <v>0</v>
      </c>
    </row>
    <row r="10" spans="1:49" ht="15.75" thickTop="1">
      <c r="N10" s="24">
        <f t="shared" si="0"/>
        <v>0</v>
      </c>
      <c r="O10" s="24" t="str">
        <f t="shared" si="1"/>
        <v/>
      </c>
      <c r="P10"/>
      <c r="Q10"/>
      <c r="R10"/>
      <c r="S10"/>
      <c r="T10" s="665"/>
      <c r="U10" s="817">
        <v>40909</v>
      </c>
      <c r="V10" s="817">
        <v>41275</v>
      </c>
      <c r="W10" s="817">
        <v>41640</v>
      </c>
      <c r="X10" s="817">
        <v>42005</v>
      </c>
      <c r="Y10" s="817">
        <v>42370</v>
      </c>
      <c r="Z10" s="817">
        <v>40909</v>
      </c>
      <c r="AA10" s="665"/>
    </row>
    <row r="11" spans="1:49">
      <c r="N11" s="24">
        <f t="shared" si="0"/>
        <v>0</v>
      </c>
      <c r="O11" s="24" t="str">
        <f t="shared" si="1"/>
        <v/>
      </c>
      <c r="P11"/>
      <c r="Q11"/>
      <c r="R11"/>
      <c r="S11"/>
      <c r="T11" s="2"/>
      <c r="U11" s="818">
        <v>41274</v>
      </c>
      <c r="V11" s="818">
        <v>41639</v>
      </c>
      <c r="W11" s="818">
        <v>42004</v>
      </c>
      <c r="X11" s="818">
        <v>42369</v>
      </c>
      <c r="Y11" s="818">
        <v>42735</v>
      </c>
      <c r="Z11" s="818">
        <v>42735</v>
      </c>
      <c r="AA11" s="2"/>
    </row>
    <row r="12" spans="1:49">
      <c r="N12" s="24">
        <f t="shared" si="0"/>
        <v>0</v>
      </c>
      <c r="O12" s="24" t="str">
        <f t="shared" si="1"/>
        <v/>
      </c>
      <c r="P12"/>
      <c r="Q12"/>
      <c r="R12"/>
      <c r="S12"/>
      <c r="T12"/>
      <c r="U12"/>
      <c r="V12"/>
      <c r="W12"/>
      <c r="X12"/>
    </row>
    <row r="13" spans="1:49">
      <c r="N13" s="24">
        <f t="shared" si="0"/>
        <v>0</v>
      </c>
      <c r="O13" s="24" t="str">
        <f t="shared" si="1"/>
        <v/>
      </c>
      <c r="P13"/>
      <c r="Q13"/>
      <c r="R13"/>
      <c r="S13"/>
      <c r="T13"/>
      <c r="U13"/>
      <c r="V13"/>
    </row>
    <row r="14" spans="1:49">
      <c r="N14" s="24">
        <f t="shared" si="0"/>
        <v>0</v>
      </c>
      <c r="O14" s="24" t="str">
        <f t="shared" si="1"/>
        <v/>
      </c>
      <c r="P14"/>
      <c r="Q14"/>
      <c r="R14"/>
      <c r="S14"/>
      <c r="T14"/>
      <c r="U14"/>
      <c r="V14"/>
    </row>
    <row r="15" spans="1:49">
      <c r="N15" s="24">
        <f t="shared" si="0"/>
        <v>0</v>
      </c>
      <c r="O15" s="24" t="str">
        <f t="shared" si="1"/>
        <v/>
      </c>
      <c r="P15"/>
      <c r="Q15"/>
      <c r="R15"/>
      <c r="S15"/>
      <c r="T15"/>
      <c r="U15"/>
      <c r="V15"/>
    </row>
    <row r="16" spans="1:49">
      <c r="N16" s="24">
        <f t="shared" si="0"/>
        <v>0</v>
      </c>
      <c r="O16" s="24" t="str">
        <f t="shared" si="1"/>
        <v/>
      </c>
      <c r="P16"/>
      <c r="Q16"/>
      <c r="R16"/>
      <c r="S16"/>
      <c r="T16"/>
      <c r="U16"/>
      <c r="V16"/>
    </row>
    <row r="17" spans="14:22">
      <c r="N17" s="24">
        <f t="shared" si="0"/>
        <v>0</v>
      </c>
      <c r="O17" s="24" t="str">
        <f t="shared" si="1"/>
        <v/>
      </c>
      <c r="P17"/>
      <c r="Q17"/>
      <c r="R17"/>
      <c r="S17"/>
      <c r="T17"/>
      <c r="U17"/>
      <c r="V17"/>
    </row>
    <row r="18" spans="14:22">
      <c r="N18" s="24">
        <f t="shared" si="0"/>
        <v>0</v>
      </c>
      <c r="O18" s="24" t="str">
        <f t="shared" si="1"/>
        <v/>
      </c>
    </row>
    <row r="19" spans="14:22">
      <c r="N19" s="24">
        <f t="shared" si="0"/>
        <v>0</v>
      </c>
      <c r="O19" s="24" t="str">
        <f t="shared" si="1"/>
        <v/>
      </c>
    </row>
    <row r="20" spans="14:22">
      <c r="N20" s="24">
        <f t="shared" si="0"/>
        <v>0</v>
      </c>
      <c r="O20" s="24" t="str">
        <f t="shared" si="1"/>
        <v/>
      </c>
    </row>
    <row r="21" spans="14:22">
      <c r="N21" s="24">
        <f t="shared" si="0"/>
        <v>0</v>
      </c>
      <c r="O21" s="24" t="str">
        <f t="shared" si="1"/>
        <v/>
      </c>
    </row>
    <row r="22" spans="14:22">
      <c r="N22" s="24">
        <f t="shared" si="0"/>
        <v>0</v>
      </c>
      <c r="O22" s="24" t="str">
        <f t="shared" si="1"/>
        <v/>
      </c>
    </row>
    <row r="23" spans="14:22">
      <c r="N23" s="24">
        <f t="shared" si="0"/>
        <v>0</v>
      </c>
      <c r="O23" s="24" t="str">
        <f t="shared" si="1"/>
        <v/>
      </c>
    </row>
    <row r="24" spans="14:22">
      <c r="N24" s="24">
        <f t="shared" si="0"/>
        <v>0</v>
      </c>
      <c r="O24" s="24" t="str">
        <f t="shared" si="1"/>
        <v/>
      </c>
    </row>
    <row r="25" spans="14:22">
      <c r="N25" s="24">
        <f t="shared" si="0"/>
        <v>0</v>
      </c>
      <c r="O25" s="24" t="str">
        <f t="shared" si="1"/>
        <v/>
      </c>
    </row>
    <row r="26" spans="14:22">
      <c r="N26" s="24">
        <f t="shared" si="0"/>
        <v>0</v>
      </c>
      <c r="O26" s="24" t="str">
        <f t="shared" si="1"/>
        <v/>
      </c>
    </row>
    <row r="27" spans="14:22">
      <c r="N27" s="24">
        <f t="shared" si="0"/>
        <v>0</v>
      </c>
      <c r="O27" s="24" t="str">
        <f t="shared" si="1"/>
        <v/>
      </c>
    </row>
    <row r="28" spans="14:22">
      <c r="N28" s="24">
        <f t="shared" si="0"/>
        <v>0</v>
      </c>
      <c r="O28" s="24" t="str">
        <f t="shared" si="1"/>
        <v/>
      </c>
    </row>
    <row r="29" spans="14:22">
      <c r="N29" s="24">
        <f t="shared" si="0"/>
        <v>0</v>
      </c>
      <c r="O29" s="24" t="str">
        <f t="shared" si="1"/>
        <v/>
      </c>
    </row>
    <row r="30" spans="14:22">
      <c r="N30" s="24">
        <f t="shared" si="0"/>
        <v>0</v>
      </c>
      <c r="O30" s="24" t="str">
        <f t="shared" si="1"/>
        <v/>
      </c>
    </row>
    <row r="31" spans="14:22">
      <c r="N31" s="24">
        <f t="shared" si="0"/>
        <v>0</v>
      </c>
      <c r="O31" s="24" t="str">
        <f t="shared" si="1"/>
        <v/>
      </c>
    </row>
    <row r="32" spans="14:22">
      <c r="N32" s="24">
        <f t="shared" si="0"/>
        <v>0</v>
      </c>
      <c r="O32" s="24" t="str">
        <f t="shared" si="1"/>
        <v/>
      </c>
    </row>
    <row r="33" spans="14:15">
      <c r="N33" s="24">
        <f t="shared" si="0"/>
        <v>0</v>
      </c>
      <c r="O33" s="24" t="str">
        <f t="shared" si="1"/>
        <v/>
      </c>
    </row>
    <row r="34" spans="14:15">
      <c r="N34" s="24">
        <f t="shared" si="0"/>
        <v>0</v>
      </c>
      <c r="O34" s="24" t="str">
        <f t="shared" si="1"/>
        <v/>
      </c>
    </row>
    <row r="35" spans="14:15">
      <c r="N35" s="24">
        <f t="shared" si="0"/>
        <v>0</v>
      </c>
      <c r="O35" s="24" t="str">
        <f t="shared" si="1"/>
        <v/>
      </c>
    </row>
    <row r="36" spans="14:15">
      <c r="N36" s="24">
        <f t="shared" si="0"/>
        <v>0</v>
      </c>
      <c r="O36" s="24" t="str">
        <f t="shared" si="1"/>
        <v/>
      </c>
    </row>
    <row r="37" spans="14:15">
      <c r="N37" s="24">
        <f t="shared" si="0"/>
        <v>0</v>
      </c>
      <c r="O37" s="24" t="str">
        <f t="shared" si="1"/>
        <v/>
      </c>
    </row>
    <row r="38" spans="14:15">
      <c r="N38" s="24">
        <f t="shared" si="0"/>
        <v>0</v>
      </c>
      <c r="O38" s="24" t="str">
        <f t="shared" si="1"/>
        <v/>
      </c>
    </row>
    <row r="39" spans="14:15">
      <c r="N39" s="24">
        <f t="shared" si="0"/>
        <v>0</v>
      </c>
      <c r="O39" s="24" t="str">
        <f t="shared" si="1"/>
        <v/>
      </c>
    </row>
    <row r="40" spans="14:15">
      <c r="N40" s="24">
        <f t="shared" si="0"/>
        <v>0</v>
      </c>
      <c r="O40" s="24" t="str">
        <f t="shared" si="1"/>
        <v/>
      </c>
    </row>
    <row r="41" spans="14:15">
      <c r="N41" s="24">
        <f t="shared" si="0"/>
        <v>0</v>
      </c>
      <c r="O41" s="24" t="str">
        <f t="shared" si="1"/>
        <v/>
      </c>
    </row>
    <row r="42" spans="14:15">
      <c r="N42" s="24">
        <f t="shared" si="0"/>
        <v>0</v>
      </c>
      <c r="O42" s="24" t="str">
        <f t="shared" si="1"/>
        <v/>
      </c>
    </row>
    <row r="43" spans="14:15">
      <c r="N43" s="24">
        <f t="shared" si="0"/>
        <v>0</v>
      </c>
      <c r="O43" s="24" t="str">
        <f t="shared" si="1"/>
        <v/>
      </c>
    </row>
    <row r="44" spans="14:15">
      <c r="N44" s="24">
        <f t="shared" si="0"/>
        <v>0</v>
      </c>
      <c r="O44" s="24" t="str">
        <f t="shared" si="1"/>
        <v/>
      </c>
    </row>
    <row r="45" spans="14:15">
      <c r="N45" s="24">
        <f t="shared" si="0"/>
        <v>0</v>
      </c>
      <c r="O45" s="24" t="str">
        <f t="shared" si="1"/>
        <v/>
      </c>
    </row>
    <row r="46" spans="14:15">
      <c r="N46" s="24">
        <f t="shared" si="0"/>
        <v>0</v>
      </c>
      <c r="O46" s="24" t="str">
        <f t="shared" si="1"/>
        <v/>
      </c>
    </row>
    <row r="47" spans="14:15">
      <c r="N47" s="24">
        <f t="shared" si="0"/>
        <v>0</v>
      </c>
      <c r="O47" s="24" t="str">
        <f t="shared" si="1"/>
        <v/>
      </c>
    </row>
    <row r="48" spans="14:15">
      <c r="N48" s="24">
        <f t="shared" si="0"/>
        <v>0</v>
      </c>
      <c r="O48" s="24" t="str">
        <f t="shared" si="1"/>
        <v/>
      </c>
    </row>
    <row r="49" spans="13:15">
      <c r="N49" s="24">
        <f t="shared" si="0"/>
        <v>0</v>
      </c>
      <c r="O49" s="24" t="str">
        <f t="shared" si="1"/>
        <v/>
      </c>
    </row>
    <row r="50" spans="13:15">
      <c r="M50" s="93"/>
      <c r="N50" s="24">
        <f t="shared" si="0"/>
        <v>0</v>
      </c>
      <c r="O50" s="24" t="str">
        <f t="shared" si="1"/>
        <v/>
      </c>
    </row>
    <row r="51" spans="13:15">
      <c r="M51" s="93"/>
      <c r="N51" s="24">
        <f t="shared" si="0"/>
        <v>0</v>
      </c>
      <c r="O51" s="24" t="str">
        <f t="shared" si="1"/>
        <v/>
      </c>
    </row>
    <row r="52" spans="13:15">
      <c r="N52" s="24">
        <f t="shared" si="0"/>
        <v>0</v>
      </c>
      <c r="O52" s="24" t="str">
        <f t="shared" si="1"/>
        <v/>
      </c>
    </row>
    <row r="53" spans="13:15">
      <c r="N53" s="24">
        <f t="shared" si="0"/>
        <v>0</v>
      </c>
      <c r="O53" s="24" t="str">
        <f t="shared" si="1"/>
        <v/>
      </c>
    </row>
    <row r="54" spans="13:15">
      <c r="N54" s="24">
        <f t="shared" si="0"/>
        <v>0</v>
      </c>
      <c r="O54" s="24" t="str">
        <f t="shared" si="1"/>
        <v/>
      </c>
    </row>
    <row r="55" spans="13:15">
      <c r="N55" s="24">
        <f t="shared" si="0"/>
        <v>0</v>
      </c>
      <c r="O55" s="24" t="str">
        <f t="shared" si="1"/>
        <v/>
      </c>
    </row>
    <row r="56" spans="13:15">
      <c r="N56" s="24">
        <f t="shared" si="0"/>
        <v>0</v>
      </c>
      <c r="O56" s="24" t="str">
        <f t="shared" si="1"/>
        <v/>
      </c>
    </row>
    <row r="57" spans="13:15">
      <c r="N57" s="24">
        <f t="shared" si="0"/>
        <v>0</v>
      </c>
      <c r="O57" s="24" t="str">
        <f t="shared" si="1"/>
        <v/>
      </c>
    </row>
    <row r="58" spans="13:15">
      <c r="N58" s="24">
        <f t="shared" si="0"/>
        <v>0</v>
      </c>
      <c r="O58" s="24" t="str">
        <f t="shared" si="1"/>
        <v/>
      </c>
    </row>
    <row r="59" spans="13:15">
      <c r="N59" s="24">
        <f t="shared" si="0"/>
        <v>0</v>
      </c>
      <c r="O59" s="24" t="str">
        <f t="shared" si="1"/>
        <v/>
      </c>
    </row>
    <row r="60" spans="13:15">
      <c r="N60" s="24">
        <f t="shared" si="0"/>
        <v>0</v>
      </c>
      <c r="O60" s="24" t="str">
        <f t="shared" si="1"/>
        <v/>
      </c>
    </row>
    <row r="61" spans="13:15">
      <c r="N61" s="24">
        <f t="shared" si="0"/>
        <v>0</v>
      </c>
      <c r="O61" s="24" t="str">
        <f t="shared" si="1"/>
        <v/>
      </c>
    </row>
    <row r="62" spans="13:15">
      <c r="N62" s="24">
        <f t="shared" si="0"/>
        <v>0</v>
      </c>
      <c r="O62" s="24" t="str">
        <f t="shared" si="1"/>
        <v/>
      </c>
    </row>
    <row r="63" spans="13:15">
      <c r="N63" s="24">
        <f t="shared" si="0"/>
        <v>0</v>
      </c>
      <c r="O63" s="24" t="str">
        <f t="shared" si="1"/>
        <v/>
      </c>
    </row>
    <row r="64" spans="13:15">
      <c r="N64" s="24">
        <f t="shared" si="0"/>
        <v>0</v>
      </c>
      <c r="O64" s="24" t="str">
        <f t="shared" si="1"/>
        <v/>
      </c>
    </row>
    <row r="65" spans="14:15">
      <c r="N65" s="24">
        <f t="shared" si="0"/>
        <v>0</v>
      </c>
      <c r="O65" s="24" t="str">
        <f t="shared" si="1"/>
        <v/>
      </c>
    </row>
    <row r="66" spans="14:15">
      <c r="N66" s="24">
        <f t="shared" si="0"/>
        <v>0</v>
      </c>
      <c r="O66" s="24" t="str">
        <f t="shared" si="1"/>
        <v/>
      </c>
    </row>
    <row r="67" spans="14:15">
      <c r="N67" s="24">
        <f t="shared" si="0"/>
        <v>0</v>
      </c>
      <c r="O67" s="24" t="str">
        <f t="shared" si="1"/>
        <v/>
      </c>
    </row>
    <row r="68" spans="14:15">
      <c r="N68" s="24">
        <f t="shared" si="0"/>
        <v>0</v>
      </c>
      <c r="O68" s="24" t="str">
        <f t="shared" si="1"/>
        <v/>
      </c>
    </row>
    <row r="69" spans="14:15">
      <c r="N69" s="24">
        <f t="shared" si="0"/>
        <v>0</v>
      </c>
      <c r="O69" s="24" t="str">
        <f t="shared" si="1"/>
        <v/>
      </c>
    </row>
    <row r="70" spans="14:15">
      <c r="N70" s="24">
        <f t="shared" ref="N70:N133" si="2">IF(ISNUMBER(FIND("/",$B70,1)),MID($B70,1,FIND("/",$B70,1)-1),$B70)</f>
        <v>0</v>
      </c>
      <c r="O70" s="24" t="str">
        <f t="shared" ref="O70:O133" si="3">IF(ISNUMBER(FIND("/",$B70,1)),MID($B70,FIND("/",$B70,1)+1,LEN($B70)),"")</f>
        <v/>
      </c>
    </row>
    <row r="71" spans="14:15">
      <c r="N71" s="24">
        <f t="shared" si="2"/>
        <v>0</v>
      </c>
      <c r="O71" s="24" t="str">
        <f t="shared" si="3"/>
        <v/>
      </c>
    </row>
    <row r="72" spans="14:15">
      <c r="N72" s="24">
        <f t="shared" si="2"/>
        <v>0</v>
      </c>
      <c r="O72" s="24" t="str">
        <f t="shared" si="3"/>
        <v/>
      </c>
    </row>
    <row r="73" spans="14:15">
      <c r="N73" s="24">
        <f t="shared" si="2"/>
        <v>0</v>
      </c>
      <c r="O73" s="24" t="str">
        <f t="shared" si="3"/>
        <v/>
      </c>
    </row>
    <row r="74" spans="14:15">
      <c r="N74" s="24">
        <f t="shared" si="2"/>
        <v>0</v>
      </c>
      <c r="O74" s="24" t="str">
        <f t="shared" si="3"/>
        <v/>
      </c>
    </row>
    <row r="75" spans="14:15">
      <c r="N75" s="24">
        <f t="shared" si="2"/>
        <v>0</v>
      </c>
      <c r="O75" s="24" t="str">
        <f t="shared" si="3"/>
        <v/>
      </c>
    </row>
    <row r="76" spans="14:15">
      <c r="N76" s="24">
        <f t="shared" si="2"/>
        <v>0</v>
      </c>
      <c r="O76" s="24" t="str">
        <f t="shared" si="3"/>
        <v/>
      </c>
    </row>
    <row r="77" spans="14:15">
      <c r="N77" s="24">
        <f t="shared" si="2"/>
        <v>0</v>
      </c>
      <c r="O77" s="24" t="str">
        <f t="shared" si="3"/>
        <v/>
      </c>
    </row>
    <row r="78" spans="14:15">
      <c r="N78" s="24">
        <f t="shared" si="2"/>
        <v>0</v>
      </c>
      <c r="O78" s="24" t="str">
        <f t="shared" si="3"/>
        <v/>
      </c>
    </row>
    <row r="79" spans="14:15">
      <c r="N79" s="24">
        <f t="shared" si="2"/>
        <v>0</v>
      </c>
      <c r="O79" s="24" t="str">
        <f t="shared" si="3"/>
        <v/>
      </c>
    </row>
    <row r="80" spans="14:15">
      <c r="N80" s="24">
        <f t="shared" si="2"/>
        <v>0</v>
      </c>
      <c r="O80" s="24" t="str">
        <f t="shared" si="3"/>
        <v/>
      </c>
    </row>
    <row r="81" spans="13:15">
      <c r="N81" s="24">
        <f t="shared" si="2"/>
        <v>0</v>
      </c>
      <c r="O81" s="24" t="str">
        <f t="shared" si="3"/>
        <v/>
      </c>
    </row>
    <row r="82" spans="13:15">
      <c r="N82" s="24">
        <f t="shared" si="2"/>
        <v>0</v>
      </c>
      <c r="O82" s="24" t="str">
        <f t="shared" si="3"/>
        <v/>
      </c>
    </row>
    <row r="83" spans="13:15">
      <c r="N83" s="24">
        <f t="shared" si="2"/>
        <v>0</v>
      </c>
      <c r="O83" s="24" t="str">
        <f t="shared" si="3"/>
        <v/>
      </c>
    </row>
    <row r="84" spans="13:15">
      <c r="N84" s="24">
        <f t="shared" si="2"/>
        <v>0</v>
      </c>
      <c r="O84" s="24" t="str">
        <f t="shared" si="3"/>
        <v/>
      </c>
    </row>
    <row r="85" spans="13:15">
      <c r="N85" s="24">
        <f t="shared" si="2"/>
        <v>0</v>
      </c>
      <c r="O85" s="24" t="str">
        <f t="shared" si="3"/>
        <v/>
      </c>
    </row>
    <row r="86" spans="13:15">
      <c r="N86" s="24">
        <f t="shared" si="2"/>
        <v>0</v>
      </c>
      <c r="O86" s="24" t="str">
        <f t="shared" si="3"/>
        <v/>
      </c>
    </row>
    <row r="87" spans="13:15">
      <c r="N87" s="24">
        <f t="shared" si="2"/>
        <v>0</v>
      </c>
      <c r="O87" s="24" t="str">
        <f t="shared" si="3"/>
        <v/>
      </c>
    </row>
    <row r="88" spans="13:15">
      <c r="N88" s="24">
        <f t="shared" si="2"/>
        <v>0</v>
      </c>
      <c r="O88" s="24" t="str">
        <f t="shared" si="3"/>
        <v/>
      </c>
    </row>
    <row r="89" spans="13:15">
      <c r="N89" s="24">
        <f t="shared" si="2"/>
        <v>0</v>
      </c>
      <c r="O89" s="24" t="str">
        <f t="shared" si="3"/>
        <v/>
      </c>
    </row>
    <row r="90" spans="13:15">
      <c r="N90" s="24">
        <f t="shared" si="2"/>
        <v>0</v>
      </c>
      <c r="O90" s="24" t="str">
        <f t="shared" si="3"/>
        <v/>
      </c>
    </row>
    <row r="91" spans="13:15">
      <c r="N91" s="24">
        <f t="shared" si="2"/>
        <v>0</v>
      </c>
      <c r="O91" s="24" t="str">
        <f t="shared" si="3"/>
        <v/>
      </c>
    </row>
    <row r="92" spans="13:15">
      <c r="M92" s="94"/>
      <c r="N92" s="24">
        <f t="shared" si="2"/>
        <v>0</v>
      </c>
      <c r="O92" s="24" t="str">
        <f t="shared" si="3"/>
        <v/>
      </c>
    </row>
    <row r="93" spans="13:15">
      <c r="N93" s="24">
        <f t="shared" si="2"/>
        <v>0</v>
      </c>
      <c r="O93" s="24" t="str">
        <f t="shared" si="3"/>
        <v/>
      </c>
    </row>
    <row r="94" spans="13:15">
      <c r="N94" s="24">
        <f t="shared" si="2"/>
        <v>0</v>
      </c>
      <c r="O94" s="24" t="str">
        <f t="shared" si="3"/>
        <v/>
      </c>
    </row>
    <row r="95" spans="13:15">
      <c r="N95" s="24">
        <f t="shared" si="2"/>
        <v>0</v>
      </c>
      <c r="O95" s="24" t="str">
        <f t="shared" si="3"/>
        <v/>
      </c>
    </row>
    <row r="96" spans="13:15">
      <c r="N96" s="24">
        <f t="shared" si="2"/>
        <v>0</v>
      </c>
      <c r="O96" s="24" t="str">
        <f t="shared" si="3"/>
        <v/>
      </c>
    </row>
    <row r="97" spans="14:15">
      <c r="N97" s="24">
        <f t="shared" si="2"/>
        <v>0</v>
      </c>
      <c r="O97" s="24" t="str">
        <f t="shared" si="3"/>
        <v/>
      </c>
    </row>
    <row r="98" spans="14:15">
      <c r="N98" s="24">
        <f t="shared" si="2"/>
        <v>0</v>
      </c>
      <c r="O98" s="24" t="str">
        <f t="shared" si="3"/>
        <v/>
      </c>
    </row>
    <row r="99" spans="14:15">
      <c r="N99" s="24">
        <f t="shared" si="2"/>
        <v>0</v>
      </c>
      <c r="O99" s="24" t="str">
        <f t="shared" si="3"/>
        <v/>
      </c>
    </row>
    <row r="100" spans="14:15">
      <c r="N100" s="24">
        <f t="shared" si="2"/>
        <v>0</v>
      </c>
      <c r="O100" s="24" t="str">
        <f t="shared" si="3"/>
        <v/>
      </c>
    </row>
    <row r="101" spans="14:15">
      <c r="N101" s="24">
        <f t="shared" si="2"/>
        <v>0</v>
      </c>
      <c r="O101" s="24" t="str">
        <f t="shared" si="3"/>
        <v/>
      </c>
    </row>
    <row r="102" spans="14:15">
      <c r="N102" s="24">
        <f t="shared" si="2"/>
        <v>0</v>
      </c>
      <c r="O102" s="24" t="str">
        <f t="shared" si="3"/>
        <v/>
      </c>
    </row>
    <row r="103" spans="14:15">
      <c r="N103" s="24">
        <f t="shared" si="2"/>
        <v>0</v>
      </c>
      <c r="O103" s="24" t="str">
        <f t="shared" si="3"/>
        <v/>
      </c>
    </row>
    <row r="104" spans="14:15">
      <c r="N104" s="24">
        <f t="shared" si="2"/>
        <v>0</v>
      </c>
      <c r="O104" s="24" t="str">
        <f t="shared" si="3"/>
        <v/>
      </c>
    </row>
    <row r="105" spans="14:15">
      <c r="N105" s="24">
        <f t="shared" si="2"/>
        <v>0</v>
      </c>
      <c r="O105" s="24" t="str">
        <f t="shared" si="3"/>
        <v/>
      </c>
    </row>
    <row r="106" spans="14:15">
      <c r="N106" s="24">
        <f t="shared" si="2"/>
        <v>0</v>
      </c>
      <c r="O106" s="24" t="str">
        <f t="shared" si="3"/>
        <v/>
      </c>
    </row>
    <row r="107" spans="14:15">
      <c r="N107" s="24">
        <f t="shared" si="2"/>
        <v>0</v>
      </c>
      <c r="O107" s="24" t="str">
        <f t="shared" si="3"/>
        <v/>
      </c>
    </row>
    <row r="108" spans="14:15">
      <c r="N108" s="24">
        <f t="shared" si="2"/>
        <v>0</v>
      </c>
      <c r="O108" s="24" t="str">
        <f t="shared" si="3"/>
        <v/>
      </c>
    </row>
    <row r="109" spans="14:15">
      <c r="N109" s="24">
        <f t="shared" si="2"/>
        <v>0</v>
      </c>
      <c r="O109" s="24" t="str">
        <f t="shared" si="3"/>
        <v/>
      </c>
    </row>
    <row r="110" spans="14:15">
      <c r="N110" s="24">
        <f t="shared" si="2"/>
        <v>0</v>
      </c>
      <c r="O110" s="24" t="str">
        <f t="shared" si="3"/>
        <v/>
      </c>
    </row>
    <row r="111" spans="14:15">
      <c r="N111" s="24">
        <f t="shared" si="2"/>
        <v>0</v>
      </c>
      <c r="O111" s="24" t="str">
        <f t="shared" si="3"/>
        <v/>
      </c>
    </row>
    <row r="112" spans="14:15">
      <c r="N112" s="24">
        <f t="shared" si="2"/>
        <v>0</v>
      </c>
      <c r="O112" s="24" t="str">
        <f t="shared" si="3"/>
        <v/>
      </c>
    </row>
    <row r="113" spans="14:15">
      <c r="N113" s="24">
        <f t="shared" si="2"/>
        <v>0</v>
      </c>
      <c r="O113" s="24" t="str">
        <f t="shared" si="3"/>
        <v/>
      </c>
    </row>
    <row r="114" spans="14:15">
      <c r="N114" s="24">
        <f t="shared" si="2"/>
        <v>0</v>
      </c>
      <c r="O114" s="24" t="str">
        <f t="shared" si="3"/>
        <v/>
      </c>
    </row>
    <row r="115" spans="14:15">
      <c r="N115" s="24">
        <f t="shared" si="2"/>
        <v>0</v>
      </c>
      <c r="O115" s="24" t="str">
        <f t="shared" si="3"/>
        <v/>
      </c>
    </row>
    <row r="116" spans="14:15">
      <c r="N116" s="24">
        <f t="shared" si="2"/>
        <v>0</v>
      </c>
      <c r="O116" s="24" t="str">
        <f t="shared" si="3"/>
        <v/>
      </c>
    </row>
    <row r="117" spans="14:15">
      <c r="N117" s="24">
        <f t="shared" si="2"/>
        <v>0</v>
      </c>
      <c r="O117" s="24" t="str">
        <f t="shared" si="3"/>
        <v/>
      </c>
    </row>
    <row r="118" spans="14:15">
      <c r="N118" s="24">
        <f t="shared" si="2"/>
        <v>0</v>
      </c>
      <c r="O118" s="24" t="str">
        <f t="shared" si="3"/>
        <v/>
      </c>
    </row>
    <row r="119" spans="14:15">
      <c r="N119" s="24">
        <f t="shared" si="2"/>
        <v>0</v>
      </c>
      <c r="O119" s="24" t="str">
        <f t="shared" si="3"/>
        <v/>
      </c>
    </row>
    <row r="120" spans="14:15">
      <c r="N120" s="24">
        <f t="shared" si="2"/>
        <v>0</v>
      </c>
      <c r="O120" s="24" t="str">
        <f t="shared" si="3"/>
        <v/>
      </c>
    </row>
    <row r="121" spans="14:15">
      <c r="N121" s="24">
        <f t="shared" si="2"/>
        <v>0</v>
      </c>
      <c r="O121" s="24" t="str">
        <f t="shared" si="3"/>
        <v/>
      </c>
    </row>
    <row r="122" spans="14:15">
      <c r="N122" s="24">
        <f t="shared" si="2"/>
        <v>0</v>
      </c>
      <c r="O122" s="24" t="str">
        <f t="shared" si="3"/>
        <v/>
      </c>
    </row>
    <row r="123" spans="14:15">
      <c r="N123" s="24">
        <f t="shared" si="2"/>
        <v>0</v>
      </c>
      <c r="O123" s="24" t="str">
        <f t="shared" si="3"/>
        <v/>
      </c>
    </row>
    <row r="124" spans="14:15">
      <c r="N124" s="24">
        <f t="shared" si="2"/>
        <v>0</v>
      </c>
      <c r="O124" s="24" t="str">
        <f t="shared" si="3"/>
        <v/>
      </c>
    </row>
    <row r="125" spans="14:15">
      <c r="N125" s="24">
        <f t="shared" si="2"/>
        <v>0</v>
      </c>
      <c r="O125" s="24" t="str">
        <f t="shared" si="3"/>
        <v/>
      </c>
    </row>
    <row r="126" spans="14:15">
      <c r="N126" s="24">
        <f t="shared" si="2"/>
        <v>0</v>
      </c>
      <c r="O126" s="24" t="str">
        <f t="shared" si="3"/>
        <v/>
      </c>
    </row>
    <row r="127" spans="14:15">
      <c r="N127" s="24">
        <f t="shared" si="2"/>
        <v>0</v>
      </c>
      <c r="O127" s="24" t="str">
        <f t="shared" si="3"/>
        <v/>
      </c>
    </row>
    <row r="128" spans="14:15">
      <c r="N128" s="24">
        <f t="shared" si="2"/>
        <v>0</v>
      </c>
      <c r="O128" s="24" t="str">
        <f t="shared" si="3"/>
        <v/>
      </c>
    </row>
    <row r="129" spans="14:15">
      <c r="N129" s="24">
        <f t="shared" si="2"/>
        <v>0</v>
      </c>
      <c r="O129" s="24" t="str">
        <f t="shared" si="3"/>
        <v/>
      </c>
    </row>
    <row r="130" spans="14:15">
      <c r="N130" s="24">
        <f t="shared" si="2"/>
        <v>0</v>
      </c>
      <c r="O130" s="24" t="str">
        <f t="shared" si="3"/>
        <v/>
      </c>
    </row>
    <row r="131" spans="14:15">
      <c r="N131" s="24">
        <f t="shared" si="2"/>
        <v>0</v>
      </c>
      <c r="O131" s="24" t="str">
        <f t="shared" si="3"/>
        <v/>
      </c>
    </row>
    <row r="132" spans="14:15">
      <c r="N132" s="24">
        <f t="shared" si="2"/>
        <v>0</v>
      </c>
      <c r="O132" s="24" t="str">
        <f t="shared" si="3"/>
        <v/>
      </c>
    </row>
    <row r="133" spans="14:15">
      <c r="N133" s="24">
        <f t="shared" si="2"/>
        <v>0</v>
      </c>
      <c r="O133" s="24" t="str">
        <f t="shared" si="3"/>
        <v/>
      </c>
    </row>
    <row r="134" spans="14:15">
      <c r="N134" s="24">
        <f t="shared" ref="N134:N197" si="4">IF(ISNUMBER(FIND("/",$B134,1)),MID($B134,1,FIND("/",$B134,1)-1),$B134)</f>
        <v>0</v>
      </c>
      <c r="O134" s="24" t="str">
        <f t="shared" ref="O134:O197" si="5">IF(ISNUMBER(FIND("/",$B134,1)),MID($B134,FIND("/",$B134,1)+1,LEN($B134)),"")</f>
        <v/>
      </c>
    </row>
    <row r="135" spans="14:15">
      <c r="N135" s="24">
        <f t="shared" si="4"/>
        <v>0</v>
      </c>
      <c r="O135" s="24" t="str">
        <f t="shared" si="5"/>
        <v/>
      </c>
    </row>
    <row r="136" spans="14:15">
      <c r="N136" s="24">
        <f t="shared" si="4"/>
        <v>0</v>
      </c>
      <c r="O136" s="24" t="str">
        <f t="shared" si="5"/>
        <v/>
      </c>
    </row>
    <row r="137" spans="14:15">
      <c r="N137" s="24">
        <f t="shared" si="4"/>
        <v>0</v>
      </c>
      <c r="O137" s="24" t="str">
        <f t="shared" si="5"/>
        <v/>
      </c>
    </row>
    <row r="138" spans="14:15">
      <c r="N138" s="24">
        <f t="shared" si="4"/>
        <v>0</v>
      </c>
      <c r="O138" s="24" t="str">
        <f t="shared" si="5"/>
        <v/>
      </c>
    </row>
    <row r="139" spans="14:15">
      <c r="N139" s="24">
        <f t="shared" si="4"/>
        <v>0</v>
      </c>
      <c r="O139" s="24" t="str">
        <f t="shared" si="5"/>
        <v/>
      </c>
    </row>
    <row r="140" spans="14:15">
      <c r="N140" s="24">
        <f t="shared" si="4"/>
        <v>0</v>
      </c>
      <c r="O140" s="24" t="str">
        <f t="shared" si="5"/>
        <v/>
      </c>
    </row>
    <row r="141" spans="14:15">
      <c r="N141" s="24">
        <f t="shared" si="4"/>
        <v>0</v>
      </c>
      <c r="O141" s="24" t="str">
        <f t="shared" si="5"/>
        <v/>
      </c>
    </row>
    <row r="142" spans="14:15">
      <c r="N142" s="24">
        <f t="shared" si="4"/>
        <v>0</v>
      </c>
      <c r="O142" s="24" t="str">
        <f t="shared" si="5"/>
        <v/>
      </c>
    </row>
    <row r="143" spans="14:15">
      <c r="N143" s="24">
        <f t="shared" si="4"/>
        <v>0</v>
      </c>
      <c r="O143" s="24" t="str">
        <f t="shared" si="5"/>
        <v/>
      </c>
    </row>
    <row r="144" spans="14:15">
      <c r="N144" s="24">
        <f t="shared" si="4"/>
        <v>0</v>
      </c>
      <c r="O144" s="24" t="str">
        <f t="shared" si="5"/>
        <v/>
      </c>
    </row>
    <row r="145" spans="14:15">
      <c r="N145" s="24">
        <f t="shared" si="4"/>
        <v>0</v>
      </c>
      <c r="O145" s="24" t="str">
        <f t="shared" si="5"/>
        <v/>
      </c>
    </row>
    <row r="146" spans="14:15">
      <c r="N146" s="24">
        <f t="shared" si="4"/>
        <v>0</v>
      </c>
      <c r="O146" s="24" t="str">
        <f t="shared" si="5"/>
        <v/>
      </c>
    </row>
    <row r="147" spans="14:15">
      <c r="N147" s="24">
        <f t="shared" si="4"/>
        <v>0</v>
      </c>
      <c r="O147" s="24" t="str">
        <f t="shared" si="5"/>
        <v/>
      </c>
    </row>
    <row r="148" spans="14:15">
      <c r="N148" s="24">
        <f t="shared" si="4"/>
        <v>0</v>
      </c>
      <c r="O148" s="24" t="str">
        <f t="shared" si="5"/>
        <v/>
      </c>
    </row>
    <row r="149" spans="14:15">
      <c r="N149" s="24">
        <f t="shared" si="4"/>
        <v>0</v>
      </c>
      <c r="O149" s="24" t="str">
        <f t="shared" si="5"/>
        <v/>
      </c>
    </row>
    <row r="150" spans="14:15">
      <c r="N150" s="24">
        <f t="shared" si="4"/>
        <v>0</v>
      </c>
      <c r="O150" s="24" t="str">
        <f t="shared" si="5"/>
        <v/>
      </c>
    </row>
    <row r="151" spans="14:15">
      <c r="N151" s="24">
        <f t="shared" si="4"/>
        <v>0</v>
      </c>
      <c r="O151" s="24" t="str">
        <f t="shared" si="5"/>
        <v/>
      </c>
    </row>
    <row r="152" spans="14:15">
      <c r="N152" s="24">
        <f t="shared" si="4"/>
        <v>0</v>
      </c>
      <c r="O152" s="24" t="str">
        <f t="shared" si="5"/>
        <v/>
      </c>
    </row>
    <row r="153" spans="14:15">
      <c r="N153" s="24">
        <f t="shared" si="4"/>
        <v>0</v>
      </c>
      <c r="O153" s="24" t="str">
        <f t="shared" si="5"/>
        <v/>
      </c>
    </row>
    <row r="154" spans="14:15">
      <c r="N154" s="24">
        <f t="shared" si="4"/>
        <v>0</v>
      </c>
      <c r="O154" s="24" t="str">
        <f t="shared" si="5"/>
        <v/>
      </c>
    </row>
    <row r="155" spans="14:15">
      <c r="N155" s="24">
        <f t="shared" si="4"/>
        <v>0</v>
      </c>
      <c r="O155" s="24" t="str">
        <f t="shared" si="5"/>
        <v/>
      </c>
    </row>
    <row r="156" spans="14:15">
      <c r="N156" s="24">
        <f t="shared" si="4"/>
        <v>0</v>
      </c>
      <c r="O156" s="24" t="str">
        <f t="shared" si="5"/>
        <v/>
      </c>
    </row>
    <row r="157" spans="14:15">
      <c r="N157" s="24">
        <f t="shared" si="4"/>
        <v>0</v>
      </c>
      <c r="O157" s="24" t="str">
        <f t="shared" si="5"/>
        <v/>
      </c>
    </row>
    <row r="158" spans="14:15">
      <c r="N158" s="24">
        <f t="shared" si="4"/>
        <v>0</v>
      </c>
      <c r="O158" s="24" t="str">
        <f t="shared" si="5"/>
        <v/>
      </c>
    </row>
    <row r="159" spans="14:15">
      <c r="N159" s="24">
        <f t="shared" si="4"/>
        <v>0</v>
      </c>
      <c r="O159" s="24" t="str">
        <f t="shared" si="5"/>
        <v/>
      </c>
    </row>
    <row r="160" spans="14:15">
      <c r="N160" s="24">
        <f t="shared" si="4"/>
        <v>0</v>
      </c>
      <c r="O160" s="24" t="str">
        <f t="shared" si="5"/>
        <v/>
      </c>
    </row>
    <row r="161" spans="13:15">
      <c r="N161" s="24">
        <f t="shared" si="4"/>
        <v>0</v>
      </c>
      <c r="O161" s="24" t="str">
        <f t="shared" si="5"/>
        <v/>
      </c>
    </row>
    <row r="162" spans="13:15">
      <c r="N162" s="24">
        <f t="shared" si="4"/>
        <v>0</v>
      </c>
      <c r="O162" s="24" t="str">
        <f t="shared" si="5"/>
        <v/>
      </c>
    </row>
    <row r="163" spans="13:15">
      <c r="N163" s="24">
        <f t="shared" si="4"/>
        <v>0</v>
      </c>
      <c r="O163" s="24" t="str">
        <f t="shared" si="5"/>
        <v/>
      </c>
    </row>
    <row r="164" spans="13:15">
      <c r="N164" s="24">
        <f t="shared" si="4"/>
        <v>0</v>
      </c>
      <c r="O164" s="24" t="str">
        <f t="shared" si="5"/>
        <v/>
      </c>
    </row>
    <row r="165" spans="13:15">
      <c r="N165" s="24">
        <f t="shared" si="4"/>
        <v>0</v>
      </c>
      <c r="O165" s="24" t="str">
        <f t="shared" si="5"/>
        <v/>
      </c>
    </row>
    <row r="166" spans="13:15">
      <c r="N166" s="24">
        <f t="shared" si="4"/>
        <v>0</v>
      </c>
      <c r="O166" s="24" t="str">
        <f t="shared" si="5"/>
        <v/>
      </c>
    </row>
    <row r="167" spans="13:15">
      <c r="N167" s="24">
        <f t="shared" si="4"/>
        <v>0</v>
      </c>
      <c r="O167" s="24" t="str">
        <f t="shared" si="5"/>
        <v/>
      </c>
    </row>
    <row r="168" spans="13:15">
      <c r="N168" s="24">
        <f t="shared" si="4"/>
        <v>0</v>
      </c>
      <c r="O168" s="24" t="str">
        <f t="shared" si="5"/>
        <v/>
      </c>
    </row>
    <row r="169" spans="13:15">
      <c r="N169" s="24">
        <f t="shared" si="4"/>
        <v>0</v>
      </c>
      <c r="O169" s="24" t="str">
        <f t="shared" si="5"/>
        <v/>
      </c>
    </row>
    <row r="170" spans="13:15">
      <c r="N170" s="24">
        <f t="shared" si="4"/>
        <v>0</v>
      </c>
      <c r="O170" s="24" t="str">
        <f t="shared" si="5"/>
        <v/>
      </c>
    </row>
    <row r="171" spans="13:15">
      <c r="N171" s="24">
        <f t="shared" si="4"/>
        <v>0</v>
      </c>
      <c r="O171" s="24" t="str">
        <f t="shared" si="5"/>
        <v/>
      </c>
    </row>
    <row r="172" spans="13:15">
      <c r="N172" s="24">
        <f t="shared" si="4"/>
        <v>0</v>
      </c>
      <c r="O172" s="24" t="str">
        <f t="shared" si="5"/>
        <v/>
      </c>
    </row>
    <row r="173" spans="13:15">
      <c r="M173" s="26"/>
      <c r="N173" s="24">
        <f t="shared" si="4"/>
        <v>0</v>
      </c>
      <c r="O173" s="24" t="str">
        <f t="shared" si="5"/>
        <v/>
      </c>
    </row>
    <row r="174" spans="13:15">
      <c r="M174" s="26"/>
      <c r="N174" s="24">
        <f t="shared" si="4"/>
        <v>0</v>
      </c>
      <c r="O174" s="24" t="str">
        <f t="shared" si="5"/>
        <v/>
      </c>
    </row>
    <row r="175" spans="13:15">
      <c r="M175" s="26"/>
      <c r="N175" s="24">
        <f t="shared" si="4"/>
        <v>0</v>
      </c>
      <c r="O175" s="24" t="str">
        <f t="shared" si="5"/>
        <v/>
      </c>
    </row>
    <row r="176" spans="13:15">
      <c r="M176" s="26"/>
      <c r="N176" s="24">
        <f t="shared" si="4"/>
        <v>0</v>
      </c>
      <c r="O176" s="24" t="str">
        <f t="shared" si="5"/>
        <v/>
      </c>
    </row>
    <row r="177" spans="13:15">
      <c r="M177" s="26"/>
      <c r="N177" s="24">
        <f t="shared" si="4"/>
        <v>0</v>
      </c>
      <c r="O177" s="24" t="str">
        <f t="shared" si="5"/>
        <v/>
      </c>
    </row>
    <row r="178" spans="13:15">
      <c r="M178" s="26"/>
      <c r="N178" s="24">
        <f t="shared" si="4"/>
        <v>0</v>
      </c>
      <c r="O178" s="24" t="str">
        <f t="shared" si="5"/>
        <v/>
      </c>
    </row>
    <row r="179" spans="13:15">
      <c r="M179" s="26"/>
      <c r="N179" s="24">
        <f t="shared" si="4"/>
        <v>0</v>
      </c>
      <c r="O179" s="24" t="str">
        <f t="shared" si="5"/>
        <v/>
      </c>
    </row>
    <row r="180" spans="13:15">
      <c r="M180" s="26"/>
      <c r="N180" s="24">
        <f t="shared" si="4"/>
        <v>0</v>
      </c>
      <c r="O180" s="24" t="str">
        <f t="shared" si="5"/>
        <v/>
      </c>
    </row>
    <row r="181" spans="13:15">
      <c r="M181" s="26"/>
      <c r="N181" s="24">
        <f t="shared" si="4"/>
        <v>0</v>
      </c>
      <c r="O181" s="24" t="str">
        <f t="shared" si="5"/>
        <v/>
      </c>
    </row>
    <row r="182" spans="13:15">
      <c r="M182" s="26"/>
      <c r="N182" s="24">
        <f t="shared" si="4"/>
        <v>0</v>
      </c>
      <c r="O182" s="24" t="str">
        <f t="shared" si="5"/>
        <v/>
      </c>
    </row>
    <row r="183" spans="13:15">
      <c r="M183" s="26"/>
      <c r="N183" s="24">
        <f t="shared" si="4"/>
        <v>0</v>
      </c>
      <c r="O183" s="24" t="str">
        <f t="shared" si="5"/>
        <v/>
      </c>
    </row>
    <row r="184" spans="13:15">
      <c r="M184" s="26"/>
      <c r="N184" s="24">
        <f t="shared" si="4"/>
        <v>0</v>
      </c>
      <c r="O184" s="24" t="str">
        <f t="shared" si="5"/>
        <v/>
      </c>
    </row>
    <row r="185" spans="13:15">
      <c r="M185" s="26"/>
      <c r="N185" s="24">
        <f t="shared" si="4"/>
        <v>0</v>
      </c>
      <c r="O185" s="24" t="str">
        <f t="shared" si="5"/>
        <v/>
      </c>
    </row>
    <row r="186" spans="13:15">
      <c r="M186" s="26"/>
      <c r="N186" s="24">
        <f t="shared" si="4"/>
        <v>0</v>
      </c>
      <c r="O186" s="24" t="str">
        <f t="shared" si="5"/>
        <v/>
      </c>
    </row>
    <row r="187" spans="13:15">
      <c r="M187" s="26"/>
      <c r="N187" s="24">
        <f t="shared" si="4"/>
        <v>0</v>
      </c>
      <c r="O187" s="24" t="str">
        <f t="shared" si="5"/>
        <v/>
      </c>
    </row>
    <row r="188" spans="13:15">
      <c r="M188" s="26"/>
      <c r="N188" s="24">
        <f t="shared" si="4"/>
        <v>0</v>
      </c>
      <c r="O188" s="24" t="str">
        <f t="shared" si="5"/>
        <v/>
      </c>
    </row>
    <row r="189" spans="13:15">
      <c r="M189" s="26"/>
      <c r="N189" s="24">
        <f t="shared" si="4"/>
        <v>0</v>
      </c>
      <c r="O189" s="24" t="str">
        <f t="shared" si="5"/>
        <v/>
      </c>
    </row>
    <row r="190" spans="13:15">
      <c r="M190" s="26"/>
      <c r="N190" s="24">
        <f t="shared" si="4"/>
        <v>0</v>
      </c>
      <c r="O190" s="24" t="str">
        <f t="shared" si="5"/>
        <v/>
      </c>
    </row>
    <row r="191" spans="13:15">
      <c r="M191" s="26"/>
      <c r="N191" s="24">
        <f t="shared" si="4"/>
        <v>0</v>
      </c>
      <c r="O191" s="24" t="str">
        <f t="shared" si="5"/>
        <v/>
      </c>
    </row>
    <row r="192" spans="13:15">
      <c r="M192" s="26"/>
      <c r="N192" s="24">
        <f t="shared" si="4"/>
        <v>0</v>
      </c>
      <c r="O192" s="24" t="str">
        <f t="shared" si="5"/>
        <v/>
      </c>
    </row>
    <row r="193" spans="13:15">
      <c r="M193" s="26"/>
      <c r="N193" s="24">
        <f t="shared" si="4"/>
        <v>0</v>
      </c>
      <c r="O193" s="24" t="str">
        <f t="shared" si="5"/>
        <v/>
      </c>
    </row>
    <row r="194" spans="13:15">
      <c r="M194" s="95"/>
      <c r="N194" s="24">
        <f t="shared" si="4"/>
        <v>0</v>
      </c>
      <c r="O194" s="24" t="str">
        <f t="shared" si="5"/>
        <v/>
      </c>
    </row>
    <row r="195" spans="13:15">
      <c r="M195" s="95"/>
      <c r="N195" s="24">
        <f t="shared" si="4"/>
        <v>0</v>
      </c>
      <c r="O195" s="24" t="str">
        <f t="shared" si="5"/>
        <v/>
      </c>
    </row>
    <row r="196" spans="13:15">
      <c r="M196" s="95"/>
      <c r="N196" s="24">
        <f t="shared" si="4"/>
        <v>0</v>
      </c>
      <c r="O196" s="24" t="str">
        <f t="shared" si="5"/>
        <v/>
      </c>
    </row>
    <row r="197" spans="13:15">
      <c r="M197" s="95"/>
      <c r="N197" s="24">
        <f t="shared" si="4"/>
        <v>0</v>
      </c>
      <c r="O197" s="24" t="str">
        <f t="shared" si="5"/>
        <v/>
      </c>
    </row>
    <row r="198" spans="13:15">
      <c r="M198" s="95"/>
      <c r="N198" s="24">
        <f t="shared" ref="N198:N261" si="6">IF(ISNUMBER(FIND("/",$B198,1)),MID($B198,1,FIND("/",$B198,1)-1),$B198)</f>
        <v>0</v>
      </c>
      <c r="O198" s="24" t="str">
        <f t="shared" ref="O198:O261" si="7">IF(ISNUMBER(FIND("/",$B198,1)),MID($B198,FIND("/",$B198,1)+1,LEN($B198)),"")</f>
        <v/>
      </c>
    </row>
    <row r="199" spans="13:15">
      <c r="M199" s="95"/>
      <c r="N199" s="24">
        <f t="shared" si="6"/>
        <v>0</v>
      </c>
      <c r="O199" s="24" t="str">
        <f t="shared" si="7"/>
        <v/>
      </c>
    </row>
    <row r="200" spans="13:15">
      <c r="M200" s="95"/>
      <c r="N200" s="24">
        <f t="shared" si="6"/>
        <v>0</v>
      </c>
      <c r="O200" s="24" t="str">
        <f t="shared" si="7"/>
        <v/>
      </c>
    </row>
    <row r="201" spans="13:15">
      <c r="M201" s="95"/>
      <c r="N201" s="24">
        <f t="shared" si="6"/>
        <v>0</v>
      </c>
      <c r="O201" s="24" t="str">
        <f t="shared" si="7"/>
        <v/>
      </c>
    </row>
    <row r="202" spans="13:15">
      <c r="M202" s="95"/>
      <c r="N202" s="24">
        <f t="shared" si="6"/>
        <v>0</v>
      </c>
      <c r="O202" s="24" t="str">
        <f t="shared" si="7"/>
        <v/>
      </c>
    </row>
    <row r="203" spans="13:15">
      <c r="M203" s="95"/>
      <c r="N203" s="24">
        <f t="shared" si="6"/>
        <v>0</v>
      </c>
      <c r="O203" s="24" t="str">
        <f t="shared" si="7"/>
        <v/>
      </c>
    </row>
    <row r="204" spans="13:15">
      <c r="M204" s="95"/>
      <c r="N204" s="24">
        <f t="shared" si="6"/>
        <v>0</v>
      </c>
      <c r="O204" s="24" t="str">
        <f t="shared" si="7"/>
        <v/>
      </c>
    </row>
    <row r="205" spans="13:15">
      <c r="M205" s="95"/>
      <c r="N205" s="24">
        <f t="shared" si="6"/>
        <v>0</v>
      </c>
      <c r="O205" s="24" t="str">
        <f t="shared" si="7"/>
        <v/>
      </c>
    </row>
    <row r="206" spans="13:15">
      <c r="M206" s="95"/>
      <c r="N206" s="24">
        <f t="shared" si="6"/>
        <v>0</v>
      </c>
      <c r="O206" s="24" t="str">
        <f t="shared" si="7"/>
        <v/>
      </c>
    </row>
    <row r="207" spans="13:15">
      <c r="M207" s="95"/>
      <c r="N207" s="24">
        <f t="shared" si="6"/>
        <v>0</v>
      </c>
      <c r="O207" s="24" t="str">
        <f t="shared" si="7"/>
        <v/>
      </c>
    </row>
    <row r="208" spans="13:15">
      <c r="M208" s="95"/>
      <c r="N208" s="24">
        <f t="shared" si="6"/>
        <v>0</v>
      </c>
      <c r="O208" s="24" t="str">
        <f t="shared" si="7"/>
        <v/>
      </c>
    </row>
    <row r="209" spans="13:15">
      <c r="M209" s="95"/>
      <c r="N209" s="24">
        <f t="shared" si="6"/>
        <v>0</v>
      </c>
      <c r="O209" s="24" t="str">
        <f t="shared" si="7"/>
        <v/>
      </c>
    </row>
    <row r="210" spans="13:15">
      <c r="M210" s="95"/>
      <c r="N210" s="24">
        <f t="shared" si="6"/>
        <v>0</v>
      </c>
      <c r="O210" s="24" t="str">
        <f t="shared" si="7"/>
        <v/>
      </c>
    </row>
    <row r="211" spans="13:15">
      <c r="M211" s="95"/>
      <c r="N211" s="24">
        <f t="shared" si="6"/>
        <v>0</v>
      </c>
      <c r="O211" s="24" t="str">
        <f t="shared" si="7"/>
        <v/>
      </c>
    </row>
    <row r="212" spans="13:15">
      <c r="M212" s="95"/>
      <c r="N212" s="24">
        <f t="shared" si="6"/>
        <v>0</v>
      </c>
      <c r="O212" s="24" t="str">
        <f t="shared" si="7"/>
        <v/>
      </c>
    </row>
    <row r="213" spans="13:15">
      <c r="M213" s="95"/>
      <c r="N213" s="24">
        <f t="shared" si="6"/>
        <v>0</v>
      </c>
      <c r="O213" s="24" t="str">
        <f t="shared" si="7"/>
        <v/>
      </c>
    </row>
    <row r="214" spans="13:15">
      <c r="M214" s="95"/>
      <c r="N214" s="24">
        <f t="shared" si="6"/>
        <v>0</v>
      </c>
      <c r="O214" s="24" t="str">
        <f t="shared" si="7"/>
        <v/>
      </c>
    </row>
    <row r="215" spans="13:15">
      <c r="M215" s="95"/>
      <c r="N215" s="24">
        <f t="shared" si="6"/>
        <v>0</v>
      </c>
      <c r="O215" s="24" t="str">
        <f t="shared" si="7"/>
        <v/>
      </c>
    </row>
    <row r="216" spans="13:15">
      <c r="M216" s="26"/>
      <c r="N216" s="24">
        <f t="shared" si="6"/>
        <v>0</v>
      </c>
      <c r="O216" s="24" t="str">
        <f t="shared" si="7"/>
        <v/>
      </c>
    </row>
    <row r="217" spans="13:15">
      <c r="M217" s="26"/>
      <c r="N217" s="24">
        <f t="shared" si="6"/>
        <v>0</v>
      </c>
      <c r="O217" s="24" t="str">
        <f t="shared" si="7"/>
        <v/>
      </c>
    </row>
    <row r="218" spans="13:15">
      <c r="M218" s="26"/>
      <c r="N218" s="24">
        <f t="shared" si="6"/>
        <v>0</v>
      </c>
      <c r="O218" s="24" t="str">
        <f t="shared" si="7"/>
        <v/>
      </c>
    </row>
    <row r="219" spans="13:15">
      <c r="M219" s="26"/>
      <c r="N219" s="24">
        <f t="shared" si="6"/>
        <v>0</v>
      </c>
      <c r="O219" s="24" t="str">
        <f t="shared" si="7"/>
        <v/>
      </c>
    </row>
    <row r="220" spans="13:15">
      <c r="M220" s="26"/>
      <c r="N220" s="24">
        <f t="shared" si="6"/>
        <v>0</v>
      </c>
      <c r="O220" s="24" t="str">
        <f t="shared" si="7"/>
        <v/>
      </c>
    </row>
    <row r="221" spans="13:15">
      <c r="M221" s="26"/>
      <c r="N221" s="24">
        <f t="shared" si="6"/>
        <v>0</v>
      </c>
      <c r="O221" s="24" t="str">
        <f t="shared" si="7"/>
        <v/>
      </c>
    </row>
    <row r="222" spans="13:15">
      <c r="M222" s="26"/>
      <c r="N222" s="24">
        <f t="shared" si="6"/>
        <v>0</v>
      </c>
      <c r="O222" s="24" t="str">
        <f t="shared" si="7"/>
        <v/>
      </c>
    </row>
    <row r="223" spans="13:15">
      <c r="N223" s="24">
        <f t="shared" si="6"/>
        <v>0</v>
      </c>
      <c r="O223" s="24" t="str">
        <f t="shared" si="7"/>
        <v/>
      </c>
    </row>
    <row r="224" spans="13:15">
      <c r="N224" s="24">
        <f t="shared" si="6"/>
        <v>0</v>
      </c>
      <c r="O224" s="24" t="str">
        <f t="shared" si="7"/>
        <v/>
      </c>
    </row>
    <row r="225" spans="14:15">
      <c r="N225" s="24">
        <f t="shared" si="6"/>
        <v>0</v>
      </c>
      <c r="O225" s="24" t="str">
        <f t="shared" si="7"/>
        <v/>
      </c>
    </row>
    <row r="226" spans="14:15">
      <c r="N226" s="24">
        <f t="shared" si="6"/>
        <v>0</v>
      </c>
      <c r="O226" s="24" t="str">
        <f t="shared" si="7"/>
        <v/>
      </c>
    </row>
    <row r="227" spans="14:15">
      <c r="N227" s="24">
        <f t="shared" si="6"/>
        <v>0</v>
      </c>
      <c r="O227" s="24" t="str">
        <f t="shared" si="7"/>
        <v/>
      </c>
    </row>
    <row r="228" spans="14:15">
      <c r="N228" s="24">
        <f t="shared" si="6"/>
        <v>0</v>
      </c>
      <c r="O228" s="24" t="str">
        <f t="shared" si="7"/>
        <v/>
      </c>
    </row>
    <row r="229" spans="14:15">
      <c r="N229" s="24">
        <f t="shared" si="6"/>
        <v>0</v>
      </c>
      <c r="O229" s="24" t="str">
        <f t="shared" si="7"/>
        <v/>
      </c>
    </row>
    <row r="230" spans="14:15">
      <c r="N230" s="24">
        <f t="shared" si="6"/>
        <v>0</v>
      </c>
      <c r="O230" s="24" t="str">
        <f t="shared" si="7"/>
        <v/>
      </c>
    </row>
    <row r="231" spans="14:15">
      <c r="N231" s="24">
        <f t="shared" si="6"/>
        <v>0</v>
      </c>
      <c r="O231" s="24" t="str">
        <f t="shared" si="7"/>
        <v/>
      </c>
    </row>
    <row r="232" spans="14:15">
      <c r="N232" s="24">
        <f t="shared" si="6"/>
        <v>0</v>
      </c>
      <c r="O232" s="24" t="str">
        <f t="shared" si="7"/>
        <v/>
      </c>
    </row>
    <row r="233" spans="14:15">
      <c r="N233" s="24">
        <f t="shared" si="6"/>
        <v>0</v>
      </c>
      <c r="O233" s="24" t="str">
        <f t="shared" si="7"/>
        <v/>
      </c>
    </row>
    <row r="234" spans="14:15">
      <c r="N234" s="24">
        <f t="shared" si="6"/>
        <v>0</v>
      </c>
      <c r="O234" s="24" t="str">
        <f t="shared" si="7"/>
        <v/>
      </c>
    </row>
    <row r="235" spans="14:15">
      <c r="N235" s="24">
        <f t="shared" si="6"/>
        <v>0</v>
      </c>
      <c r="O235" s="24" t="str">
        <f t="shared" si="7"/>
        <v/>
      </c>
    </row>
    <row r="236" spans="14:15">
      <c r="N236" s="24">
        <f t="shared" si="6"/>
        <v>0</v>
      </c>
      <c r="O236" s="24" t="str">
        <f t="shared" si="7"/>
        <v/>
      </c>
    </row>
    <row r="237" spans="14:15">
      <c r="N237" s="24">
        <f t="shared" si="6"/>
        <v>0</v>
      </c>
      <c r="O237" s="24" t="str">
        <f t="shared" si="7"/>
        <v/>
      </c>
    </row>
    <row r="238" spans="14:15">
      <c r="N238" s="24">
        <f t="shared" si="6"/>
        <v>0</v>
      </c>
      <c r="O238" s="24" t="str">
        <f t="shared" si="7"/>
        <v/>
      </c>
    </row>
    <row r="239" spans="14:15">
      <c r="N239" s="24">
        <f t="shared" si="6"/>
        <v>0</v>
      </c>
      <c r="O239" s="24" t="str">
        <f t="shared" si="7"/>
        <v/>
      </c>
    </row>
    <row r="240" spans="14:15">
      <c r="N240" s="24">
        <f t="shared" si="6"/>
        <v>0</v>
      </c>
      <c r="O240" s="24" t="str">
        <f t="shared" si="7"/>
        <v/>
      </c>
    </row>
    <row r="241" spans="14:15">
      <c r="N241" s="24">
        <f t="shared" si="6"/>
        <v>0</v>
      </c>
      <c r="O241" s="24" t="str">
        <f t="shared" si="7"/>
        <v/>
      </c>
    </row>
    <row r="242" spans="14:15">
      <c r="N242" s="24">
        <f t="shared" si="6"/>
        <v>0</v>
      </c>
      <c r="O242" s="24" t="str">
        <f t="shared" si="7"/>
        <v/>
      </c>
    </row>
    <row r="243" spans="14:15">
      <c r="N243" s="24">
        <f t="shared" si="6"/>
        <v>0</v>
      </c>
      <c r="O243" s="24" t="str">
        <f t="shared" si="7"/>
        <v/>
      </c>
    </row>
    <row r="244" spans="14:15">
      <c r="N244" s="24">
        <f t="shared" si="6"/>
        <v>0</v>
      </c>
      <c r="O244" s="24" t="str">
        <f t="shared" si="7"/>
        <v/>
      </c>
    </row>
    <row r="245" spans="14:15">
      <c r="N245" s="24">
        <f t="shared" si="6"/>
        <v>0</v>
      </c>
      <c r="O245" s="24" t="str">
        <f t="shared" si="7"/>
        <v/>
      </c>
    </row>
    <row r="246" spans="14:15">
      <c r="N246" s="24">
        <f t="shared" si="6"/>
        <v>0</v>
      </c>
      <c r="O246" s="24" t="str">
        <f t="shared" si="7"/>
        <v/>
      </c>
    </row>
    <row r="247" spans="14:15">
      <c r="N247" s="24">
        <f t="shared" si="6"/>
        <v>0</v>
      </c>
      <c r="O247" s="24" t="str">
        <f t="shared" si="7"/>
        <v/>
      </c>
    </row>
    <row r="248" spans="14:15">
      <c r="N248" s="24">
        <f t="shared" si="6"/>
        <v>0</v>
      </c>
      <c r="O248" s="24" t="str">
        <f t="shared" si="7"/>
        <v/>
      </c>
    </row>
    <row r="249" spans="14:15">
      <c r="N249" s="24">
        <f t="shared" si="6"/>
        <v>0</v>
      </c>
      <c r="O249" s="24" t="str">
        <f t="shared" si="7"/>
        <v/>
      </c>
    </row>
    <row r="250" spans="14:15">
      <c r="N250" s="24">
        <f t="shared" si="6"/>
        <v>0</v>
      </c>
      <c r="O250" s="24" t="str">
        <f t="shared" si="7"/>
        <v/>
      </c>
    </row>
    <row r="251" spans="14:15">
      <c r="N251" s="24">
        <f t="shared" si="6"/>
        <v>0</v>
      </c>
      <c r="O251" s="24" t="str">
        <f t="shared" si="7"/>
        <v/>
      </c>
    </row>
    <row r="252" spans="14:15">
      <c r="N252" s="24">
        <f t="shared" si="6"/>
        <v>0</v>
      </c>
      <c r="O252" s="24" t="str">
        <f t="shared" si="7"/>
        <v/>
      </c>
    </row>
    <row r="253" spans="14:15">
      <c r="N253" s="24">
        <f t="shared" si="6"/>
        <v>0</v>
      </c>
      <c r="O253" s="24" t="str">
        <f t="shared" si="7"/>
        <v/>
      </c>
    </row>
    <row r="254" spans="14:15">
      <c r="N254" s="24">
        <f t="shared" si="6"/>
        <v>0</v>
      </c>
      <c r="O254" s="24" t="str">
        <f t="shared" si="7"/>
        <v/>
      </c>
    </row>
    <row r="255" spans="14:15">
      <c r="N255" s="24">
        <f t="shared" si="6"/>
        <v>0</v>
      </c>
      <c r="O255" s="24" t="str">
        <f t="shared" si="7"/>
        <v/>
      </c>
    </row>
    <row r="256" spans="14:15">
      <c r="N256" s="24">
        <f t="shared" si="6"/>
        <v>0</v>
      </c>
      <c r="O256" s="24" t="str">
        <f t="shared" si="7"/>
        <v/>
      </c>
    </row>
    <row r="257" spans="14:15">
      <c r="N257" s="24">
        <f t="shared" si="6"/>
        <v>0</v>
      </c>
      <c r="O257" s="24" t="str">
        <f t="shared" si="7"/>
        <v/>
      </c>
    </row>
    <row r="258" spans="14:15">
      <c r="N258" s="24">
        <f t="shared" si="6"/>
        <v>0</v>
      </c>
      <c r="O258" s="24" t="str">
        <f t="shared" si="7"/>
        <v/>
      </c>
    </row>
    <row r="259" spans="14:15">
      <c r="N259" s="24">
        <f t="shared" si="6"/>
        <v>0</v>
      </c>
      <c r="O259" s="24" t="str">
        <f t="shared" si="7"/>
        <v/>
      </c>
    </row>
    <row r="260" spans="14:15">
      <c r="N260" s="24">
        <f t="shared" si="6"/>
        <v>0</v>
      </c>
      <c r="O260" s="24" t="str">
        <f t="shared" si="7"/>
        <v/>
      </c>
    </row>
    <row r="261" spans="14:15">
      <c r="N261" s="24">
        <f t="shared" si="6"/>
        <v>0</v>
      </c>
      <c r="O261" s="24" t="str">
        <f t="shared" si="7"/>
        <v/>
      </c>
    </row>
    <row r="262" spans="14:15">
      <c r="N262" s="24">
        <f t="shared" ref="N262:N300" si="8">IF(ISNUMBER(FIND("/",$B262,1)),MID($B262,1,FIND("/",$B262,1)-1),$B262)</f>
        <v>0</v>
      </c>
      <c r="O262" s="24" t="str">
        <f t="shared" ref="O262:O300" si="9">IF(ISNUMBER(FIND("/",$B262,1)),MID($B262,FIND("/",$B262,1)+1,LEN($B262)),"")</f>
        <v/>
      </c>
    </row>
    <row r="263" spans="14:15">
      <c r="N263" s="24">
        <f t="shared" si="8"/>
        <v>0</v>
      </c>
      <c r="O263" s="24" t="str">
        <f t="shared" si="9"/>
        <v/>
      </c>
    </row>
    <row r="264" spans="14:15">
      <c r="N264" s="24">
        <f t="shared" si="8"/>
        <v>0</v>
      </c>
      <c r="O264" s="24" t="str">
        <f t="shared" si="9"/>
        <v/>
      </c>
    </row>
    <row r="265" spans="14:15">
      <c r="N265" s="24">
        <f t="shared" si="8"/>
        <v>0</v>
      </c>
      <c r="O265" s="24" t="str">
        <f t="shared" si="9"/>
        <v/>
      </c>
    </row>
    <row r="266" spans="14:15">
      <c r="N266" s="24">
        <f t="shared" si="8"/>
        <v>0</v>
      </c>
      <c r="O266" s="24" t="str">
        <f t="shared" si="9"/>
        <v/>
      </c>
    </row>
    <row r="267" spans="14:15">
      <c r="N267" s="24">
        <f t="shared" si="8"/>
        <v>0</v>
      </c>
      <c r="O267" s="24" t="str">
        <f t="shared" si="9"/>
        <v/>
      </c>
    </row>
    <row r="268" spans="14:15">
      <c r="N268" s="24">
        <f t="shared" si="8"/>
        <v>0</v>
      </c>
      <c r="O268" s="24" t="str">
        <f t="shared" si="9"/>
        <v/>
      </c>
    </row>
    <row r="269" spans="14:15">
      <c r="N269" s="24">
        <f t="shared" si="8"/>
        <v>0</v>
      </c>
      <c r="O269" s="24" t="str">
        <f t="shared" si="9"/>
        <v/>
      </c>
    </row>
    <row r="270" spans="14:15">
      <c r="N270" s="24">
        <f t="shared" si="8"/>
        <v>0</v>
      </c>
      <c r="O270" s="24" t="str">
        <f t="shared" si="9"/>
        <v/>
      </c>
    </row>
    <row r="271" spans="14:15">
      <c r="N271" s="24">
        <f t="shared" si="8"/>
        <v>0</v>
      </c>
      <c r="O271" s="24" t="str">
        <f t="shared" si="9"/>
        <v/>
      </c>
    </row>
    <row r="272" spans="14:15">
      <c r="N272" s="24">
        <f t="shared" si="8"/>
        <v>0</v>
      </c>
      <c r="O272" s="24" t="str">
        <f t="shared" si="9"/>
        <v/>
      </c>
    </row>
    <row r="273" spans="14:15">
      <c r="N273" s="24">
        <f t="shared" si="8"/>
        <v>0</v>
      </c>
      <c r="O273" s="24" t="str">
        <f t="shared" si="9"/>
        <v/>
      </c>
    </row>
    <row r="274" spans="14:15">
      <c r="N274" s="24">
        <f t="shared" si="8"/>
        <v>0</v>
      </c>
      <c r="O274" s="24" t="str">
        <f t="shared" si="9"/>
        <v/>
      </c>
    </row>
    <row r="275" spans="14:15">
      <c r="N275" s="24">
        <f t="shared" si="8"/>
        <v>0</v>
      </c>
      <c r="O275" s="24" t="str">
        <f t="shared" si="9"/>
        <v/>
      </c>
    </row>
    <row r="276" spans="14:15">
      <c r="N276" s="24">
        <f t="shared" si="8"/>
        <v>0</v>
      </c>
      <c r="O276" s="24" t="str">
        <f t="shared" si="9"/>
        <v/>
      </c>
    </row>
    <row r="277" spans="14:15">
      <c r="N277" s="24">
        <f t="shared" si="8"/>
        <v>0</v>
      </c>
      <c r="O277" s="24" t="str">
        <f t="shared" si="9"/>
        <v/>
      </c>
    </row>
    <row r="278" spans="14:15">
      <c r="N278" s="24">
        <f t="shared" si="8"/>
        <v>0</v>
      </c>
      <c r="O278" s="24" t="str">
        <f t="shared" si="9"/>
        <v/>
      </c>
    </row>
    <row r="279" spans="14:15">
      <c r="N279" s="24">
        <f t="shared" si="8"/>
        <v>0</v>
      </c>
      <c r="O279" s="24" t="str">
        <f t="shared" si="9"/>
        <v/>
      </c>
    </row>
    <row r="280" spans="14:15">
      <c r="N280" s="24">
        <f t="shared" si="8"/>
        <v>0</v>
      </c>
      <c r="O280" s="24" t="str">
        <f t="shared" si="9"/>
        <v/>
      </c>
    </row>
    <row r="281" spans="14:15">
      <c r="N281" s="24">
        <f t="shared" si="8"/>
        <v>0</v>
      </c>
      <c r="O281" s="24" t="str">
        <f t="shared" si="9"/>
        <v/>
      </c>
    </row>
    <row r="282" spans="14:15">
      <c r="N282" s="24">
        <f t="shared" si="8"/>
        <v>0</v>
      </c>
      <c r="O282" s="24" t="str">
        <f t="shared" si="9"/>
        <v/>
      </c>
    </row>
    <row r="283" spans="14:15">
      <c r="N283" s="24">
        <f t="shared" si="8"/>
        <v>0</v>
      </c>
      <c r="O283" s="24" t="str">
        <f t="shared" si="9"/>
        <v/>
      </c>
    </row>
    <row r="284" spans="14:15">
      <c r="N284" s="24">
        <f t="shared" si="8"/>
        <v>0</v>
      </c>
      <c r="O284" s="24" t="str">
        <f t="shared" si="9"/>
        <v/>
      </c>
    </row>
    <row r="285" spans="14:15">
      <c r="N285" s="24">
        <f t="shared" si="8"/>
        <v>0</v>
      </c>
      <c r="O285" s="24" t="str">
        <f t="shared" si="9"/>
        <v/>
      </c>
    </row>
    <row r="286" spans="14:15">
      <c r="N286" s="24">
        <f t="shared" si="8"/>
        <v>0</v>
      </c>
      <c r="O286" s="24" t="str">
        <f t="shared" si="9"/>
        <v/>
      </c>
    </row>
    <row r="287" spans="14:15">
      <c r="N287" s="24">
        <f t="shared" si="8"/>
        <v>0</v>
      </c>
      <c r="O287" s="24" t="str">
        <f t="shared" si="9"/>
        <v/>
      </c>
    </row>
    <row r="288" spans="14:15">
      <c r="N288" s="24">
        <f t="shared" si="8"/>
        <v>0</v>
      </c>
      <c r="O288" s="24" t="str">
        <f t="shared" si="9"/>
        <v/>
      </c>
    </row>
    <row r="289" spans="13:15">
      <c r="N289" s="24">
        <f t="shared" si="8"/>
        <v>0</v>
      </c>
      <c r="O289" s="24" t="str">
        <f t="shared" si="9"/>
        <v/>
      </c>
    </row>
    <row r="290" spans="13:15">
      <c r="N290" s="24">
        <f t="shared" si="8"/>
        <v>0</v>
      </c>
      <c r="O290" s="24" t="str">
        <f t="shared" si="9"/>
        <v/>
      </c>
    </row>
    <row r="291" spans="13:15">
      <c r="N291" s="24">
        <f t="shared" si="8"/>
        <v>0</v>
      </c>
      <c r="O291" s="24" t="str">
        <f t="shared" si="9"/>
        <v/>
      </c>
    </row>
    <row r="292" spans="13:15">
      <c r="N292" s="24">
        <f t="shared" si="8"/>
        <v>0</v>
      </c>
      <c r="O292" s="24" t="str">
        <f t="shared" si="9"/>
        <v/>
      </c>
    </row>
    <row r="293" spans="13:15">
      <c r="N293" s="24">
        <f t="shared" si="8"/>
        <v>0</v>
      </c>
      <c r="O293" s="24" t="str">
        <f t="shared" si="9"/>
        <v/>
      </c>
    </row>
    <row r="294" spans="13:15">
      <c r="N294" s="24">
        <f t="shared" si="8"/>
        <v>0</v>
      </c>
      <c r="O294" s="24" t="str">
        <f t="shared" si="9"/>
        <v/>
      </c>
    </row>
    <row r="295" spans="13:15">
      <c r="N295" s="24">
        <f t="shared" si="8"/>
        <v>0</v>
      </c>
      <c r="O295" s="24" t="str">
        <f t="shared" si="9"/>
        <v/>
      </c>
    </row>
    <row r="296" spans="13:15">
      <c r="M296" s="96"/>
      <c r="N296" s="24">
        <f t="shared" si="8"/>
        <v>0</v>
      </c>
      <c r="O296" s="24" t="str">
        <f t="shared" si="9"/>
        <v/>
      </c>
    </row>
    <row r="297" spans="13:15">
      <c r="M297" s="92"/>
      <c r="N297" s="24">
        <f t="shared" si="8"/>
        <v>0</v>
      </c>
      <c r="O297" s="24" t="str">
        <f t="shared" si="9"/>
        <v/>
      </c>
    </row>
    <row r="298" spans="13:15">
      <c r="M298" s="92"/>
      <c r="N298" s="24">
        <f t="shared" si="8"/>
        <v>0</v>
      </c>
      <c r="O298" s="24" t="str">
        <f t="shared" si="9"/>
        <v/>
      </c>
    </row>
    <row r="299" spans="13:15">
      <c r="M299" s="96"/>
      <c r="N299" s="24">
        <f t="shared" si="8"/>
        <v>0</v>
      </c>
      <c r="O299" s="24" t="str">
        <f t="shared" si="9"/>
        <v/>
      </c>
    </row>
    <row r="300" spans="13:15">
      <c r="M300" s="96"/>
      <c r="N300" s="24">
        <f t="shared" si="8"/>
        <v>0</v>
      </c>
      <c r="O300" s="24" t="str">
        <f t="shared" si="9"/>
        <v/>
      </c>
    </row>
    <row r="301" spans="13:15">
      <c r="M301" s="96"/>
    </row>
    <row r="302" spans="13:15">
      <c r="M302" s="96"/>
    </row>
    <row r="303" spans="13:15">
      <c r="M303" s="97"/>
    </row>
    <row r="304" spans="13:15">
      <c r="M304" s="97"/>
    </row>
  </sheetData>
  <mergeCells count="2">
    <mergeCell ref="A1:H1"/>
    <mergeCell ref="A3:D3"/>
  </mergeCells>
  <phoneticPr fontId="0" type="noConversion"/>
  <conditionalFormatting sqref="E5">
    <cfRule type="containsText" dxfId="1090" priority="4" operator="containsText" text="CADUCADO">
      <formula>NOT(ISERROR(SEARCH("CADUCADO",E5)))</formula>
    </cfRule>
  </conditionalFormatting>
  <conditionalFormatting sqref="F5">
    <cfRule type="containsText" dxfId="1089" priority="2" operator="containsText" text="CADUCADO">
      <formula>NOT(ISERROR(SEARCH("CADUCADO",F5)))</formula>
    </cfRule>
    <cfRule type="expression" dxfId="1088" priority="3">
      <formula xml:space="preserve"> CADUCADO</formula>
    </cfRule>
  </conditionalFormatting>
  <conditionalFormatting sqref="F5">
    <cfRule type="containsText" dxfId="1087" priority="1" operator="containsText" text="ALERTA">
      <formula>NOT(ISERROR(SEARCH("ALERTA",F5)))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4"/>
  <sheetViews>
    <sheetView workbookViewId="0">
      <selection sqref="A1:H1"/>
    </sheetView>
  </sheetViews>
  <sheetFormatPr baseColWidth="10" defaultRowHeight="15"/>
  <cols>
    <col min="1" max="1" width="15.7109375" style="1" customWidth="1"/>
    <col min="2" max="2" width="11.42578125" style="1"/>
    <col min="3" max="3" width="14.5703125" style="1" customWidth="1"/>
    <col min="4" max="4" width="15.7109375" style="1" customWidth="1"/>
    <col min="5" max="6" width="15.7109375" style="1" hidden="1" customWidth="1"/>
    <col min="7" max="7" width="14.140625" style="1" customWidth="1"/>
    <col min="8" max="8" width="36.42578125" style="1" customWidth="1"/>
    <col min="9" max="9" width="48.42578125" style="1" customWidth="1"/>
    <col min="10" max="10" width="35.7109375" style="26" customWidth="1"/>
    <col min="11" max="11" width="25.140625" style="1" customWidth="1"/>
    <col min="12" max="12" width="0" style="1" hidden="1" customWidth="1"/>
    <col min="13" max="13" width="11.42578125" style="24" hidden="1" customWidth="1"/>
    <col min="14" max="14" width="12.85546875" style="24" hidden="1" customWidth="1"/>
    <col min="15" max="15" width="17.28515625" style="24" hidden="1" customWidth="1"/>
    <col min="16" max="16" width="11.5703125" style="1" hidden="1" customWidth="1"/>
    <col min="17" max="17" width="8.5703125" style="1" hidden="1" customWidth="1"/>
    <col min="18" max="18" width="3.5703125" style="1" hidden="1" customWidth="1"/>
    <col min="19" max="19" width="11.42578125" style="1" customWidth="1"/>
    <col min="20" max="27" width="0" style="1" hidden="1" customWidth="1"/>
    <col min="28" max="16384" width="11.42578125" style="1"/>
  </cols>
  <sheetData>
    <row r="1" spans="1:49">
      <c r="A1" s="2308" t="s">
        <v>6115</v>
      </c>
      <c r="B1" s="2308"/>
      <c r="C1" s="2308"/>
      <c r="D1" s="2308"/>
      <c r="E1" s="2308"/>
      <c r="F1" s="2308"/>
      <c r="G1" s="2308"/>
      <c r="H1" s="2308"/>
      <c r="I1" s="4"/>
    </row>
    <row r="2" spans="1:49" ht="20.25" thickBot="1">
      <c r="A2" s="230" t="s">
        <v>3607</v>
      </c>
      <c r="B2" s="33"/>
      <c r="C2" s="33"/>
      <c r="D2" s="33"/>
      <c r="E2" s="33"/>
      <c r="F2" s="33"/>
      <c r="N2" s="92"/>
      <c r="S2" s="661" t="s">
        <v>3835</v>
      </c>
      <c r="T2" s="662">
        <f ca="1">TODAY()</f>
        <v>44236</v>
      </c>
    </row>
    <row r="3" spans="1:49" ht="22.5" customHeight="1" thickTop="1" thickBot="1">
      <c r="A3" s="2340" t="s">
        <v>1490</v>
      </c>
      <c r="B3" s="2341"/>
      <c r="C3" s="2341"/>
      <c r="D3" s="2341"/>
      <c r="E3" s="2341"/>
      <c r="F3" s="2341"/>
      <c r="G3" s="2342"/>
      <c r="H3" s="415"/>
      <c r="I3" s="415"/>
      <c r="J3" s="1246"/>
      <c r="K3" s="416"/>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row>
    <row r="4" spans="1:49" s="733" customFormat="1" ht="31.5" thickTop="1" thickBot="1">
      <c r="A4" s="1237" t="s">
        <v>2033</v>
      </c>
      <c r="B4" s="1238" t="s">
        <v>1489</v>
      </c>
      <c r="C4" s="1238" t="s">
        <v>1491</v>
      </c>
      <c r="D4" s="1238" t="s">
        <v>1492</v>
      </c>
      <c r="E4" s="1239" t="s">
        <v>3836</v>
      </c>
      <c r="F4" s="1239" t="s">
        <v>3837</v>
      </c>
      <c r="G4" s="1240" t="s">
        <v>778</v>
      </c>
      <c r="H4" s="1241" t="s">
        <v>2016</v>
      </c>
      <c r="I4" s="1242" t="s">
        <v>1493</v>
      </c>
      <c r="J4" s="1245" t="s">
        <v>3611</v>
      </c>
      <c r="K4" s="1243" t="s">
        <v>678</v>
      </c>
      <c r="L4" s="727" t="s">
        <v>678</v>
      </c>
      <c r="M4" s="728" t="s">
        <v>2022</v>
      </c>
      <c r="N4" s="697" t="s">
        <v>2020</v>
      </c>
      <c r="O4" s="697" t="s">
        <v>2021</v>
      </c>
      <c r="P4" s="729" t="s">
        <v>2024</v>
      </c>
      <c r="Q4" s="730"/>
      <c r="R4" s="731"/>
      <c r="S4" s="782"/>
      <c r="T4" s="823"/>
      <c r="U4" s="827">
        <v>2012</v>
      </c>
      <c r="V4" s="822">
        <v>2013</v>
      </c>
      <c r="W4" s="822">
        <v>2014</v>
      </c>
      <c r="X4" s="822">
        <v>2015</v>
      </c>
      <c r="Y4" s="822">
        <v>2016</v>
      </c>
      <c r="Z4" s="827" t="s">
        <v>3841</v>
      </c>
      <c r="AA4" s="850" t="s">
        <v>2025</v>
      </c>
      <c r="AB4" s="491"/>
      <c r="AC4" s="491"/>
      <c r="AD4" s="491"/>
      <c r="AE4" s="491"/>
      <c r="AF4" s="491"/>
      <c r="AG4" s="491"/>
      <c r="AH4" s="491"/>
      <c r="AI4" s="491"/>
      <c r="AJ4" s="491"/>
      <c r="AK4" s="491"/>
      <c r="AL4" s="491"/>
      <c r="AM4" s="491"/>
      <c r="AN4" s="491"/>
      <c r="AO4" s="491"/>
      <c r="AP4" s="491"/>
      <c r="AQ4" s="491"/>
      <c r="AR4" s="491"/>
      <c r="AS4" s="491"/>
      <c r="AT4" s="732"/>
      <c r="AU4" s="732"/>
      <c r="AV4" s="732"/>
      <c r="AW4" s="732"/>
    </row>
    <row r="5" spans="1:49" s="157" customFormat="1" ht="30" customHeight="1">
      <c r="A5" s="1247" t="s">
        <v>2017</v>
      </c>
      <c r="B5" s="1248" t="s">
        <v>3608</v>
      </c>
      <c r="C5" s="1249">
        <v>42611</v>
      </c>
      <c r="D5" s="1250">
        <v>44409</v>
      </c>
      <c r="E5" s="1251" t="str">
        <f t="shared" ref="E5:E10" ca="1" si="0">IF(D5&lt;=$T$2,"CADUCADO","VIGENTE")</f>
        <v>VIGENTE</v>
      </c>
      <c r="F5" s="1251" t="str">
        <f t="shared" ref="F5:F10" ca="1" si="1">IF($T$2&gt;=(EDATE(D5,-4)),"ALERTA","OK")</f>
        <v>OK</v>
      </c>
      <c r="G5" s="1248" t="s">
        <v>1615</v>
      </c>
      <c r="H5" s="1252" t="s">
        <v>3609</v>
      </c>
      <c r="I5" s="1253" t="s">
        <v>3610</v>
      </c>
      <c r="J5" s="1248" t="s">
        <v>686</v>
      </c>
      <c r="K5" s="1254" t="s">
        <v>3612</v>
      </c>
      <c r="L5" s="420"/>
      <c r="M5" s="155"/>
      <c r="N5" s="155" t="str">
        <f>IF(ISNUMBER(FIND("/",$B5,1)),MID($B5,1,FIND("/",$B5,1)-1),$B5)</f>
        <v>D1608-74</v>
      </c>
      <c r="O5" s="155" t="str">
        <f>IF(ISNUMBER(FIND("/",$B5,1)),MID($B5,FIND("/",$B5,1)+1,LEN($B5)),"")</f>
        <v/>
      </c>
      <c r="P5" s="421" t="s">
        <v>2033</v>
      </c>
      <c r="Q5" s="421" t="s">
        <v>2020</v>
      </c>
      <c r="R5" s="422" t="s">
        <v>2025</v>
      </c>
      <c r="S5" s="783"/>
      <c r="T5" s="824"/>
      <c r="U5" s="828">
        <f>COUNTIFS($C$6:$C$260, "&gt;="&amp;U30, $C$6:$C$260, "&lt;="&amp;U31, $A$6:$A$260, "&lt;&gt;F")</f>
        <v>0</v>
      </c>
      <c r="V5" s="828">
        <f>COUNTIFS($C$6:$C$260, "&gt;="&amp;V30, $C$6:$C$260, "&lt;="&amp;V31, $A$6:$A$260, "&lt;&gt;F")</f>
        <v>0</v>
      </c>
      <c r="W5" s="828">
        <f>COUNTIFS($C$6:$C$260, "&gt;="&amp;W30, $C$6:$C$260, "&lt;="&amp;W31, $A$6:$A$260, "&lt;&gt;F")</f>
        <v>0</v>
      </c>
      <c r="X5" s="828">
        <f>COUNTIFS($C$6:$C$260, "&gt;="&amp;X30, $C$6:$C$260, "&lt;="&amp;X31, $A$6:$A$260, "&lt;&gt;F")</f>
        <v>0</v>
      </c>
      <c r="Y5" s="828">
        <f>COUNTIFS($C$6:$C$260, "&gt;="&amp;Y30, $C$6:$C$260, "&lt;="&amp;Y31, $A$6:$A$260, "&lt;&gt;F")</f>
        <v>0</v>
      </c>
      <c r="Z5" s="828">
        <f>COUNTIFS($C$6:$C$260,"&gt;="&amp;Z30, $C$6:$C$260, "&lt;="&amp;Z31, $A$6:$A$260, "&lt;&gt;F")</f>
        <v>0</v>
      </c>
      <c r="AA5" s="851">
        <f t="shared" ref="AA5:AA29" si="2">SUM(U5:Y5)</f>
        <v>0</v>
      </c>
      <c r="AB5" s="162"/>
      <c r="AC5" s="162"/>
      <c r="AD5" s="162"/>
      <c r="AE5" s="162"/>
      <c r="AF5" s="162"/>
      <c r="AG5" s="162"/>
      <c r="AH5" s="162"/>
      <c r="AI5" s="162"/>
      <c r="AJ5" s="162"/>
      <c r="AK5" s="162"/>
      <c r="AL5" s="162"/>
      <c r="AM5" s="162"/>
      <c r="AN5" s="162"/>
      <c r="AO5" s="162"/>
      <c r="AP5" s="162"/>
      <c r="AQ5" s="162"/>
      <c r="AR5" s="162"/>
      <c r="AS5" s="162"/>
    </row>
    <row r="6" spans="1:49" s="2" customFormat="1" ht="45">
      <c r="A6" s="1255" t="s">
        <v>2017</v>
      </c>
      <c r="B6" s="896" t="s">
        <v>4556</v>
      </c>
      <c r="C6" s="897">
        <v>43145</v>
      </c>
      <c r="D6" s="1256">
        <v>44971</v>
      </c>
      <c r="E6" s="196" t="str">
        <f t="shared" ca="1" si="0"/>
        <v>VIGENTE</v>
      </c>
      <c r="F6" s="1257" t="str">
        <f t="shared" ca="1" si="1"/>
        <v>OK</v>
      </c>
      <c r="G6" s="896" t="s">
        <v>1615</v>
      </c>
      <c r="H6" s="1258" t="s">
        <v>4554</v>
      </c>
      <c r="I6" s="921" t="s">
        <v>4555</v>
      </c>
      <c r="J6" s="896" t="s">
        <v>4557</v>
      </c>
      <c r="K6" s="900" t="s">
        <v>4558</v>
      </c>
      <c r="M6" s="24"/>
      <c r="N6" s="24" t="str">
        <f t="shared" ref="N6:N89" si="3">IF(ISNUMBER(FIND("/",$B6,1)),MID($B6,1,FIND("/",$B6,1)-1),$B6)</f>
        <v>D1802-04</v>
      </c>
      <c r="O6" s="24" t="str">
        <f t="shared" ref="O6:O89" si="4">IF(ISNUMBER(FIND("/",$B6,1)),MID($B6,FIND("/",$B6,1)+1,LEN($B6)),"")</f>
        <v/>
      </c>
      <c r="P6" s="74" t="s">
        <v>2017</v>
      </c>
      <c r="Q6" s="75"/>
      <c r="R6" s="80">
        <v>1</v>
      </c>
      <c r="S6"/>
      <c r="T6" s="825" t="s">
        <v>3842</v>
      </c>
      <c r="U6" s="828">
        <f>COUNTIFS($C$6:$C$260, "&gt;="&amp;U30, $C$6:$C$260, "&lt;="&amp;U31, $A$6:$A$260, "&lt;&gt;F",$G$6:$G$260, "A" )</f>
        <v>0</v>
      </c>
      <c r="V6" s="828">
        <f>COUNTIFS($C$6:$C$260, "&gt;="&amp;V30, $C$6:$C$260, "&lt;="&amp;V31, $A$6:$A$260, "&lt;&gt;F",$G$6:$G$260, "A" )</f>
        <v>0</v>
      </c>
      <c r="W6" s="828">
        <f>COUNTIFS($C$6:$C$260, "&gt;="&amp;W30, $C$6:$C$260, "&lt;="&amp;W31, $A$6:$A$260, "&lt;&gt;F",$G$6:$G$260, "A" )</f>
        <v>0</v>
      </c>
      <c r="X6" s="828">
        <f>COUNTIFS($C$6:$C$260, "&gt;="&amp;X30, $C$6:$C$260, "&lt;="&amp;X31, $A$6:$A$260, "&lt;&gt;F",$G$6:$G$260, "A" )</f>
        <v>0</v>
      </c>
      <c r="Y6" s="828">
        <f>COUNTIFS($C$6:$C$260, "&gt;="&amp;Y30, $C$6:$C$260, "&lt;="&amp;Y31, $A$6:$A$260, "&lt;&gt;F",$G$6:$G$260, "A" )</f>
        <v>0</v>
      </c>
      <c r="Z6" s="828">
        <f>COUNTIFS($C$6:$C$260,"&gt;="&amp;Z31, $C$6:$C$260, "&lt;="&amp;Z32, $A$6:$A$260, "&lt;&gt;F",$G$6:$G$260, "A")</f>
        <v>0</v>
      </c>
      <c r="AA6" s="851">
        <f t="shared" si="2"/>
        <v>0</v>
      </c>
    </row>
    <row r="7" spans="1:49" s="2" customFormat="1" ht="27" customHeight="1">
      <c r="A7" s="1255" t="s">
        <v>2017</v>
      </c>
      <c r="B7" s="896" t="s">
        <v>4567</v>
      </c>
      <c r="C7" s="897">
        <v>43145</v>
      </c>
      <c r="D7" s="1256">
        <v>44971</v>
      </c>
      <c r="E7" s="196" t="str">
        <f t="shared" ca="1" si="0"/>
        <v>VIGENTE</v>
      </c>
      <c r="F7" s="1257" t="str">
        <f t="shared" ca="1" si="1"/>
        <v>OK</v>
      </c>
      <c r="G7" s="896" t="s">
        <v>1615</v>
      </c>
      <c r="H7" s="1258" t="s">
        <v>4564</v>
      </c>
      <c r="I7" s="921" t="s">
        <v>4565</v>
      </c>
      <c r="J7" s="896" t="s">
        <v>4562</v>
      </c>
      <c r="K7" s="900" t="s">
        <v>4566</v>
      </c>
      <c r="M7" s="24"/>
      <c r="N7" s="24" t="str">
        <f>IF(ISNUMBER(FIND("/",$B31,1)),MID($B31,1,FIND("/",$B31,1)-1),$B31)</f>
        <v>SISTEMAS</v>
      </c>
      <c r="O7" s="24" t="str">
        <f>IF(ISNUMBER(FIND("/",$B31,1)),MID($B31,FIND("/",$B31,1)+1,LEN($B31)),"")</f>
        <v/>
      </c>
      <c r="P7" s="77" t="s">
        <v>2023</v>
      </c>
      <c r="Q7" s="78"/>
      <c r="R7" s="81">
        <v>1</v>
      </c>
      <c r="S7"/>
      <c r="T7" s="825" t="s">
        <v>3843</v>
      </c>
      <c r="U7" s="828">
        <f>COUNTIFS($C$6:$C$260, "&gt;="&amp;U30, $C$6:$C$260, "&lt;="&amp;U31, $A$6:$A$260, "&lt;&gt;F",$G$6:$G$260, "B" )</f>
        <v>0</v>
      </c>
      <c r="V7" s="828">
        <f>COUNTIFS($C$6:$C$260, "&gt;="&amp;V30, $C$6:$C$260, "&lt;="&amp;V31, $A$6:$A$260, "&lt;&gt;F",$G$6:$G$260, "B" )</f>
        <v>0</v>
      </c>
      <c r="W7" s="828">
        <f>COUNTIFS($C$6:$C$260, "&gt;="&amp;W30, $C$6:$C$260, "&lt;="&amp;W31, $A$6:$A$260, "&lt;&gt;F",$G$6:$G$260, "B" )</f>
        <v>0</v>
      </c>
      <c r="X7" s="828">
        <f>COUNTIFS($C$6:$C$260, "&gt;="&amp;X30, $C$6:$C$260, "&lt;="&amp;X31, $A$6:$A$260, "&lt;&gt;F",$G$6:$G$260, "B" )</f>
        <v>0</v>
      </c>
      <c r="Y7" s="828">
        <f>COUNTIFS($C$6:$C$260, "&gt;="&amp;Y30, $C$6:$C$260, "&lt;="&amp;Y31, $A$6:$A$260, "&lt;&gt;F",$G$6:$G$260, "B" )</f>
        <v>0</v>
      </c>
      <c r="Z7" s="828">
        <f>COUNTIFS($C$6:$C$260,"&gt;="&amp;Z32, $C$6:$C$260, "&lt;="&amp;Z33, $A$6:$A$260, "&lt;&gt;F",$G$6:$G$260, "A")</f>
        <v>0</v>
      </c>
      <c r="AA7" s="851">
        <f t="shared" si="2"/>
        <v>0</v>
      </c>
    </row>
    <row r="8" spans="1:49" ht="40.5">
      <c r="A8" s="1260" t="s">
        <v>2017</v>
      </c>
      <c r="B8" s="1261" t="s">
        <v>4560</v>
      </c>
      <c r="C8" s="1262">
        <v>43145</v>
      </c>
      <c r="D8" s="1263">
        <v>44971</v>
      </c>
      <c r="E8" s="1264" t="str">
        <f t="shared" ca="1" si="0"/>
        <v>VIGENTE</v>
      </c>
      <c r="F8" s="1265" t="str">
        <f t="shared" ca="1" si="1"/>
        <v>OK</v>
      </c>
      <c r="G8" s="1261" t="s">
        <v>1615</v>
      </c>
      <c r="H8" s="1266" t="s">
        <v>4559</v>
      </c>
      <c r="I8" s="1267" t="s">
        <v>4563</v>
      </c>
      <c r="J8" s="1261" t="s">
        <v>4562</v>
      </c>
      <c r="K8" s="1268" t="s">
        <v>4561</v>
      </c>
      <c r="N8" s="24">
        <f>IF(ISNUMBER(FIND("/",$B32,1)),MID($B32,1,FIND("/",$B32,1)-1),$B32)</f>
        <v>6</v>
      </c>
      <c r="O8" s="24" t="str">
        <f>IF(ISNUMBER(FIND("/",$B32,1)),MID($B32,FIND("/",$B32,1)+1,LEN($B32)),"")</f>
        <v/>
      </c>
      <c r="P8"/>
      <c r="Q8"/>
      <c r="R8"/>
      <c r="S8"/>
      <c r="T8" s="825" t="s">
        <v>3844</v>
      </c>
      <c r="U8" s="828">
        <f t="shared" ref="U8:Y10" si="5">COUNTIFS($C$6:$C$260, "&gt;="&amp;U30, $C$6:$C$260, "&lt;="&amp;U31, $A$6:$A$260, "&lt;&gt;F",$G$6:$G$260, "C" )</f>
        <v>0</v>
      </c>
      <c r="V8" s="828">
        <f t="shared" si="5"/>
        <v>0</v>
      </c>
      <c r="W8" s="828">
        <f t="shared" si="5"/>
        <v>0</v>
      </c>
      <c r="X8" s="828">
        <f t="shared" si="5"/>
        <v>0</v>
      </c>
      <c r="Y8" s="828">
        <f t="shared" si="5"/>
        <v>0</v>
      </c>
      <c r="Z8" s="828">
        <f>COUNTIFS($C$6:$C$260,"&gt;="&amp;Z33, $C$6:$C$260, "&lt;="&amp;Z34, $A$6:$A$260, "&lt;&gt;F",$G$6:$G$260, "A")</f>
        <v>0</v>
      </c>
      <c r="AA8" s="851">
        <f t="shared" si="2"/>
        <v>0</v>
      </c>
    </row>
    <row r="9" spans="1:49" ht="45">
      <c r="A9" s="1260" t="s">
        <v>2017</v>
      </c>
      <c r="B9" s="1261" t="s">
        <v>4572</v>
      </c>
      <c r="C9" s="1262">
        <v>43145</v>
      </c>
      <c r="D9" s="1263">
        <v>44971</v>
      </c>
      <c r="E9" s="1264" t="str">
        <f t="shared" ca="1" si="0"/>
        <v>VIGENTE</v>
      </c>
      <c r="F9" s="1265" t="str">
        <f t="shared" ca="1" si="1"/>
        <v>OK</v>
      </c>
      <c r="G9" s="1261" t="s">
        <v>1615</v>
      </c>
      <c r="H9" s="1266" t="s">
        <v>4568</v>
      </c>
      <c r="I9" s="1267" t="s">
        <v>4569</v>
      </c>
      <c r="J9" s="1261" t="s">
        <v>4570</v>
      </c>
      <c r="K9" s="1268" t="s">
        <v>4571</v>
      </c>
      <c r="N9" s="24">
        <f>IF(ISNUMBER(FIND("/",$B33,1)),MID($B33,1,FIND("/",$B33,1)-1),$B33)</f>
        <v>0</v>
      </c>
      <c r="O9" s="24" t="str">
        <f>IF(ISNUMBER(FIND("/",$B33,1)),MID($B33,FIND("/",$B33,1)+1,LEN($B33)),"")</f>
        <v/>
      </c>
      <c r="P9"/>
      <c r="Q9"/>
      <c r="R9"/>
      <c r="S9"/>
      <c r="T9" s="825" t="s">
        <v>3844</v>
      </c>
      <c r="U9" s="828">
        <f t="shared" si="5"/>
        <v>0</v>
      </c>
      <c r="V9" s="828">
        <f t="shared" si="5"/>
        <v>0</v>
      </c>
      <c r="W9" s="828">
        <f t="shared" si="5"/>
        <v>0</v>
      </c>
      <c r="X9" s="828">
        <f t="shared" si="5"/>
        <v>0</v>
      </c>
      <c r="Y9" s="828">
        <f t="shared" si="5"/>
        <v>0</v>
      </c>
      <c r="Z9" s="828">
        <f>COUNTIFS($C$6:$C$260,"&gt;="&amp;Z34, $C$6:$C$260, "&lt;="&amp;Z35, $A$6:$A$260, "&lt;&gt;F",$G$6:$G$260, "A")</f>
        <v>0</v>
      </c>
      <c r="AA9" s="851">
        <f t="shared" si="2"/>
        <v>0</v>
      </c>
    </row>
    <row r="10" spans="1:49" ht="45">
      <c r="A10" s="1255" t="s">
        <v>2017</v>
      </c>
      <c r="B10" s="896" t="s">
        <v>4573</v>
      </c>
      <c r="C10" s="897">
        <v>43146</v>
      </c>
      <c r="D10" s="1256">
        <v>44972</v>
      </c>
      <c r="E10" s="196" t="str">
        <f t="shared" ca="1" si="0"/>
        <v>VIGENTE</v>
      </c>
      <c r="F10" s="1257" t="str">
        <f t="shared" ca="1" si="1"/>
        <v>OK</v>
      </c>
      <c r="G10" s="896" t="s">
        <v>1615</v>
      </c>
      <c r="H10" s="899" t="s">
        <v>4578</v>
      </c>
      <c r="I10" s="921" t="s">
        <v>4579</v>
      </c>
      <c r="J10" s="1259" t="s">
        <v>4562</v>
      </c>
      <c r="K10" s="900" t="s">
        <v>4580</v>
      </c>
      <c r="N10" s="24">
        <f>IF(ISNUMBER(FIND("/",$B34,1)),MID($B34,1,FIND("/",$B34,1)-1),$B34)</f>
        <v>0</v>
      </c>
      <c r="O10" s="24" t="str">
        <f>IF(ISNUMBER(FIND("/",$B34,1)),MID($B34,FIND("/",$B34,1)+1,LEN($B34)),"")</f>
        <v/>
      </c>
      <c r="P10"/>
      <c r="Q10"/>
      <c r="R10"/>
      <c r="S10"/>
      <c r="T10" s="825" t="s">
        <v>3844</v>
      </c>
      <c r="U10" s="828">
        <f t="shared" si="5"/>
        <v>0</v>
      </c>
      <c r="V10" s="828">
        <f t="shared" si="5"/>
        <v>0</v>
      </c>
      <c r="W10" s="828">
        <f t="shared" si="5"/>
        <v>0</v>
      </c>
      <c r="X10" s="828">
        <f t="shared" si="5"/>
        <v>0</v>
      </c>
      <c r="Y10" s="828">
        <f t="shared" si="5"/>
        <v>0</v>
      </c>
      <c r="Z10" s="828">
        <f>COUNTIFS($C$6:$C$260,"&gt;="&amp;Z35, $C$6:$C$260, "&lt;="&amp;Z36, $A$6:$A$260, "&lt;&gt;F",$G$6:$G$260, "A")</f>
        <v>0</v>
      </c>
      <c r="AA10" s="851">
        <f t="shared" si="2"/>
        <v>0</v>
      </c>
    </row>
    <row r="11" spans="1:49" ht="60">
      <c r="A11" s="1341" t="s">
        <v>2017</v>
      </c>
      <c r="B11" s="1342" t="s">
        <v>4577</v>
      </c>
      <c r="C11" s="1343">
        <v>43147</v>
      </c>
      <c r="D11" s="1344">
        <v>44973</v>
      </c>
      <c r="E11" s="1345" t="str">
        <f t="shared" ref="E11:E22" ca="1" si="6">IF(D11&lt;=$T$2,"CADUCADO","VIGENTE")</f>
        <v>VIGENTE</v>
      </c>
      <c r="F11" s="1346" t="str">
        <f t="shared" ref="F11:F22" ca="1" si="7">IF($T$2&gt;=(EDATE(D11,-4)),"ALERTA","OK")</f>
        <v>OK</v>
      </c>
      <c r="G11" s="1342" t="s">
        <v>1615</v>
      </c>
      <c r="H11" s="1349" t="s">
        <v>4574</v>
      </c>
      <c r="I11" s="1347" t="s">
        <v>4575</v>
      </c>
      <c r="J11" s="1342" t="s">
        <v>4570</v>
      </c>
      <c r="K11" s="1348" t="s">
        <v>4576</v>
      </c>
      <c r="P11"/>
      <c r="Q11"/>
      <c r="R11"/>
      <c r="S11"/>
      <c r="T11" s="825"/>
      <c r="U11" s="828"/>
      <c r="V11" s="828"/>
      <c r="W11" s="828"/>
      <c r="X11" s="828"/>
      <c r="Y11" s="828"/>
      <c r="Z11" s="828"/>
      <c r="AA11" s="851"/>
    </row>
    <row r="12" spans="1:49" ht="45">
      <c r="A12" s="1255" t="s">
        <v>2017</v>
      </c>
      <c r="B12" s="896" t="s">
        <v>4716</v>
      </c>
      <c r="C12" s="897">
        <v>43214</v>
      </c>
      <c r="D12" s="1256">
        <v>45040</v>
      </c>
      <c r="E12" s="196" t="str">
        <f t="shared" ca="1" si="6"/>
        <v>VIGENTE</v>
      </c>
      <c r="F12" s="1257" t="str">
        <f t="shared" ca="1" si="7"/>
        <v>OK</v>
      </c>
      <c r="G12" s="896" t="s">
        <v>1615</v>
      </c>
      <c r="H12" s="1258" t="s">
        <v>4714</v>
      </c>
      <c r="I12" s="1350" t="s">
        <v>4715</v>
      </c>
      <c r="J12" s="896" t="s">
        <v>4718</v>
      </c>
      <c r="K12" s="900" t="s">
        <v>4717</v>
      </c>
      <c r="N12" s="24">
        <f>IF(ISNUMBER(FIND("/",$B34,1)),MID($B34,1,FIND("/",$B34,1)-1),$B34)</f>
        <v>0</v>
      </c>
      <c r="O12" s="24" t="str">
        <f>IF(ISNUMBER(FIND("/",$B34,1)),MID($B34,FIND("/",$B34,1)+1,LEN($B34)),"")</f>
        <v/>
      </c>
      <c r="P12"/>
      <c r="Q12"/>
      <c r="R12"/>
      <c r="S12"/>
      <c r="T12" s="825" t="s">
        <v>3844</v>
      </c>
      <c r="U12" s="828">
        <f>COUNTIFS($C$6:$C$260, "&gt;="&amp;U32, $C$6:$C$260, "&lt;="&amp;U33, $A$6:$A$260, "&lt;&gt;F",$G$6:$G$260, "C" )</f>
        <v>0</v>
      </c>
      <c r="V12" s="828">
        <f>COUNTIFS($C$6:$C$260, "&gt;="&amp;V32, $C$6:$C$260, "&lt;="&amp;V33, $A$6:$A$260, "&lt;&gt;F",$G$6:$G$260, "C" )</f>
        <v>0</v>
      </c>
      <c r="W12" s="828">
        <f>COUNTIFS($C$6:$C$260, "&gt;="&amp;W32, $C$6:$C$260, "&lt;="&amp;W33, $A$6:$A$260, "&lt;&gt;F",$G$6:$G$260, "C" )</f>
        <v>0</v>
      </c>
      <c r="X12" s="828">
        <f>COUNTIFS($C$6:$C$260, "&gt;="&amp;X32, $C$6:$C$260, "&lt;="&amp;X33, $A$6:$A$260, "&lt;&gt;F",$G$6:$G$260, "C" )</f>
        <v>0</v>
      </c>
      <c r="Y12" s="828">
        <f>COUNTIFS($C$6:$C$260, "&gt;="&amp;Y32, $C$6:$C$260, "&lt;="&amp;Y33, $A$6:$A$260, "&lt;&gt;F",$G$6:$G$260, "C" )</f>
        <v>0</v>
      </c>
      <c r="Z12" s="828">
        <f>COUNTIFS($C$6:$C$260,"&gt;="&amp;Z35, $C$6:$C$260, "&lt;="&amp;Z36, $A$6:$A$260, "&lt;&gt;F",$G$6:$G$260, "A")</f>
        <v>0</v>
      </c>
      <c r="AA12" s="851">
        <f t="shared" ref="AA12:AA20" si="8">SUM(U12:Y12)</f>
        <v>0</v>
      </c>
    </row>
    <row r="13" spans="1:49" ht="30">
      <c r="A13" s="1371" t="s">
        <v>2019</v>
      </c>
      <c r="B13" s="1372" t="s">
        <v>4739</v>
      </c>
      <c r="C13" s="1373">
        <v>43214</v>
      </c>
      <c r="D13" s="1374">
        <v>45040</v>
      </c>
      <c r="E13" s="1375"/>
      <c r="F13" s="1376"/>
      <c r="G13" s="1372" t="s">
        <v>1615</v>
      </c>
      <c r="H13" s="1377" t="s">
        <v>4738</v>
      </c>
      <c r="I13" s="1378" t="s">
        <v>4744</v>
      </c>
      <c r="J13" s="1379"/>
      <c r="K13" s="1380"/>
      <c r="P13"/>
      <c r="Q13"/>
      <c r="R13"/>
      <c r="S13"/>
      <c r="T13" s="825"/>
      <c r="U13" s="828"/>
      <c r="V13" s="828"/>
      <c r="W13" s="828"/>
      <c r="X13" s="828"/>
      <c r="Y13" s="828"/>
      <c r="Z13" s="828"/>
      <c r="AA13" s="851"/>
    </row>
    <row r="14" spans="1:49" ht="19.5" customHeight="1">
      <c r="A14" s="1255" t="s">
        <v>2018</v>
      </c>
      <c r="B14" s="1382" t="s">
        <v>4745</v>
      </c>
      <c r="C14" s="897">
        <v>43214</v>
      </c>
      <c r="D14" s="1256">
        <v>45040</v>
      </c>
      <c r="E14" s="1383"/>
      <c r="F14" s="1384"/>
      <c r="G14" s="1385" t="s">
        <v>1615</v>
      </c>
      <c r="H14" s="1258" t="s">
        <v>4740</v>
      </c>
      <c r="I14" s="1350"/>
      <c r="J14" s="97" t="s">
        <v>4726</v>
      </c>
      <c r="K14" s="1381" t="s">
        <v>4742</v>
      </c>
      <c r="P14"/>
      <c r="Q14"/>
      <c r="R14"/>
      <c r="S14"/>
      <c r="T14" s="825"/>
      <c r="U14" s="828"/>
      <c r="V14" s="828"/>
      <c r="W14" s="828"/>
      <c r="X14" s="828"/>
      <c r="Y14" s="828"/>
      <c r="Z14" s="828"/>
      <c r="AA14" s="851"/>
    </row>
    <row r="15" spans="1:49" ht="18.75" customHeight="1">
      <c r="A15" s="1255" t="s">
        <v>2018</v>
      </c>
      <c r="B15" s="1386" t="s">
        <v>4746</v>
      </c>
      <c r="C15" s="897">
        <v>43214</v>
      </c>
      <c r="D15" s="1256">
        <v>45040</v>
      </c>
      <c r="E15" s="1387"/>
      <c r="F15" s="1388"/>
      <c r="G15" s="1389" t="s">
        <v>1615</v>
      </c>
      <c r="H15" s="1258" t="s">
        <v>4741</v>
      </c>
      <c r="I15" s="1350"/>
      <c r="J15" s="97" t="s">
        <v>4726</v>
      </c>
      <c r="K15" s="900" t="s">
        <v>4743</v>
      </c>
      <c r="P15"/>
      <c r="Q15"/>
      <c r="R15"/>
      <c r="S15"/>
      <c r="T15" s="825"/>
      <c r="U15" s="828"/>
      <c r="V15" s="828"/>
      <c r="W15" s="828"/>
      <c r="X15" s="828"/>
      <c r="Y15" s="828"/>
      <c r="Z15" s="828"/>
      <c r="AA15" s="851"/>
    </row>
    <row r="16" spans="1:49" ht="18.75" customHeight="1">
      <c r="A16" s="1255" t="s">
        <v>2017</v>
      </c>
      <c r="B16" s="1394" t="s">
        <v>4764</v>
      </c>
      <c r="C16" s="897">
        <v>43214</v>
      </c>
      <c r="D16" s="1256">
        <v>45040</v>
      </c>
      <c r="E16" s="776"/>
      <c r="F16" s="1395"/>
      <c r="G16" s="1396" t="s">
        <v>1615</v>
      </c>
      <c r="H16" s="1258" t="s">
        <v>4760</v>
      </c>
      <c r="I16" s="1350" t="s">
        <v>4761</v>
      </c>
      <c r="J16" s="97" t="s">
        <v>4762</v>
      </c>
      <c r="K16" s="900" t="s">
        <v>4763</v>
      </c>
      <c r="P16"/>
      <c r="Q16"/>
      <c r="R16"/>
      <c r="S16"/>
      <c r="T16" s="825"/>
      <c r="U16" s="828"/>
      <c r="V16" s="828"/>
      <c r="W16" s="828"/>
      <c r="X16" s="828"/>
      <c r="Y16" s="828"/>
      <c r="Z16" s="828"/>
      <c r="AA16" s="851"/>
    </row>
    <row r="17" spans="1:27" ht="30">
      <c r="A17" s="1255" t="s">
        <v>2017</v>
      </c>
      <c r="B17" s="896" t="s">
        <v>4729</v>
      </c>
      <c r="C17" s="897">
        <v>43214</v>
      </c>
      <c r="D17" s="1256">
        <v>45040</v>
      </c>
      <c r="E17" s="196"/>
      <c r="F17" s="1257"/>
      <c r="G17" s="896" t="s">
        <v>1615</v>
      </c>
      <c r="H17" s="1258" t="s">
        <v>4728</v>
      </c>
      <c r="I17" s="1350" t="s">
        <v>4725</v>
      </c>
      <c r="J17" s="896" t="s">
        <v>2009</v>
      </c>
      <c r="K17" s="900" t="s">
        <v>4730</v>
      </c>
      <c r="P17"/>
      <c r="Q17"/>
      <c r="R17"/>
      <c r="S17"/>
      <c r="T17" s="825"/>
      <c r="U17" s="828"/>
      <c r="V17" s="828"/>
      <c r="W17" s="828"/>
      <c r="X17" s="828"/>
      <c r="Y17" s="828"/>
      <c r="Z17" s="828"/>
      <c r="AA17" s="851"/>
    </row>
    <row r="18" spans="1:27" ht="30">
      <c r="A18" s="1255" t="s">
        <v>2017</v>
      </c>
      <c r="B18" s="896" t="s">
        <v>4724</v>
      </c>
      <c r="C18" s="897">
        <v>43214</v>
      </c>
      <c r="D18" s="1256">
        <v>45040</v>
      </c>
      <c r="E18" s="196" t="str">
        <f t="shared" ca="1" si="6"/>
        <v>VIGENTE</v>
      </c>
      <c r="F18" s="1257" t="str">
        <f t="shared" ca="1" si="7"/>
        <v>OK</v>
      </c>
      <c r="G18" s="896" t="s">
        <v>1615</v>
      </c>
      <c r="H18" s="1258" t="s">
        <v>4723</v>
      </c>
      <c r="I18" s="1350" t="s">
        <v>4725</v>
      </c>
      <c r="J18" s="896" t="s">
        <v>4726</v>
      </c>
      <c r="K18" s="900" t="s">
        <v>4727</v>
      </c>
      <c r="N18" s="24">
        <f>IF(ISNUMBER(FIND("/",$B34,1)),MID($B34,1,FIND("/",$B34,1)-1),$B34)</f>
        <v>0</v>
      </c>
      <c r="O18" s="24" t="str">
        <f>IF(ISNUMBER(FIND("/",$B34,1)),MID($B34,FIND("/",$B34,1)+1,LEN($B34)),"")</f>
        <v/>
      </c>
      <c r="P18"/>
      <c r="Q18"/>
      <c r="R18"/>
      <c r="S18"/>
      <c r="T18" s="825" t="s">
        <v>3844</v>
      </c>
      <c r="U18" s="828">
        <f>COUNTIFS($C$6:$C$260, "&gt;="&amp;U32, $C$6:$C$260, "&lt;="&amp;U33, $A$6:$A$260, "&lt;&gt;F",$G$6:$G$260, "C" )</f>
        <v>0</v>
      </c>
      <c r="V18" s="828">
        <f>COUNTIFS($C$6:$C$260, "&gt;="&amp;V32, $C$6:$C$260, "&lt;="&amp;V33, $A$6:$A$260, "&lt;&gt;F",$G$6:$G$260, "C" )</f>
        <v>0</v>
      </c>
      <c r="W18" s="828">
        <f>COUNTIFS($C$6:$C$260, "&gt;="&amp;W32, $C$6:$C$260, "&lt;="&amp;W33, $A$6:$A$260, "&lt;&gt;F",$G$6:$G$260, "C" )</f>
        <v>0</v>
      </c>
      <c r="X18" s="828">
        <f>COUNTIFS($C$6:$C$260, "&gt;="&amp;X32, $C$6:$C$260, "&lt;="&amp;X33, $A$6:$A$260, "&lt;&gt;F",$G$6:$G$260, "C" )</f>
        <v>0</v>
      </c>
      <c r="Y18" s="828">
        <f>COUNTIFS($C$6:$C$260, "&gt;="&amp;Y32, $C$6:$C$260, "&lt;="&amp;Y33, $A$6:$A$260, "&lt;&gt;F",$G$6:$G$260, "C" )</f>
        <v>0</v>
      </c>
      <c r="Z18" s="828">
        <f>COUNTIFS($C$6:$C$260,"&gt;="&amp;Z35, $C$6:$C$260, "&lt;="&amp;Z36, $A$6:$A$260, "&lt;&gt;F",$G$6:$G$260, "A")</f>
        <v>0</v>
      </c>
      <c r="AA18" s="851">
        <f t="shared" si="8"/>
        <v>0</v>
      </c>
    </row>
    <row r="19" spans="1:27" ht="60">
      <c r="A19" s="1995" t="s">
        <v>3761</v>
      </c>
      <c r="B19" s="832" t="s">
        <v>4751</v>
      </c>
      <c r="C19" s="1506">
        <v>43214</v>
      </c>
      <c r="D19" s="1996">
        <v>45040</v>
      </c>
      <c r="E19" s="834"/>
      <c r="F19" s="1997"/>
      <c r="G19" s="832" t="s">
        <v>1615</v>
      </c>
      <c r="H19" s="1500" t="s">
        <v>4750</v>
      </c>
      <c r="I19" s="1998" t="s">
        <v>4752</v>
      </c>
      <c r="J19" s="832" t="s">
        <v>4753</v>
      </c>
      <c r="K19" s="1499" t="s">
        <v>4754</v>
      </c>
      <c r="P19"/>
      <c r="Q19"/>
      <c r="R19"/>
      <c r="S19"/>
      <c r="T19" s="825"/>
      <c r="U19" s="828"/>
      <c r="V19" s="828"/>
      <c r="W19" s="828"/>
      <c r="X19" s="828"/>
      <c r="Y19" s="828"/>
      <c r="Z19" s="828"/>
      <c r="AA19" s="851"/>
    </row>
    <row r="20" spans="1:27" ht="45">
      <c r="A20" s="1255" t="s">
        <v>2017</v>
      </c>
      <c r="B20" s="896" t="s">
        <v>4722</v>
      </c>
      <c r="C20" s="897">
        <v>43214</v>
      </c>
      <c r="D20" s="1256">
        <v>45040</v>
      </c>
      <c r="E20" s="196" t="str">
        <f t="shared" ca="1" si="6"/>
        <v>VIGENTE</v>
      </c>
      <c r="F20" s="1257" t="str">
        <f t="shared" ca="1" si="7"/>
        <v>OK</v>
      </c>
      <c r="G20" s="896" t="s">
        <v>1615</v>
      </c>
      <c r="H20" s="1258" t="s">
        <v>4719</v>
      </c>
      <c r="I20" s="1350" t="s">
        <v>4720</v>
      </c>
      <c r="J20" s="896" t="s">
        <v>4718</v>
      </c>
      <c r="K20" s="900" t="s">
        <v>4721</v>
      </c>
      <c r="N20" s="24">
        <f>IF(ISNUMBER(FIND("/",$B34,1)),MID($B34,1,FIND("/",$B34,1)-1),$B34)</f>
        <v>0</v>
      </c>
      <c r="O20" s="24" t="str">
        <f>IF(ISNUMBER(FIND("/",$B34,1)),MID($B34,FIND("/",$B34,1)+1,LEN($B34)),"")</f>
        <v/>
      </c>
      <c r="P20"/>
      <c r="Q20"/>
      <c r="R20"/>
      <c r="S20"/>
      <c r="T20" s="825" t="s">
        <v>3844</v>
      </c>
      <c r="U20" s="828">
        <f>COUNTIFS($C$6:$C$260, "&gt;="&amp;U32, $C$6:$C$260, "&lt;="&amp;U33, $A$6:$A$260, "&lt;&gt;F",$G$6:$G$260, "C" )</f>
        <v>0</v>
      </c>
      <c r="V20" s="828">
        <f>COUNTIFS($C$6:$C$260, "&gt;="&amp;V32, $C$6:$C$260, "&lt;="&amp;V33, $A$6:$A$260, "&lt;&gt;F",$G$6:$G$260, "C" )</f>
        <v>0</v>
      </c>
      <c r="W20" s="828">
        <f>COUNTIFS($C$6:$C$260, "&gt;="&amp;W32, $C$6:$C$260, "&lt;="&amp;W33, $A$6:$A$260, "&lt;&gt;F",$G$6:$G$260, "C" )</f>
        <v>0</v>
      </c>
      <c r="X20" s="828">
        <f>COUNTIFS($C$6:$C$260, "&gt;="&amp;X32, $C$6:$C$260, "&lt;="&amp;X33, $A$6:$A$260, "&lt;&gt;F",$G$6:$G$260, "C" )</f>
        <v>0</v>
      </c>
      <c r="Y20" s="828">
        <f>COUNTIFS($C$6:$C$260, "&gt;="&amp;Y32, $C$6:$C$260, "&lt;="&amp;Y33, $A$6:$A$260, "&lt;&gt;F",$G$6:$G$260, "C" )</f>
        <v>0</v>
      </c>
      <c r="Z20" s="828">
        <f>COUNTIFS($C$6:$C$260,"&gt;="&amp;Z35, $C$6:$C$260, "&lt;="&amp;Z36, $A$6:$A$260, "&lt;&gt;F",$G$6:$G$260, "A")</f>
        <v>0</v>
      </c>
      <c r="AA20" s="851">
        <f t="shared" si="8"/>
        <v>0</v>
      </c>
    </row>
    <row r="21" spans="1:27" ht="45">
      <c r="A21" s="1362" t="s">
        <v>2026</v>
      </c>
      <c r="B21" s="1363" t="s">
        <v>4755</v>
      </c>
      <c r="C21" s="1364">
        <v>43214</v>
      </c>
      <c r="D21" s="1365">
        <v>45034</v>
      </c>
      <c r="E21" s="1366"/>
      <c r="F21" s="1367"/>
      <c r="G21" s="1363" t="s">
        <v>1615</v>
      </c>
      <c r="H21" s="1368" t="s">
        <v>4756</v>
      </c>
      <c r="I21" s="1369" t="s">
        <v>4757</v>
      </c>
      <c r="J21" s="1392" t="s">
        <v>4758</v>
      </c>
      <c r="K21" s="1393" t="s">
        <v>4759</v>
      </c>
      <c r="P21"/>
      <c r="Q21"/>
      <c r="R21"/>
      <c r="S21"/>
      <c r="T21" s="825"/>
      <c r="U21" s="828"/>
      <c r="V21" s="828"/>
      <c r="W21" s="828"/>
      <c r="X21" s="828"/>
      <c r="Y21" s="828"/>
      <c r="Z21" s="828"/>
      <c r="AA21" s="851"/>
    </row>
    <row r="22" spans="1:27" ht="45">
      <c r="A22" s="1362" t="s">
        <v>2026</v>
      </c>
      <c r="B22" s="1363" t="s">
        <v>4731</v>
      </c>
      <c r="C22" s="1364">
        <v>43214</v>
      </c>
      <c r="D22" s="1365">
        <v>45040</v>
      </c>
      <c r="E22" s="1366" t="str">
        <f t="shared" ca="1" si="6"/>
        <v>VIGENTE</v>
      </c>
      <c r="F22" s="1367" t="str">
        <f t="shared" ca="1" si="7"/>
        <v>OK</v>
      </c>
      <c r="G22" s="1363" t="s">
        <v>1615</v>
      </c>
      <c r="H22" s="1368" t="s">
        <v>4732</v>
      </c>
      <c r="I22" s="1369" t="s">
        <v>4720</v>
      </c>
      <c r="J22" s="1363" t="s">
        <v>4718</v>
      </c>
      <c r="K22" s="1370" t="s">
        <v>4721</v>
      </c>
      <c r="P22"/>
      <c r="Q22"/>
      <c r="R22"/>
      <c r="S22"/>
      <c r="T22" s="825"/>
      <c r="U22" s="828"/>
      <c r="V22" s="828"/>
      <c r="W22" s="828"/>
      <c r="X22" s="828"/>
      <c r="Y22" s="828"/>
      <c r="Z22" s="828"/>
      <c r="AA22" s="851"/>
    </row>
    <row r="23" spans="1:27" ht="45">
      <c r="A23" s="1359" t="s">
        <v>2017</v>
      </c>
      <c r="B23" s="155" t="s">
        <v>4880</v>
      </c>
      <c r="C23" s="1397">
        <v>43231</v>
      </c>
      <c r="D23" s="1397">
        <v>45057</v>
      </c>
      <c r="G23" s="155" t="s">
        <v>1615</v>
      </c>
      <c r="H23" s="154" t="s">
        <v>4881</v>
      </c>
      <c r="I23" s="1361" t="s">
        <v>4882</v>
      </c>
      <c r="J23" s="1360" t="s">
        <v>4557</v>
      </c>
      <c r="K23" s="155" t="s">
        <v>4883</v>
      </c>
      <c r="P23"/>
      <c r="Q23"/>
      <c r="R23"/>
      <c r="S23"/>
      <c r="T23" s="825"/>
      <c r="U23" s="828"/>
      <c r="V23" s="828"/>
      <c r="W23" s="828"/>
      <c r="X23" s="828"/>
      <c r="Y23" s="828"/>
      <c r="Z23" s="828"/>
      <c r="AA23" s="851"/>
    </row>
    <row r="24" spans="1:27" ht="45">
      <c r="A24" s="1359" t="s">
        <v>2017</v>
      </c>
      <c r="B24" s="155" t="s">
        <v>4781</v>
      </c>
      <c r="C24" s="1397">
        <v>43231</v>
      </c>
      <c r="D24" s="1397">
        <v>45057</v>
      </c>
      <c r="G24" s="155" t="s">
        <v>1615</v>
      </c>
      <c r="H24" s="154" t="s">
        <v>4777</v>
      </c>
      <c r="I24" s="1361" t="s">
        <v>4778</v>
      </c>
      <c r="J24" s="1360" t="s">
        <v>4779</v>
      </c>
      <c r="K24" s="155" t="s">
        <v>4780</v>
      </c>
      <c r="P24"/>
      <c r="Q24"/>
      <c r="R24"/>
      <c r="S24"/>
      <c r="T24" s="825"/>
      <c r="U24" s="828"/>
      <c r="V24" s="828"/>
      <c r="W24" s="828"/>
      <c r="X24" s="828"/>
      <c r="Y24" s="828"/>
      <c r="Z24" s="828"/>
      <c r="AA24" s="851"/>
    </row>
    <row r="25" spans="1:27" ht="45">
      <c r="A25" s="1905" t="s">
        <v>2026</v>
      </c>
      <c r="B25" s="1906" t="s">
        <v>5766</v>
      </c>
      <c r="C25" s="1907">
        <v>43640</v>
      </c>
      <c r="D25" s="1908">
        <v>45473</v>
      </c>
      <c r="E25" s="1909"/>
      <c r="F25" s="1910"/>
      <c r="G25" s="1906" t="s">
        <v>1615</v>
      </c>
      <c r="H25" s="1911" t="s">
        <v>5765</v>
      </c>
      <c r="I25" s="1912" t="s">
        <v>5767</v>
      </c>
      <c r="J25" s="1906"/>
      <c r="K25" s="1913" t="s">
        <v>5768</v>
      </c>
      <c r="P25"/>
      <c r="Q25"/>
      <c r="R25"/>
      <c r="S25"/>
      <c r="T25" s="825"/>
      <c r="U25" s="828"/>
      <c r="V25" s="828"/>
      <c r="W25" s="828"/>
      <c r="X25" s="828"/>
      <c r="Y25" s="828"/>
      <c r="Z25" s="828"/>
      <c r="AA25" s="851"/>
    </row>
    <row r="26" spans="1:27" ht="45">
      <c r="A26" s="1905" t="s">
        <v>2026</v>
      </c>
      <c r="B26" s="1906" t="s">
        <v>5803</v>
      </c>
      <c r="C26" s="1907">
        <v>43717</v>
      </c>
      <c r="D26" s="1908">
        <v>45565</v>
      </c>
      <c r="E26" s="1909"/>
      <c r="F26" s="1910"/>
      <c r="G26" s="1906" t="s">
        <v>1615</v>
      </c>
      <c r="H26" s="1911" t="s">
        <v>5801</v>
      </c>
      <c r="I26" s="1912" t="s">
        <v>5802</v>
      </c>
      <c r="J26" s="1906"/>
      <c r="K26" s="1968" t="s">
        <v>5804</v>
      </c>
      <c r="P26"/>
      <c r="Q26"/>
      <c r="R26"/>
      <c r="S26"/>
      <c r="T26" s="825"/>
      <c r="U26" s="828"/>
      <c r="V26" s="828"/>
      <c r="W26" s="828"/>
      <c r="X26" s="828"/>
      <c r="Y26" s="828"/>
      <c r="Z26" s="828"/>
      <c r="AA26" s="851"/>
    </row>
    <row r="27" spans="1:27" ht="45">
      <c r="A27" s="1905" t="s">
        <v>2079</v>
      </c>
      <c r="B27" s="1906" t="s">
        <v>5807</v>
      </c>
      <c r="C27" s="1907">
        <v>43717</v>
      </c>
      <c r="D27" s="1908">
        <v>45565</v>
      </c>
      <c r="E27" s="1909"/>
      <c r="F27" s="1910"/>
      <c r="G27" s="1906" t="s">
        <v>1615</v>
      </c>
      <c r="H27" s="1911" t="s">
        <v>5805</v>
      </c>
      <c r="I27" s="1912" t="s">
        <v>5806</v>
      </c>
      <c r="J27" s="1906"/>
      <c r="K27" s="1968" t="s">
        <v>5808</v>
      </c>
      <c r="P27"/>
      <c r="Q27"/>
      <c r="R27"/>
      <c r="S27"/>
      <c r="T27" s="825"/>
      <c r="U27" s="828"/>
      <c r="V27" s="828"/>
      <c r="W27" s="828"/>
      <c r="X27" s="828"/>
      <c r="Y27" s="828"/>
      <c r="Z27" s="828"/>
      <c r="AA27" s="851"/>
    </row>
    <row r="28" spans="1:27" ht="15.75" thickBot="1">
      <c r="A28" s="1351"/>
      <c r="B28" s="1352"/>
      <c r="C28" s="1353"/>
      <c r="D28" s="1354"/>
      <c r="E28" s="1098"/>
      <c r="F28" s="1355"/>
      <c r="G28" s="1352"/>
      <c r="H28" s="1356"/>
      <c r="I28" s="1357"/>
      <c r="J28" s="1352"/>
      <c r="K28" s="1358"/>
      <c r="N28" s="24">
        <f>IF(ISNUMBER(FIND("/",$B35,1)),MID($B35,1,FIND("/",$B35,1)-1),$B35)</f>
        <v>0</v>
      </c>
      <c r="O28" s="24" t="str">
        <f>IF(ISNUMBER(FIND("/",$B35,1)),MID($B35,FIND("/",$B35,1)+1,LEN($B35)),"")</f>
        <v/>
      </c>
      <c r="P28"/>
      <c r="Q28"/>
      <c r="R28"/>
      <c r="S28"/>
      <c r="T28" s="825" t="s">
        <v>3844</v>
      </c>
      <c r="U28" s="828">
        <f>COUNTIFS($C$6:$C$260, "&gt;="&amp;U33, $C$6:$C$260, "&lt;="&amp;U34, $A$6:$A$260, "&lt;&gt;F",$G$6:$G$260, "C" )</f>
        <v>0</v>
      </c>
      <c r="V28" s="828">
        <f>COUNTIFS($C$6:$C$260, "&gt;="&amp;V33, $C$6:$C$260, "&lt;="&amp;V34, $A$6:$A$260, "&lt;&gt;F",$G$6:$G$260, "C" )</f>
        <v>0</v>
      </c>
      <c r="W28" s="828">
        <f>COUNTIFS($C$6:$C$260, "&gt;="&amp;W33, $C$6:$C$260, "&lt;="&amp;W34, $A$6:$A$260, "&lt;&gt;F",$G$6:$G$260, "C" )</f>
        <v>0</v>
      </c>
      <c r="X28" s="828">
        <f>COUNTIFS($C$6:$C$260, "&gt;="&amp;X33, $C$6:$C$260, "&lt;="&amp;X34, $A$6:$A$260, "&lt;&gt;F",$G$6:$G$260, "C" )</f>
        <v>0</v>
      </c>
      <c r="Y28" s="828">
        <f>COUNTIFS($C$6:$C$260, "&gt;="&amp;Y33, $C$6:$C$260, "&lt;="&amp;Y34, $A$6:$A$260, "&lt;&gt;F",$G$6:$G$260, "C" )</f>
        <v>0</v>
      </c>
      <c r="Z28" s="828">
        <f>COUNTIFS($C$6:$C$260,"&gt;="&amp;Z36, $C$6:$C$260, "&lt;="&amp;Z37, $A$6:$A$260, "&lt;&gt;F",$G$6:$G$260, "A")</f>
        <v>0</v>
      </c>
      <c r="AA28" s="851">
        <f t="shared" si="2"/>
        <v>0</v>
      </c>
    </row>
    <row r="29" spans="1:27" ht="16.5" thickTop="1" thickBot="1">
      <c r="A29" s="654" t="s">
        <v>3834</v>
      </c>
      <c r="B29" s="2"/>
      <c r="C29" s="2"/>
      <c r="D29" s="2"/>
      <c r="E29" s="668"/>
      <c r="F29" s="668"/>
      <c r="N29" s="24" t="e">
        <f>IF(ISNUMBER(FIND("/",#REF!,1)),MID(#REF!,1,FIND("/",#REF!,1)-1),#REF!)</f>
        <v>#REF!</v>
      </c>
      <c r="O29" s="24" t="str">
        <f>IF(ISNUMBER(FIND("/",#REF!,1)),MID(#REF!,FIND("/",#REF!,1)+1,LEN(#REF!)),"")</f>
        <v/>
      </c>
      <c r="P29"/>
      <c r="Q29"/>
      <c r="R29"/>
      <c r="S29"/>
      <c r="T29" s="826" t="s">
        <v>3845</v>
      </c>
      <c r="U29" s="829">
        <f>COUNTIFS($C$6:$C$260, "&gt;="&amp;U30, $C$6:$C$260, "&lt;="&amp;U31, $A$6:$A$260, "&lt;&gt;F",$G$6:$G$260, "D" )</f>
        <v>0</v>
      </c>
      <c r="V29" s="829">
        <f>COUNTIFS($C$6:$C$260, "&gt;="&amp;V30, $C$6:$C$260, "&lt;="&amp;V31, $A$6:$A$260, "&lt;&gt;F",$G$6:$G$260, "D" )</f>
        <v>0</v>
      </c>
      <c r="W29" s="829">
        <f>COUNTIFS($C$6:$C$260, "&gt;="&amp;W30, $C$6:$C$260, "&lt;="&amp;W31, $A$6:$A$260, "&lt;&gt;F",$G$6:$G$260, "D" )</f>
        <v>0</v>
      </c>
      <c r="X29" s="829">
        <f>COUNTIFS($C$6:$C$260, "&gt;="&amp;X30, $C$6:$C$260, "&lt;="&amp;X31, $A$6:$A$260, "&lt;&gt;F",$G$6:$G$260, "D" )</f>
        <v>0</v>
      </c>
      <c r="Y29" s="829">
        <f>COUNTIFS($C$6:$C$260, "&gt;="&amp;Y30, $C$6:$C$260, "&lt;="&amp;Y31, $A$6:$A$260, "&lt;&gt;F",$G$6:$G$260, "D" )</f>
        <v>0</v>
      </c>
      <c r="Z29" s="829">
        <f>COUNTIFS($C$6:$C$260,"&gt;="&amp;Z34, $C$6:$C$260, "&lt;="&amp;Z35, $A$6:$A$260, "&lt;&gt;F",$G$6:$G$260, "A")</f>
        <v>0</v>
      </c>
      <c r="AA29" s="852">
        <f t="shared" si="2"/>
        <v>0</v>
      </c>
    </row>
    <row r="30" spans="1:27" ht="15.75" thickTop="1">
      <c r="E30" s="12"/>
      <c r="F30" s="12"/>
      <c r="N30" s="24" t="e">
        <f>IF(ISNUMBER(FIND("/",#REF!,1)),MID(#REF!,1,FIND("/",#REF!,1)-1),#REF!)</f>
        <v>#REF!</v>
      </c>
      <c r="O30" s="24" t="str">
        <f>IF(ISNUMBER(FIND("/",#REF!,1)),MID(#REF!,FIND("/",#REF!,1)+1,LEN(#REF!)),"")</f>
        <v/>
      </c>
      <c r="P30"/>
      <c r="Q30"/>
      <c r="R30"/>
      <c r="S30"/>
      <c r="T30" s="665"/>
      <c r="U30" s="817">
        <v>40909</v>
      </c>
      <c r="V30" s="817">
        <v>41275</v>
      </c>
      <c r="W30" s="817">
        <v>41640</v>
      </c>
      <c r="X30" s="817">
        <v>42005</v>
      </c>
      <c r="Y30" s="817">
        <v>42370</v>
      </c>
      <c r="Z30" s="817">
        <v>40909</v>
      </c>
      <c r="AA30" s="665"/>
    </row>
    <row r="31" spans="1:27" ht="30">
      <c r="A31" s="90" t="s">
        <v>2029</v>
      </c>
      <c r="B31" s="90" t="s">
        <v>2030</v>
      </c>
      <c r="C31" s="90" t="s">
        <v>2031</v>
      </c>
      <c r="D31" s="90" t="s">
        <v>2032</v>
      </c>
      <c r="N31" s="24" t="e">
        <f>IF(ISNUMBER(FIND("/",#REF!,1)),MID(#REF!,1,FIND("/",#REF!,1)-1),#REF!)</f>
        <v>#REF!</v>
      </c>
      <c r="O31" s="24" t="str">
        <f>IF(ISNUMBER(FIND("/",#REF!,1)),MID(#REF!,FIND("/",#REF!,1)+1,LEN(#REF!)),"")</f>
        <v/>
      </c>
      <c r="P31"/>
      <c r="Q31"/>
      <c r="R31"/>
      <c r="S31"/>
      <c r="T31" s="2"/>
      <c r="U31" s="818">
        <v>41274</v>
      </c>
      <c r="V31" s="818">
        <v>41639</v>
      </c>
      <c r="W31" s="818">
        <v>42004</v>
      </c>
      <c r="X31" s="818">
        <v>42369</v>
      </c>
      <c r="Y31" s="818">
        <v>42735</v>
      </c>
      <c r="Z31" s="818">
        <v>42735</v>
      </c>
      <c r="AA31" s="2"/>
    </row>
    <row r="32" spans="1:27">
      <c r="A32" s="5">
        <f>COUNTIF($A5:$A29,"P")</f>
        <v>14</v>
      </c>
      <c r="B32" s="5">
        <f>COUNTIF($A5:$A29,"S*")</f>
        <v>6</v>
      </c>
      <c r="C32" s="5">
        <f>COUNTIF($A5:$A29,"F")</f>
        <v>1</v>
      </c>
      <c r="D32" s="1244">
        <f>COUNTIF($A5:$A29,"P*") + COUNTIF($A5:$A29,"S2") *2 + COUNTIF($A5:$A29,"S3") *3 + COUNTIF($A5:$A29,"S4") *4 + COUNTIF($A5:$A29,"S5")*5</f>
        <v>37</v>
      </c>
      <c r="N32" s="24" t="e">
        <f>IF(ISNUMBER(FIND("/",#REF!,1)),MID(#REF!,1,FIND("/",#REF!,1)-1),#REF!)</f>
        <v>#REF!</v>
      </c>
      <c r="O32" s="24" t="str">
        <f>IF(ISNUMBER(FIND("/",#REF!,1)),MID(#REF!,FIND("/",#REF!,1)+1,LEN(#REF!)),"")</f>
        <v/>
      </c>
      <c r="P32"/>
      <c r="Q32"/>
      <c r="R32"/>
      <c r="S32"/>
      <c r="T32"/>
      <c r="U32"/>
      <c r="V32"/>
      <c r="W32"/>
      <c r="X32"/>
    </row>
    <row r="33" spans="14:22">
      <c r="N33" s="24">
        <f t="shared" si="3"/>
        <v>0</v>
      </c>
      <c r="O33" s="24" t="str">
        <f t="shared" si="4"/>
        <v/>
      </c>
      <c r="P33"/>
      <c r="Q33"/>
      <c r="R33"/>
      <c r="S33"/>
      <c r="T33"/>
      <c r="U33"/>
      <c r="V33"/>
    </row>
    <row r="34" spans="14:22">
      <c r="N34" s="24">
        <f t="shared" si="3"/>
        <v>0</v>
      </c>
      <c r="O34" s="24" t="str">
        <f t="shared" si="4"/>
        <v/>
      </c>
      <c r="P34"/>
      <c r="Q34"/>
      <c r="R34"/>
      <c r="S34"/>
      <c r="T34"/>
      <c r="U34"/>
      <c r="V34"/>
    </row>
    <row r="35" spans="14:22">
      <c r="N35" s="24">
        <f t="shared" si="3"/>
        <v>0</v>
      </c>
      <c r="O35" s="24" t="str">
        <f t="shared" si="4"/>
        <v/>
      </c>
      <c r="P35"/>
      <c r="Q35"/>
      <c r="R35"/>
      <c r="S35"/>
      <c r="T35"/>
      <c r="U35"/>
      <c r="V35"/>
    </row>
    <row r="36" spans="14:22">
      <c r="N36" s="24">
        <f t="shared" si="3"/>
        <v>0</v>
      </c>
      <c r="O36" s="24" t="str">
        <f t="shared" si="4"/>
        <v/>
      </c>
      <c r="P36"/>
      <c r="Q36"/>
      <c r="R36"/>
      <c r="S36"/>
      <c r="T36"/>
      <c r="U36"/>
      <c r="V36"/>
    </row>
    <row r="37" spans="14:22">
      <c r="N37" s="24">
        <f t="shared" si="3"/>
        <v>0</v>
      </c>
      <c r="O37" s="24" t="str">
        <f t="shared" si="4"/>
        <v/>
      </c>
      <c r="P37"/>
      <c r="Q37"/>
      <c r="R37"/>
      <c r="S37"/>
      <c r="T37"/>
      <c r="U37"/>
      <c r="V37"/>
    </row>
    <row r="38" spans="14:22">
      <c r="N38" s="24">
        <f t="shared" si="3"/>
        <v>0</v>
      </c>
      <c r="O38" s="24" t="str">
        <f t="shared" si="4"/>
        <v/>
      </c>
    </row>
    <row r="39" spans="14:22">
      <c r="N39" s="24">
        <f t="shared" si="3"/>
        <v>0</v>
      </c>
      <c r="O39" s="24" t="str">
        <f t="shared" si="4"/>
        <v/>
      </c>
    </row>
    <row r="40" spans="14:22">
      <c r="N40" s="24">
        <f t="shared" si="3"/>
        <v>0</v>
      </c>
      <c r="O40" s="24" t="str">
        <f t="shared" si="4"/>
        <v/>
      </c>
    </row>
    <row r="41" spans="14:22">
      <c r="N41" s="24">
        <f t="shared" si="3"/>
        <v>0</v>
      </c>
      <c r="O41" s="24" t="str">
        <f t="shared" si="4"/>
        <v/>
      </c>
    </row>
    <row r="42" spans="14:22">
      <c r="N42" s="24">
        <f t="shared" si="3"/>
        <v>0</v>
      </c>
      <c r="O42" s="24" t="str">
        <f t="shared" si="4"/>
        <v/>
      </c>
    </row>
    <row r="43" spans="14:22">
      <c r="N43" s="24">
        <f t="shared" si="3"/>
        <v>0</v>
      </c>
      <c r="O43" s="24" t="str">
        <f t="shared" si="4"/>
        <v/>
      </c>
    </row>
    <row r="44" spans="14:22">
      <c r="N44" s="24">
        <f t="shared" si="3"/>
        <v>0</v>
      </c>
      <c r="O44" s="24" t="str">
        <f t="shared" si="4"/>
        <v/>
      </c>
    </row>
    <row r="45" spans="14:22">
      <c r="N45" s="24">
        <f t="shared" si="3"/>
        <v>0</v>
      </c>
      <c r="O45" s="24" t="str">
        <f t="shared" si="4"/>
        <v/>
      </c>
    </row>
    <row r="46" spans="14:22">
      <c r="N46" s="24">
        <f t="shared" si="3"/>
        <v>0</v>
      </c>
      <c r="O46" s="24" t="str">
        <f t="shared" si="4"/>
        <v/>
      </c>
    </row>
    <row r="47" spans="14:22">
      <c r="N47" s="24">
        <f t="shared" si="3"/>
        <v>0</v>
      </c>
      <c r="O47" s="24" t="str">
        <f t="shared" si="4"/>
        <v/>
      </c>
    </row>
    <row r="48" spans="14:22">
      <c r="N48" s="24">
        <f t="shared" si="3"/>
        <v>0</v>
      </c>
      <c r="O48" s="24" t="str">
        <f t="shared" si="4"/>
        <v/>
      </c>
    </row>
    <row r="49" spans="14:15">
      <c r="N49" s="24">
        <f t="shared" si="3"/>
        <v>0</v>
      </c>
      <c r="O49" s="24" t="str">
        <f t="shared" si="4"/>
        <v/>
      </c>
    </row>
    <row r="50" spans="14:15">
      <c r="N50" s="24">
        <f t="shared" si="3"/>
        <v>0</v>
      </c>
      <c r="O50" s="24" t="str">
        <f t="shared" si="4"/>
        <v/>
      </c>
    </row>
    <row r="51" spans="14:15">
      <c r="N51" s="24">
        <f t="shared" si="3"/>
        <v>0</v>
      </c>
      <c r="O51" s="24" t="str">
        <f t="shared" si="4"/>
        <v/>
      </c>
    </row>
    <row r="52" spans="14:15">
      <c r="N52" s="24">
        <f t="shared" si="3"/>
        <v>0</v>
      </c>
      <c r="O52" s="24" t="str">
        <f t="shared" si="4"/>
        <v/>
      </c>
    </row>
    <row r="53" spans="14:15">
      <c r="N53" s="24">
        <f t="shared" si="3"/>
        <v>0</v>
      </c>
      <c r="O53" s="24" t="str">
        <f t="shared" si="4"/>
        <v/>
      </c>
    </row>
    <row r="54" spans="14:15">
      <c r="N54" s="24">
        <f t="shared" si="3"/>
        <v>0</v>
      </c>
      <c r="O54" s="24" t="str">
        <f t="shared" si="4"/>
        <v/>
      </c>
    </row>
    <row r="55" spans="14:15">
      <c r="N55" s="24">
        <f t="shared" si="3"/>
        <v>0</v>
      </c>
      <c r="O55" s="24" t="str">
        <f t="shared" si="4"/>
        <v/>
      </c>
    </row>
    <row r="56" spans="14:15">
      <c r="N56" s="24">
        <f t="shared" si="3"/>
        <v>0</v>
      </c>
      <c r="O56" s="24" t="str">
        <f t="shared" si="4"/>
        <v/>
      </c>
    </row>
    <row r="57" spans="14:15">
      <c r="N57" s="24">
        <f t="shared" si="3"/>
        <v>0</v>
      </c>
      <c r="O57" s="24" t="str">
        <f t="shared" si="4"/>
        <v/>
      </c>
    </row>
    <row r="58" spans="14:15">
      <c r="N58" s="24">
        <f t="shared" si="3"/>
        <v>0</v>
      </c>
      <c r="O58" s="24" t="str">
        <f t="shared" si="4"/>
        <v/>
      </c>
    </row>
    <row r="59" spans="14:15">
      <c r="N59" s="24">
        <f t="shared" si="3"/>
        <v>0</v>
      </c>
      <c r="O59" s="24" t="str">
        <f t="shared" si="4"/>
        <v/>
      </c>
    </row>
    <row r="60" spans="14:15">
      <c r="N60" s="24">
        <f t="shared" si="3"/>
        <v>0</v>
      </c>
      <c r="O60" s="24" t="str">
        <f t="shared" si="4"/>
        <v/>
      </c>
    </row>
    <row r="61" spans="14:15">
      <c r="N61" s="24">
        <f t="shared" si="3"/>
        <v>0</v>
      </c>
      <c r="O61" s="24" t="str">
        <f t="shared" si="4"/>
        <v/>
      </c>
    </row>
    <row r="62" spans="14:15">
      <c r="N62" s="24">
        <f t="shared" si="3"/>
        <v>0</v>
      </c>
      <c r="O62" s="24" t="str">
        <f t="shared" si="4"/>
        <v/>
      </c>
    </row>
    <row r="63" spans="14:15">
      <c r="N63" s="24">
        <f t="shared" si="3"/>
        <v>0</v>
      </c>
      <c r="O63" s="24" t="str">
        <f t="shared" si="4"/>
        <v/>
      </c>
    </row>
    <row r="64" spans="14:15">
      <c r="N64" s="24">
        <f t="shared" si="3"/>
        <v>0</v>
      </c>
      <c r="O64" s="24" t="str">
        <f t="shared" si="4"/>
        <v/>
      </c>
    </row>
    <row r="65" spans="13:15">
      <c r="N65" s="24">
        <f t="shared" si="3"/>
        <v>0</v>
      </c>
      <c r="O65" s="24" t="str">
        <f t="shared" si="4"/>
        <v/>
      </c>
    </row>
    <row r="66" spans="13:15">
      <c r="N66" s="24">
        <f t="shared" si="3"/>
        <v>0</v>
      </c>
      <c r="O66" s="24" t="str">
        <f t="shared" si="4"/>
        <v/>
      </c>
    </row>
    <row r="67" spans="13:15">
      <c r="N67" s="24">
        <f t="shared" si="3"/>
        <v>0</v>
      </c>
      <c r="O67" s="24" t="str">
        <f t="shared" si="4"/>
        <v/>
      </c>
    </row>
    <row r="68" spans="13:15">
      <c r="N68" s="24">
        <f t="shared" si="3"/>
        <v>0</v>
      </c>
      <c r="O68" s="24" t="str">
        <f t="shared" si="4"/>
        <v/>
      </c>
    </row>
    <row r="69" spans="13:15">
      <c r="N69" s="24">
        <f t="shared" si="3"/>
        <v>0</v>
      </c>
      <c r="O69" s="24" t="str">
        <f t="shared" si="4"/>
        <v/>
      </c>
    </row>
    <row r="70" spans="13:15">
      <c r="M70" s="93"/>
      <c r="N70" s="24">
        <f t="shared" si="3"/>
        <v>0</v>
      </c>
      <c r="O70" s="24" t="str">
        <f t="shared" si="4"/>
        <v/>
      </c>
    </row>
    <row r="71" spans="13:15">
      <c r="M71" s="93"/>
      <c r="N71" s="24">
        <f t="shared" si="3"/>
        <v>0</v>
      </c>
      <c r="O71" s="24" t="str">
        <f t="shared" si="4"/>
        <v/>
      </c>
    </row>
    <row r="72" spans="13:15">
      <c r="N72" s="24">
        <f t="shared" si="3"/>
        <v>0</v>
      </c>
      <c r="O72" s="24" t="str">
        <f t="shared" si="4"/>
        <v/>
      </c>
    </row>
    <row r="73" spans="13:15">
      <c r="N73" s="24">
        <f t="shared" si="3"/>
        <v>0</v>
      </c>
      <c r="O73" s="24" t="str">
        <f t="shared" si="4"/>
        <v/>
      </c>
    </row>
    <row r="74" spans="13:15">
      <c r="N74" s="24">
        <f t="shared" si="3"/>
        <v>0</v>
      </c>
      <c r="O74" s="24" t="str">
        <f t="shared" si="4"/>
        <v/>
      </c>
    </row>
    <row r="75" spans="13:15">
      <c r="N75" s="24">
        <f t="shared" si="3"/>
        <v>0</v>
      </c>
      <c r="O75" s="24" t="str">
        <f t="shared" si="4"/>
        <v/>
      </c>
    </row>
    <row r="76" spans="13:15">
      <c r="N76" s="24">
        <f t="shared" si="3"/>
        <v>0</v>
      </c>
      <c r="O76" s="24" t="str">
        <f t="shared" si="4"/>
        <v/>
      </c>
    </row>
    <row r="77" spans="13:15">
      <c r="N77" s="24">
        <f t="shared" si="3"/>
        <v>0</v>
      </c>
      <c r="O77" s="24" t="str">
        <f t="shared" si="4"/>
        <v/>
      </c>
    </row>
    <row r="78" spans="13:15">
      <c r="N78" s="24">
        <f t="shared" si="3"/>
        <v>0</v>
      </c>
      <c r="O78" s="24" t="str">
        <f t="shared" si="4"/>
        <v/>
      </c>
    </row>
    <row r="79" spans="13:15">
      <c r="N79" s="24">
        <f t="shared" si="3"/>
        <v>0</v>
      </c>
      <c r="O79" s="24" t="str">
        <f t="shared" si="4"/>
        <v/>
      </c>
    </row>
    <row r="80" spans="13:15">
      <c r="N80" s="24">
        <f t="shared" si="3"/>
        <v>0</v>
      </c>
      <c r="O80" s="24" t="str">
        <f t="shared" si="4"/>
        <v/>
      </c>
    </row>
    <row r="81" spans="14:15">
      <c r="N81" s="24">
        <f t="shared" si="3"/>
        <v>0</v>
      </c>
      <c r="O81" s="24" t="str">
        <f t="shared" si="4"/>
        <v/>
      </c>
    </row>
    <row r="82" spans="14:15">
      <c r="N82" s="24">
        <f t="shared" si="3"/>
        <v>0</v>
      </c>
      <c r="O82" s="24" t="str">
        <f t="shared" si="4"/>
        <v/>
      </c>
    </row>
    <row r="83" spans="14:15">
      <c r="N83" s="24">
        <f t="shared" si="3"/>
        <v>0</v>
      </c>
      <c r="O83" s="24" t="str">
        <f t="shared" si="4"/>
        <v/>
      </c>
    </row>
    <row r="84" spans="14:15">
      <c r="N84" s="24">
        <f t="shared" si="3"/>
        <v>0</v>
      </c>
      <c r="O84" s="24" t="str">
        <f t="shared" si="4"/>
        <v/>
      </c>
    </row>
    <row r="85" spans="14:15">
      <c r="N85" s="24">
        <f t="shared" si="3"/>
        <v>0</v>
      </c>
      <c r="O85" s="24" t="str">
        <f t="shared" si="4"/>
        <v/>
      </c>
    </row>
    <row r="86" spans="14:15">
      <c r="N86" s="24">
        <f t="shared" si="3"/>
        <v>0</v>
      </c>
      <c r="O86" s="24" t="str">
        <f t="shared" si="4"/>
        <v/>
      </c>
    </row>
    <row r="87" spans="14:15">
      <c r="N87" s="24">
        <f t="shared" si="3"/>
        <v>0</v>
      </c>
      <c r="O87" s="24" t="str">
        <f t="shared" si="4"/>
        <v/>
      </c>
    </row>
    <row r="88" spans="14:15">
      <c r="N88" s="24">
        <f t="shared" si="3"/>
        <v>0</v>
      </c>
      <c r="O88" s="24" t="str">
        <f t="shared" si="4"/>
        <v/>
      </c>
    </row>
    <row r="89" spans="14:15">
      <c r="N89" s="24">
        <f t="shared" si="3"/>
        <v>0</v>
      </c>
      <c r="O89" s="24" t="str">
        <f t="shared" si="4"/>
        <v/>
      </c>
    </row>
    <row r="90" spans="14:15">
      <c r="N90" s="24">
        <f t="shared" ref="N90:N153" si="9">IF(ISNUMBER(FIND("/",$B90,1)),MID($B90,1,FIND("/",$B90,1)-1),$B90)</f>
        <v>0</v>
      </c>
      <c r="O90" s="24" t="str">
        <f t="shared" ref="O90:O153" si="10">IF(ISNUMBER(FIND("/",$B90,1)),MID($B90,FIND("/",$B90,1)+1,LEN($B90)),"")</f>
        <v/>
      </c>
    </row>
    <row r="91" spans="14:15">
      <c r="N91" s="24">
        <f t="shared" si="9"/>
        <v>0</v>
      </c>
      <c r="O91" s="24" t="str">
        <f t="shared" si="10"/>
        <v/>
      </c>
    </row>
    <row r="92" spans="14:15">
      <c r="N92" s="24">
        <f t="shared" si="9"/>
        <v>0</v>
      </c>
      <c r="O92" s="24" t="str">
        <f t="shared" si="10"/>
        <v/>
      </c>
    </row>
    <row r="93" spans="14:15">
      <c r="N93" s="24">
        <f t="shared" si="9"/>
        <v>0</v>
      </c>
      <c r="O93" s="24" t="str">
        <f t="shared" si="10"/>
        <v/>
      </c>
    </row>
    <row r="94" spans="14:15">
      <c r="N94" s="24">
        <f t="shared" si="9"/>
        <v>0</v>
      </c>
      <c r="O94" s="24" t="str">
        <f t="shared" si="10"/>
        <v/>
      </c>
    </row>
    <row r="95" spans="14:15">
      <c r="N95" s="24">
        <f t="shared" si="9"/>
        <v>0</v>
      </c>
      <c r="O95" s="24" t="str">
        <f t="shared" si="10"/>
        <v/>
      </c>
    </row>
    <row r="96" spans="14:15">
      <c r="N96" s="24">
        <f t="shared" si="9"/>
        <v>0</v>
      </c>
      <c r="O96" s="24" t="str">
        <f t="shared" si="10"/>
        <v/>
      </c>
    </row>
    <row r="97" spans="13:15">
      <c r="N97" s="24">
        <f t="shared" si="9"/>
        <v>0</v>
      </c>
      <c r="O97" s="24" t="str">
        <f t="shared" si="10"/>
        <v/>
      </c>
    </row>
    <row r="98" spans="13:15">
      <c r="N98" s="24">
        <f t="shared" si="9"/>
        <v>0</v>
      </c>
      <c r="O98" s="24" t="str">
        <f t="shared" si="10"/>
        <v/>
      </c>
    </row>
    <row r="99" spans="13:15">
      <c r="N99" s="24">
        <f t="shared" si="9"/>
        <v>0</v>
      </c>
      <c r="O99" s="24" t="str">
        <f t="shared" si="10"/>
        <v/>
      </c>
    </row>
    <row r="100" spans="13:15">
      <c r="N100" s="24">
        <f t="shared" si="9"/>
        <v>0</v>
      </c>
      <c r="O100" s="24" t="str">
        <f t="shared" si="10"/>
        <v/>
      </c>
    </row>
    <row r="101" spans="13:15">
      <c r="N101" s="24">
        <f t="shared" si="9"/>
        <v>0</v>
      </c>
      <c r="O101" s="24" t="str">
        <f t="shared" si="10"/>
        <v/>
      </c>
    </row>
    <row r="102" spans="13:15">
      <c r="N102" s="24">
        <f t="shared" si="9"/>
        <v>0</v>
      </c>
      <c r="O102" s="24" t="str">
        <f t="shared" si="10"/>
        <v/>
      </c>
    </row>
    <row r="103" spans="13:15">
      <c r="N103" s="24">
        <f t="shared" si="9"/>
        <v>0</v>
      </c>
      <c r="O103" s="24" t="str">
        <f t="shared" si="10"/>
        <v/>
      </c>
    </row>
    <row r="104" spans="13:15">
      <c r="N104" s="24">
        <f t="shared" si="9"/>
        <v>0</v>
      </c>
      <c r="O104" s="24" t="str">
        <f t="shared" si="10"/>
        <v/>
      </c>
    </row>
    <row r="105" spans="13:15">
      <c r="N105" s="24">
        <f t="shared" si="9"/>
        <v>0</v>
      </c>
      <c r="O105" s="24" t="str">
        <f t="shared" si="10"/>
        <v/>
      </c>
    </row>
    <row r="106" spans="13:15">
      <c r="N106" s="24">
        <f t="shared" si="9"/>
        <v>0</v>
      </c>
      <c r="O106" s="24" t="str">
        <f t="shared" si="10"/>
        <v/>
      </c>
    </row>
    <row r="107" spans="13:15">
      <c r="N107" s="24">
        <f t="shared" si="9"/>
        <v>0</v>
      </c>
      <c r="O107" s="24" t="str">
        <f t="shared" si="10"/>
        <v/>
      </c>
    </row>
    <row r="108" spans="13:15">
      <c r="N108" s="24">
        <f t="shared" si="9"/>
        <v>0</v>
      </c>
      <c r="O108" s="24" t="str">
        <f t="shared" si="10"/>
        <v/>
      </c>
    </row>
    <row r="109" spans="13:15">
      <c r="N109" s="24">
        <f t="shared" si="9"/>
        <v>0</v>
      </c>
      <c r="O109" s="24" t="str">
        <f t="shared" si="10"/>
        <v/>
      </c>
    </row>
    <row r="110" spans="13:15">
      <c r="N110" s="24">
        <f t="shared" si="9"/>
        <v>0</v>
      </c>
      <c r="O110" s="24" t="str">
        <f t="shared" si="10"/>
        <v/>
      </c>
    </row>
    <row r="111" spans="13:15">
      <c r="N111" s="24">
        <f t="shared" si="9"/>
        <v>0</v>
      </c>
      <c r="O111" s="24" t="str">
        <f t="shared" si="10"/>
        <v/>
      </c>
    </row>
    <row r="112" spans="13:15">
      <c r="M112" s="94"/>
      <c r="N112" s="24">
        <f t="shared" si="9"/>
        <v>0</v>
      </c>
      <c r="O112" s="24" t="str">
        <f t="shared" si="10"/>
        <v/>
      </c>
    </row>
    <row r="113" spans="14:15">
      <c r="N113" s="24">
        <f t="shared" si="9"/>
        <v>0</v>
      </c>
      <c r="O113" s="24" t="str">
        <f t="shared" si="10"/>
        <v/>
      </c>
    </row>
    <row r="114" spans="14:15">
      <c r="N114" s="24">
        <f t="shared" si="9"/>
        <v>0</v>
      </c>
      <c r="O114" s="24" t="str">
        <f t="shared" si="10"/>
        <v/>
      </c>
    </row>
    <row r="115" spans="14:15">
      <c r="N115" s="24">
        <f t="shared" si="9"/>
        <v>0</v>
      </c>
      <c r="O115" s="24" t="str">
        <f t="shared" si="10"/>
        <v/>
      </c>
    </row>
    <row r="116" spans="14:15">
      <c r="N116" s="24">
        <f t="shared" si="9"/>
        <v>0</v>
      </c>
      <c r="O116" s="24" t="str">
        <f t="shared" si="10"/>
        <v/>
      </c>
    </row>
    <row r="117" spans="14:15">
      <c r="N117" s="24">
        <f t="shared" si="9"/>
        <v>0</v>
      </c>
      <c r="O117" s="24" t="str">
        <f t="shared" si="10"/>
        <v/>
      </c>
    </row>
    <row r="118" spans="14:15">
      <c r="N118" s="24">
        <f t="shared" si="9"/>
        <v>0</v>
      </c>
      <c r="O118" s="24" t="str">
        <f t="shared" si="10"/>
        <v/>
      </c>
    </row>
    <row r="119" spans="14:15">
      <c r="N119" s="24">
        <f t="shared" si="9"/>
        <v>0</v>
      </c>
      <c r="O119" s="24" t="str">
        <f t="shared" si="10"/>
        <v/>
      </c>
    </row>
    <row r="120" spans="14:15">
      <c r="N120" s="24">
        <f t="shared" si="9"/>
        <v>0</v>
      </c>
      <c r="O120" s="24" t="str">
        <f t="shared" si="10"/>
        <v/>
      </c>
    </row>
    <row r="121" spans="14:15">
      <c r="N121" s="24">
        <f t="shared" si="9"/>
        <v>0</v>
      </c>
      <c r="O121" s="24" t="str">
        <f t="shared" si="10"/>
        <v/>
      </c>
    </row>
    <row r="122" spans="14:15">
      <c r="N122" s="24">
        <f t="shared" si="9"/>
        <v>0</v>
      </c>
      <c r="O122" s="24" t="str">
        <f t="shared" si="10"/>
        <v/>
      </c>
    </row>
    <row r="123" spans="14:15">
      <c r="N123" s="24">
        <f t="shared" si="9"/>
        <v>0</v>
      </c>
      <c r="O123" s="24" t="str">
        <f t="shared" si="10"/>
        <v/>
      </c>
    </row>
    <row r="124" spans="14:15">
      <c r="N124" s="24">
        <f t="shared" si="9"/>
        <v>0</v>
      </c>
      <c r="O124" s="24" t="str">
        <f t="shared" si="10"/>
        <v/>
      </c>
    </row>
    <row r="125" spans="14:15">
      <c r="N125" s="24">
        <f t="shared" si="9"/>
        <v>0</v>
      </c>
      <c r="O125" s="24" t="str">
        <f t="shared" si="10"/>
        <v/>
      </c>
    </row>
    <row r="126" spans="14:15">
      <c r="N126" s="24">
        <f t="shared" si="9"/>
        <v>0</v>
      </c>
      <c r="O126" s="24" t="str">
        <f t="shared" si="10"/>
        <v/>
      </c>
    </row>
    <row r="127" spans="14:15">
      <c r="N127" s="24">
        <f t="shared" si="9"/>
        <v>0</v>
      </c>
      <c r="O127" s="24" t="str">
        <f t="shared" si="10"/>
        <v/>
      </c>
    </row>
    <row r="128" spans="14:15">
      <c r="N128" s="24">
        <f t="shared" si="9"/>
        <v>0</v>
      </c>
      <c r="O128" s="24" t="str">
        <f t="shared" si="10"/>
        <v/>
      </c>
    </row>
    <row r="129" spans="14:15">
      <c r="N129" s="24">
        <f t="shared" si="9"/>
        <v>0</v>
      </c>
      <c r="O129" s="24" t="str">
        <f t="shared" si="10"/>
        <v/>
      </c>
    </row>
    <row r="130" spans="14:15">
      <c r="N130" s="24">
        <f t="shared" si="9"/>
        <v>0</v>
      </c>
      <c r="O130" s="24" t="str">
        <f t="shared" si="10"/>
        <v/>
      </c>
    </row>
    <row r="131" spans="14:15">
      <c r="N131" s="24">
        <f t="shared" si="9"/>
        <v>0</v>
      </c>
      <c r="O131" s="24" t="str">
        <f t="shared" si="10"/>
        <v/>
      </c>
    </row>
    <row r="132" spans="14:15">
      <c r="N132" s="24">
        <f t="shared" si="9"/>
        <v>0</v>
      </c>
      <c r="O132" s="24" t="str">
        <f t="shared" si="10"/>
        <v/>
      </c>
    </row>
    <row r="133" spans="14:15">
      <c r="N133" s="24">
        <f t="shared" si="9"/>
        <v>0</v>
      </c>
      <c r="O133" s="24" t="str">
        <f t="shared" si="10"/>
        <v/>
      </c>
    </row>
    <row r="134" spans="14:15">
      <c r="N134" s="24">
        <f t="shared" si="9"/>
        <v>0</v>
      </c>
      <c r="O134" s="24" t="str">
        <f t="shared" si="10"/>
        <v/>
      </c>
    </row>
    <row r="135" spans="14:15">
      <c r="N135" s="24">
        <f t="shared" si="9"/>
        <v>0</v>
      </c>
      <c r="O135" s="24" t="str">
        <f t="shared" si="10"/>
        <v/>
      </c>
    </row>
    <row r="136" spans="14:15">
      <c r="N136" s="24">
        <f t="shared" si="9"/>
        <v>0</v>
      </c>
      <c r="O136" s="24" t="str">
        <f t="shared" si="10"/>
        <v/>
      </c>
    </row>
    <row r="137" spans="14:15">
      <c r="N137" s="24">
        <f t="shared" si="9"/>
        <v>0</v>
      </c>
      <c r="O137" s="24" t="str">
        <f t="shared" si="10"/>
        <v/>
      </c>
    </row>
    <row r="138" spans="14:15">
      <c r="N138" s="24">
        <f t="shared" si="9"/>
        <v>0</v>
      </c>
      <c r="O138" s="24" t="str">
        <f t="shared" si="10"/>
        <v/>
      </c>
    </row>
    <row r="139" spans="14:15">
      <c r="N139" s="24">
        <f t="shared" si="9"/>
        <v>0</v>
      </c>
      <c r="O139" s="24" t="str">
        <f t="shared" si="10"/>
        <v/>
      </c>
    </row>
    <row r="140" spans="14:15">
      <c r="N140" s="24">
        <f t="shared" si="9"/>
        <v>0</v>
      </c>
      <c r="O140" s="24" t="str">
        <f t="shared" si="10"/>
        <v/>
      </c>
    </row>
    <row r="141" spans="14:15">
      <c r="N141" s="24">
        <f t="shared" si="9"/>
        <v>0</v>
      </c>
      <c r="O141" s="24" t="str">
        <f t="shared" si="10"/>
        <v/>
      </c>
    </row>
    <row r="142" spans="14:15">
      <c r="N142" s="24">
        <f t="shared" si="9"/>
        <v>0</v>
      </c>
      <c r="O142" s="24" t="str">
        <f t="shared" si="10"/>
        <v/>
      </c>
    </row>
    <row r="143" spans="14:15">
      <c r="N143" s="24">
        <f t="shared" si="9"/>
        <v>0</v>
      </c>
      <c r="O143" s="24" t="str">
        <f t="shared" si="10"/>
        <v/>
      </c>
    </row>
    <row r="144" spans="14:15">
      <c r="N144" s="24">
        <f t="shared" si="9"/>
        <v>0</v>
      </c>
      <c r="O144" s="24" t="str">
        <f t="shared" si="10"/>
        <v/>
      </c>
    </row>
    <row r="145" spans="14:15">
      <c r="N145" s="24">
        <f t="shared" si="9"/>
        <v>0</v>
      </c>
      <c r="O145" s="24" t="str">
        <f t="shared" si="10"/>
        <v/>
      </c>
    </row>
    <row r="146" spans="14:15">
      <c r="N146" s="24">
        <f t="shared" si="9"/>
        <v>0</v>
      </c>
      <c r="O146" s="24" t="str">
        <f t="shared" si="10"/>
        <v/>
      </c>
    </row>
    <row r="147" spans="14:15">
      <c r="N147" s="24">
        <f t="shared" si="9"/>
        <v>0</v>
      </c>
      <c r="O147" s="24" t="str">
        <f t="shared" si="10"/>
        <v/>
      </c>
    </row>
    <row r="148" spans="14:15">
      <c r="N148" s="24">
        <f t="shared" si="9"/>
        <v>0</v>
      </c>
      <c r="O148" s="24" t="str">
        <f t="shared" si="10"/>
        <v/>
      </c>
    </row>
    <row r="149" spans="14:15">
      <c r="N149" s="24">
        <f t="shared" si="9"/>
        <v>0</v>
      </c>
      <c r="O149" s="24" t="str">
        <f t="shared" si="10"/>
        <v/>
      </c>
    </row>
    <row r="150" spans="14:15">
      <c r="N150" s="24">
        <f t="shared" si="9"/>
        <v>0</v>
      </c>
      <c r="O150" s="24" t="str">
        <f t="shared" si="10"/>
        <v/>
      </c>
    </row>
    <row r="151" spans="14:15">
      <c r="N151" s="24">
        <f t="shared" si="9"/>
        <v>0</v>
      </c>
      <c r="O151" s="24" t="str">
        <f t="shared" si="10"/>
        <v/>
      </c>
    </row>
    <row r="152" spans="14:15">
      <c r="N152" s="24">
        <f t="shared" si="9"/>
        <v>0</v>
      </c>
      <c r="O152" s="24" t="str">
        <f t="shared" si="10"/>
        <v/>
      </c>
    </row>
    <row r="153" spans="14:15">
      <c r="N153" s="24">
        <f t="shared" si="9"/>
        <v>0</v>
      </c>
      <c r="O153" s="24" t="str">
        <f t="shared" si="10"/>
        <v/>
      </c>
    </row>
    <row r="154" spans="14:15">
      <c r="N154" s="24">
        <f t="shared" ref="N154:N217" si="11">IF(ISNUMBER(FIND("/",$B154,1)),MID($B154,1,FIND("/",$B154,1)-1),$B154)</f>
        <v>0</v>
      </c>
      <c r="O154" s="24" t="str">
        <f t="shared" ref="O154:O217" si="12">IF(ISNUMBER(FIND("/",$B154,1)),MID($B154,FIND("/",$B154,1)+1,LEN($B154)),"")</f>
        <v/>
      </c>
    </row>
    <row r="155" spans="14:15">
      <c r="N155" s="24">
        <f t="shared" si="11"/>
        <v>0</v>
      </c>
      <c r="O155" s="24" t="str">
        <f t="shared" si="12"/>
        <v/>
      </c>
    </row>
    <row r="156" spans="14:15">
      <c r="N156" s="24">
        <f t="shared" si="11"/>
        <v>0</v>
      </c>
      <c r="O156" s="24" t="str">
        <f t="shared" si="12"/>
        <v/>
      </c>
    </row>
    <row r="157" spans="14:15">
      <c r="N157" s="24">
        <f t="shared" si="11"/>
        <v>0</v>
      </c>
      <c r="O157" s="24" t="str">
        <f t="shared" si="12"/>
        <v/>
      </c>
    </row>
    <row r="158" spans="14:15">
      <c r="N158" s="24">
        <f t="shared" si="11"/>
        <v>0</v>
      </c>
      <c r="O158" s="24" t="str">
        <f t="shared" si="12"/>
        <v/>
      </c>
    </row>
    <row r="159" spans="14:15">
      <c r="N159" s="24">
        <f t="shared" si="11"/>
        <v>0</v>
      </c>
      <c r="O159" s="24" t="str">
        <f t="shared" si="12"/>
        <v/>
      </c>
    </row>
    <row r="160" spans="14:15">
      <c r="N160" s="24">
        <f t="shared" si="11"/>
        <v>0</v>
      </c>
      <c r="O160" s="24" t="str">
        <f t="shared" si="12"/>
        <v/>
      </c>
    </row>
    <row r="161" spans="14:15">
      <c r="N161" s="24">
        <f t="shared" si="11"/>
        <v>0</v>
      </c>
      <c r="O161" s="24" t="str">
        <f t="shared" si="12"/>
        <v/>
      </c>
    </row>
    <row r="162" spans="14:15">
      <c r="N162" s="24">
        <f t="shared" si="11"/>
        <v>0</v>
      </c>
      <c r="O162" s="24" t="str">
        <f t="shared" si="12"/>
        <v/>
      </c>
    </row>
    <row r="163" spans="14:15">
      <c r="N163" s="24">
        <f t="shared" si="11"/>
        <v>0</v>
      </c>
      <c r="O163" s="24" t="str">
        <f t="shared" si="12"/>
        <v/>
      </c>
    </row>
    <row r="164" spans="14:15">
      <c r="N164" s="24">
        <f t="shared" si="11"/>
        <v>0</v>
      </c>
      <c r="O164" s="24" t="str">
        <f t="shared" si="12"/>
        <v/>
      </c>
    </row>
    <row r="165" spans="14:15">
      <c r="N165" s="24">
        <f t="shared" si="11"/>
        <v>0</v>
      </c>
      <c r="O165" s="24" t="str">
        <f t="shared" si="12"/>
        <v/>
      </c>
    </row>
    <row r="166" spans="14:15">
      <c r="N166" s="24">
        <f t="shared" si="11"/>
        <v>0</v>
      </c>
      <c r="O166" s="24" t="str">
        <f t="shared" si="12"/>
        <v/>
      </c>
    </row>
    <row r="167" spans="14:15">
      <c r="N167" s="24">
        <f t="shared" si="11"/>
        <v>0</v>
      </c>
      <c r="O167" s="24" t="str">
        <f t="shared" si="12"/>
        <v/>
      </c>
    </row>
    <row r="168" spans="14:15">
      <c r="N168" s="24">
        <f t="shared" si="11"/>
        <v>0</v>
      </c>
      <c r="O168" s="24" t="str">
        <f t="shared" si="12"/>
        <v/>
      </c>
    </row>
    <row r="169" spans="14:15">
      <c r="N169" s="24">
        <f t="shared" si="11"/>
        <v>0</v>
      </c>
      <c r="O169" s="24" t="str">
        <f t="shared" si="12"/>
        <v/>
      </c>
    </row>
    <row r="170" spans="14:15">
      <c r="N170" s="24">
        <f t="shared" si="11"/>
        <v>0</v>
      </c>
      <c r="O170" s="24" t="str">
        <f t="shared" si="12"/>
        <v/>
      </c>
    </row>
    <row r="171" spans="14:15">
      <c r="N171" s="24">
        <f t="shared" si="11"/>
        <v>0</v>
      </c>
      <c r="O171" s="24" t="str">
        <f t="shared" si="12"/>
        <v/>
      </c>
    </row>
    <row r="172" spans="14:15">
      <c r="N172" s="24">
        <f t="shared" si="11"/>
        <v>0</v>
      </c>
      <c r="O172" s="24" t="str">
        <f t="shared" si="12"/>
        <v/>
      </c>
    </row>
    <row r="173" spans="14:15">
      <c r="N173" s="24">
        <f t="shared" si="11"/>
        <v>0</v>
      </c>
      <c r="O173" s="24" t="str">
        <f t="shared" si="12"/>
        <v/>
      </c>
    </row>
    <row r="174" spans="14:15">
      <c r="N174" s="24">
        <f t="shared" si="11"/>
        <v>0</v>
      </c>
      <c r="O174" s="24" t="str">
        <f t="shared" si="12"/>
        <v/>
      </c>
    </row>
    <row r="175" spans="14:15">
      <c r="N175" s="24">
        <f t="shared" si="11"/>
        <v>0</v>
      </c>
      <c r="O175" s="24" t="str">
        <f t="shared" si="12"/>
        <v/>
      </c>
    </row>
    <row r="176" spans="14:15">
      <c r="N176" s="24">
        <f t="shared" si="11"/>
        <v>0</v>
      </c>
      <c r="O176" s="24" t="str">
        <f t="shared" si="12"/>
        <v/>
      </c>
    </row>
    <row r="177" spans="14:15">
      <c r="N177" s="24">
        <f t="shared" si="11"/>
        <v>0</v>
      </c>
      <c r="O177" s="24" t="str">
        <f t="shared" si="12"/>
        <v/>
      </c>
    </row>
    <row r="178" spans="14:15">
      <c r="N178" s="24">
        <f t="shared" si="11"/>
        <v>0</v>
      </c>
      <c r="O178" s="24" t="str">
        <f t="shared" si="12"/>
        <v/>
      </c>
    </row>
    <row r="179" spans="14:15">
      <c r="N179" s="24">
        <f t="shared" si="11"/>
        <v>0</v>
      </c>
      <c r="O179" s="24" t="str">
        <f t="shared" si="12"/>
        <v/>
      </c>
    </row>
    <row r="180" spans="14:15">
      <c r="N180" s="24">
        <f t="shared" si="11"/>
        <v>0</v>
      </c>
      <c r="O180" s="24" t="str">
        <f t="shared" si="12"/>
        <v/>
      </c>
    </row>
    <row r="181" spans="14:15">
      <c r="N181" s="24">
        <f t="shared" si="11"/>
        <v>0</v>
      </c>
      <c r="O181" s="24" t="str">
        <f t="shared" si="12"/>
        <v/>
      </c>
    </row>
    <row r="182" spans="14:15">
      <c r="N182" s="24">
        <f t="shared" si="11"/>
        <v>0</v>
      </c>
      <c r="O182" s="24" t="str">
        <f t="shared" si="12"/>
        <v/>
      </c>
    </row>
    <row r="183" spans="14:15">
      <c r="N183" s="24">
        <f t="shared" si="11"/>
        <v>0</v>
      </c>
      <c r="O183" s="24" t="str">
        <f t="shared" si="12"/>
        <v/>
      </c>
    </row>
    <row r="184" spans="14:15">
      <c r="N184" s="24">
        <f t="shared" si="11"/>
        <v>0</v>
      </c>
      <c r="O184" s="24" t="str">
        <f t="shared" si="12"/>
        <v/>
      </c>
    </row>
    <row r="185" spans="14:15">
      <c r="N185" s="24">
        <f t="shared" si="11"/>
        <v>0</v>
      </c>
      <c r="O185" s="24" t="str">
        <f t="shared" si="12"/>
        <v/>
      </c>
    </row>
    <row r="186" spans="14:15">
      <c r="N186" s="24">
        <f t="shared" si="11"/>
        <v>0</v>
      </c>
      <c r="O186" s="24" t="str">
        <f t="shared" si="12"/>
        <v/>
      </c>
    </row>
    <row r="187" spans="14:15">
      <c r="N187" s="24">
        <f t="shared" si="11"/>
        <v>0</v>
      </c>
      <c r="O187" s="24" t="str">
        <f t="shared" si="12"/>
        <v/>
      </c>
    </row>
    <row r="188" spans="14:15">
      <c r="N188" s="24">
        <f t="shared" si="11"/>
        <v>0</v>
      </c>
      <c r="O188" s="24" t="str">
        <f t="shared" si="12"/>
        <v/>
      </c>
    </row>
    <row r="189" spans="14:15">
      <c r="N189" s="24">
        <f t="shared" si="11"/>
        <v>0</v>
      </c>
      <c r="O189" s="24" t="str">
        <f t="shared" si="12"/>
        <v/>
      </c>
    </row>
    <row r="190" spans="14:15">
      <c r="N190" s="24">
        <f t="shared" si="11"/>
        <v>0</v>
      </c>
      <c r="O190" s="24" t="str">
        <f t="shared" si="12"/>
        <v/>
      </c>
    </row>
    <row r="191" spans="14:15">
      <c r="N191" s="24">
        <f t="shared" si="11"/>
        <v>0</v>
      </c>
      <c r="O191" s="24" t="str">
        <f t="shared" si="12"/>
        <v/>
      </c>
    </row>
    <row r="192" spans="14:15">
      <c r="N192" s="24">
        <f t="shared" si="11"/>
        <v>0</v>
      </c>
      <c r="O192" s="24" t="str">
        <f t="shared" si="12"/>
        <v/>
      </c>
    </row>
    <row r="193" spans="13:15">
      <c r="M193" s="26"/>
      <c r="N193" s="24">
        <f t="shared" si="11"/>
        <v>0</v>
      </c>
      <c r="O193" s="24" t="str">
        <f t="shared" si="12"/>
        <v/>
      </c>
    </row>
    <row r="194" spans="13:15">
      <c r="M194" s="26"/>
      <c r="N194" s="24">
        <f t="shared" si="11"/>
        <v>0</v>
      </c>
      <c r="O194" s="24" t="str">
        <f t="shared" si="12"/>
        <v/>
      </c>
    </row>
    <row r="195" spans="13:15">
      <c r="M195" s="26"/>
      <c r="N195" s="24">
        <f t="shared" si="11"/>
        <v>0</v>
      </c>
      <c r="O195" s="24" t="str">
        <f t="shared" si="12"/>
        <v/>
      </c>
    </row>
    <row r="196" spans="13:15">
      <c r="M196" s="26"/>
      <c r="N196" s="24">
        <f t="shared" si="11"/>
        <v>0</v>
      </c>
      <c r="O196" s="24" t="str">
        <f t="shared" si="12"/>
        <v/>
      </c>
    </row>
    <row r="197" spans="13:15">
      <c r="M197" s="26"/>
      <c r="N197" s="24">
        <f t="shared" si="11"/>
        <v>0</v>
      </c>
      <c r="O197" s="24" t="str">
        <f t="shared" si="12"/>
        <v/>
      </c>
    </row>
    <row r="198" spans="13:15">
      <c r="M198" s="26"/>
      <c r="N198" s="24">
        <f t="shared" si="11"/>
        <v>0</v>
      </c>
      <c r="O198" s="24" t="str">
        <f t="shared" si="12"/>
        <v/>
      </c>
    </row>
    <row r="199" spans="13:15">
      <c r="M199" s="26"/>
      <c r="N199" s="24">
        <f t="shared" si="11"/>
        <v>0</v>
      </c>
      <c r="O199" s="24" t="str">
        <f t="shared" si="12"/>
        <v/>
      </c>
    </row>
    <row r="200" spans="13:15">
      <c r="M200" s="26"/>
      <c r="N200" s="24">
        <f t="shared" si="11"/>
        <v>0</v>
      </c>
      <c r="O200" s="24" t="str">
        <f t="shared" si="12"/>
        <v/>
      </c>
    </row>
    <row r="201" spans="13:15">
      <c r="M201" s="26"/>
      <c r="N201" s="24">
        <f t="shared" si="11"/>
        <v>0</v>
      </c>
      <c r="O201" s="24" t="str">
        <f t="shared" si="12"/>
        <v/>
      </c>
    </row>
    <row r="202" spans="13:15">
      <c r="M202" s="26"/>
      <c r="N202" s="24">
        <f t="shared" si="11"/>
        <v>0</v>
      </c>
      <c r="O202" s="24" t="str">
        <f t="shared" si="12"/>
        <v/>
      </c>
    </row>
    <row r="203" spans="13:15">
      <c r="M203" s="26"/>
      <c r="N203" s="24">
        <f t="shared" si="11"/>
        <v>0</v>
      </c>
      <c r="O203" s="24" t="str">
        <f t="shared" si="12"/>
        <v/>
      </c>
    </row>
    <row r="204" spans="13:15">
      <c r="M204" s="26"/>
      <c r="N204" s="24">
        <f t="shared" si="11"/>
        <v>0</v>
      </c>
      <c r="O204" s="24" t="str">
        <f t="shared" si="12"/>
        <v/>
      </c>
    </row>
    <row r="205" spans="13:15">
      <c r="M205" s="26"/>
      <c r="N205" s="24">
        <f t="shared" si="11"/>
        <v>0</v>
      </c>
      <c r="O205" s="24" t="str">
        <f t="shared" si="12"/>
        <v/>
      </c>
    </row>
    <row r="206" spans="13:15">
      <c r="M206" s="26"/>
      <c r="N206" s="24">
        <f t="shared" si="11"/>
        <v>0</v>
      </c>
      <c r="O206" s="24" t="str">
        <f t="shared" si="12"/>
        <v/>
      </c>
    </row>
    <row r="207" spans="13:15">
      <c r="M207" s="26"/>
      <c r="N207" s="24">
        <f t="shared" si="11"/>
        <v>0</v>
      </c>
      <c r="O207" s="24" t="str">
        <f t="shared" si="12"/>
        <v/>
      </c>
    </row>
    <row r="208" spans="13:15">
      <c r="M208" s="26"/>
      <c r="N208" s="24">
        <f t="shared" si="11"/>
        <v>0</v>
      </c>
      <c r="O208" s="24" t="str">
        <f t="shared" si="12"/>
        <v/>
      </c>
    </row>
    <row r="209" spans="13:15">
      <c r="M209" s="26"/>
      <c r="N209" s="24">
        <f t="shared" si="11"/>
        <v>0</v>
      </c>
      <c r="O209" s="24" t="str">
        <f t="shared" si="12"/>
        <v/>
      </c>
    </row>
    <row r="210" spans="13:15">
      <c r="M210" s="26"/>
      <c r="N210" s="24">
        <f t="shared" si="11"/>
        <v>0</v>
      </c>
      <c r="O210" s="24" t="str">
        <f t="shared" si="12"/>
        <v/>
      </c>
    </row>
    <row r="211" spans="13:15">
      <c r="M211" s="26"/>
      <c r="N211" s="24">
        <f t="shared" si="11"/>
        <v>0</v>
      </c>
      <c r="O211" s="24" t="str">
        <f t="shared" si="12"/>
        <v/>
      </c>
    </row>
    <row r="212" spans="13:15">
      <c r="M212" s="26"/>
      <c r="N212" s="24">
        <f t="shared" si="11"/>
        <v>0</v>
      </c>
      <c r="O212" s="24" t="str">
        <f t="shared" si="12"/>
        <v/>
      </c>
    </row>
    <row r="213" spans="13:15">
      <c r="M213" s="26"/>
      <c r="N213" s="24">
        <f t="shared" si="11"/>
        <v>0</v>
      </c>
      <c r="O213" s="24" t="str">
        <f t="shared" si="12"/>
        <v/>
      </c>
    </row>
    <row r="214" spans="13:15">
      <c r="M214" s="95"/>
      <c r="N214" s="24">
        <f t="shared" si="11"/>
        <v>0</v>
      </c>
      <c r="O214" s="24" t="str">
        <f t="shared" si="12"/>
        <v/>
      </c>
    </row>
    <row r="215" spans="13:15">
      <c r="M215" s="95"/>
      <c r="N215" s="24">
        <f t="shared" si="11"/>
        <v>0</v>
      </c>
      <c r="O215" s="24" t="str">
        <f t="shared" si="12"/>
        <v/>
      </c>
    </row>
    <row r="216" spans="13:15">
      <c r="M216" s="95"/>
      <c r="N216" s="24">
        <f t="shared" si="11"/>
        <v>0</v>
      </c>
      <c r="O216" s="24" t="str">
        <f t="shared" si="12"/>
        <v/>
      </c>
    </row>
    <row r="217" spans="13:15">
      <c r="M217" s="95"/>
      <c r="N217" s="24">
        <f t="shared" si="11"/>
        <v>0</v>
      </c>
      <c r="O217" s="24" t="str">
        <f t="shared" si="12"/>
        <v/>
      </c>
    </row>
    <row r="218" spans="13:15">
      <c r="M218" s="95"/>
      <c r="N218" s="24">
        <f t="shared" ref="N218:N281" si="13">IF(ISNUMBER(FIND("/",$B218,1)),MID($B218,1,FIND("/",$B218,1)-1),$B218)</f>
        <v>0</v>
      </c>
      <c r="O218" s="24" t="str">
        <f t="shared" ref="O218:O281" si="14">IF(ISNUMBER(FIND("/",$B218,1)),MID($B218,FIND("/",$B218,1)+1,LEN($B218)),"")</f>
        <v/>
      </c>
    </row>
    <row r="219" spans="13:15">
      <c r="M219" s="95"/>
      <c r="N219" s="24">
        <f t="shared" si="13"/>
        <v>0</v>
      </c>
      <c r="O219" s="24" t="str">
        <f t="shared" si="14"/>
        <v/>
      </c>
    </row>
    <row r="220" spans="13:15">
      <c r="M220" s="95"/>
      <c r="N220" s="24">
        <f t="shared" si="13"/>
        <v>0</v>
      </c>
      <c r="O220" s="24" t="str">
        <f t="shared" si="14"/>
        <v/>
      </c>
    </row>
    <row r="221" spans="13:15">
      <c r="M221" s="95"/>
      <c r="N221" s="24">
        <f t="shared" si="13"/>
        <v>0</v>
      </c>
      <c r="O221" s="24" t="str">
        <f t="shared" si="14"/>
        <v/>
      </c>
    </row>
    <row r="222" spans="13:15">
      <c r="M222" s="95"/>
      <c r="N222" s="24">
        <f t="shared" si="13"/>
        <v>0</v>
      </c>
      <c r="O222" s="24" t="str">
        <f t="shared" si="14"/>
        <v/>
      </c>
    </row>
    <row r="223" spans="13:15">
      <c r="M223" s="95"/>
      <c r="N223" s="24">
        <f t="shared" si="13"/>
        <v>0</v>
      </c>
      <c r="O223" s="24" t="str">
        <f t="shared" si="14"/>
        <v/>
      </c>
    </row>
    <row r="224" spans="13:15">
      <c r="M224" s="95"/>
      <c r="N224" s="24">
        <f t="shared" si="13"/>
        <v>0</v>
      </c>
      <c r="O224" s="24" t="str">
        <f t="shared" si="14"/>
        <v/>
      </c>
    </row>
    <row r="225" spans="13:15">
      <c r="M225" s="95"/>
      <c r="N225" s="24">
        <f t="shared" si="13"/>
        <v>0</v>
      </c>
      <c r="O225" s="24" t="str">
        <f t="shared" si="14"/>
        <v/>
      </c>
    </row>
    <row r="226" spans="13:15">
      <c r="M226" s="95"/>
      <c r="N226" s="24">
        <f t="shared" si="13"/>
        <v>0</v>
      </c>
      <c r="O226" s="24" t="str">
        <f t="shared" si="14"/>
        <v/>
      </c>
    </row>
    <row r="227" spans="13:15">
      <c r="M227" s="95"/>
      <c r="N227" s="24">
        <f t="shared" si="13"/>
        <v>0</v>
      </c>
      <c r="O227" s="24" t="str">
        <f t="shared" si="14"/>
        <v/>
      </c>
    </row>
    <row r="228" spans="13:15">
      <c r="M228" s="95"/>
      <c r="N228" s="24">
        <f t="shared" si="13"/>
        <v>0</v>
      </c>
      <c r="O228" s="24" t="str">
        <f t="shared" si="14"/>
        <v/>
      </c>
    </row>
    <row r="229" spans="13:15">
      <c r="M229" s="95"/>
      <c r="N229" s="24">
        <f t="shared" si="13"/>
        <v>0</v>
      </c>
      <c r="O229" s="24" t="str">
        <f t="shared" si="14"/>
        <v/>
      </c>
    </row>
    <row r="230" spans="13:15">
      <c r="M230" s="95"/>
      <c r="N230" s="24">
        <f t="shared" si="13"/>
        <v>0</v>
      </c>
      <c r="O230" s="24" t="str">
        <f t="shared" si="14"/>
        <v/>
      </c>
    </row>
    <row r="231" spans="13:15">
      <c r="M231" s="95"/>
      <c r="N231" s="24">
        <f t="shared" si="13"/>
        <v>0</v>
      </c>
      <c r="O231" s="24" t="str">
        <f t="shared" si="14"/>
        <v/>
      </c>
    </row>
    <row r="232" spans="13:15">
      <c r="M232" s="95"/>
      <c r="N232" s="24">
        <f t="shared" si="13"/>
        <v>0</v>
      </c>
      <c r="O232" s="24" t="str">
        <f t="shared" si="14"/>
        <v/>
      </c>
    </row>
    <row r="233" spans="13:15">
      <c r="M233" s="95"/>
      <c r="N233" s="24">
        <f t="shared" si="13"/>
        <v>0</v>
      </c>
      <c r="O233" s="24" t="str">
        <f t="shared" si="14"/>
        <v/>
      </c>
    </row>
    <row r="234" spans="13:15">
      <c r="M234" s="95"/>
      <c r="N234" s="24">
        <f t="shared" si="13"/>
        <v>0</v>
      </c>
      <c r="O234" s="24" t="str">
        <f t="shared" si="14"/>
        <v/>
      </c>
    </row>
    <row r="235" spans="13:15">
      <c r="M235" s="95"/>
      <c r="N235" s="24">
        <f t="shared" si="13"/>
        <v>0</v>
      </c>
      <c r="O235" s="24" t="str">
        <f t="shared" si="14"/>
        <v/>
      </c>
    </row>
    <row r="236" spans="13:15">
      <c r="M236" s="26"/>
      <c r="N236" s="24">
        <f t="shared" si="13"/>
        <v>0</v>
      </c>
      <c r="O236" s="24" t="str">
        <f t="shared" si="14"/>
        <v/>
      </c>
    </row>
    <row r="237" spans="13:15">
      <c r="M237" s="26"/>
      <c r="N237" s="24">
        <f t="shared" si="13"/>
        <v>0</v>
      </c>
      <c r="O237" s="24" t="str">
        <f t="shared" si="14"/>
        <v/>
      </c>
    </row>
    <row r="238" spans="13:15">
      <c r="M238" s="26"/>
      <c r="N238" s="24">
        <f t="shared" si="13"/>
        <v>0</v>
      </c>
      <c r="O238" s="24" t="str">
        <f t="shared" si="14"/>
        <v/>
      </c>
    </row>
    <row r="239" spans="13:15">
      <c r="M239" s="26"/>
      <c r="N239" s="24">
        <f t="shared" si="13"/>
        <v>0</v>
      </c>
      <c r="O239" s="24" t="str">
        <f t="shared" si="14"/>
        <v/>
      </c>
    </row>
    <row r="240" spans="13:15">
      <c r="M240" s="26"/>
      <c r="N240" s="24">
        <f t="shared" si="13"/>
        <v>0</v>
      </c>
      <c r="O240" s="24" t="str">
        <f t="shared" si="14"/>
        <v/>
      </c>
    </row>
    <row r="241" spans="13:15">
      <c r="M241" s="26"/>
      <c r="N241" s="24">
        <f t="shared" si="13"/>
        <v>0</v>
      </c>
      <c r="O241" s="24" t="str">
        <f t="shared" si="14"/>
        <v/>
      </c>
    </row>
    <row r="242" spans="13:15">
      <c r="M242" s="26"/>
      <c r="N242" s="24">
        <f t="shared" si="13"/>
        <v>0</v>
      </c>
      <c r="O242" s="24" t="str">
        <f t="shared" si="14"/>
        <v/>
      </c>
    </row>
    <row r="243" spans="13:15">
      <c r="N243" s="24">
        <f t="shared" si="13"/>
        <v>0</v>
      </c>
      <c r="O243" s="24" t="str">
        <f t="shared" si="14"/>
        <v/>
      </c>
    </row>
    <row r="244" spans="13:15">
      <c r="N244" s="24">
        <f t="shared" si="13"/>
        <v>0</v>
      </c>
      <c r="O244" s="24" t="str">
        <f t="shared" si="14"/>
        <v/>
      </c>
    </row>
    <row r="245" spans="13:15">
      <c r="N245" s="24">
        <f t="shared" si="13"/>
        <v>0</v>
      </c>
      <c r="O245" s="24" t="str">
        <f t="shared" si="14"/>
        <v/>
      </c>
    </row>
    <row r="246" spans="13:15">
      <c r="N246" s="24">
        <f t="shared" si="13"/>
        <v>0</v>
      </c>
      <c r="O246" s="24" t="str">
        <f t="shared" si="14"/>
        <v/>
      </c>
    </row>
    <row r="247" spans="13:15">
      <c r="N247" s="24">
        <f t="shared" si="13"/>
        <v>0</v>
      </c>
      <c r="O247" s="24" t="str">
        <f t="shared" si="14"/>
        <v/>
      </c>
    </row>
    <row r="248" spans="13:15">
      <c r="N248" s="24">
        <f t="shared" si="13"/>
        <v>0</v>
      </c>
      <c r="O248" s="24" t="str">
        <f t="shared" si="14"/>
        <v/>
      </c>
    </row>
    <row r="249" spans="13:15">
      <c r="N249" s="24">
        <f t="shared" si="13"/>
        <v>0</v>
      </c>
      <c r="O249" s="24" t="str">
        <f t="shared" si="14"/>
        <v/>
      </c>
    </row>
    <row r="250" spans="13:15">
      <c r="N250" s="24">
        <f t="shared" si="13"/>
        <v>0</v>
      </c>
      <c r="O250" s="24" t="str">
        <f t="shared" si="14"/>
        <v/>
      </c>
    </row>
    <row r="251" spans="13:15">
      <c r="N251" s="24">
        <f t="shared" si="13"/>
        <v>0</v>
      </c>
      <c r="O251" s="24" t="str">
        <f t="shared" si="14"/>
        <v/>
      </c>
    </row>
    <row r="252" spans="13:15">
      <c r="N252" s="24">
        <f t="shared" si="13"/>
        <v>0</v>
      </c>
      <c r="O252" s="24" t="str">
        <f t="shared" si="14"/>
        <v/>
      </c>
    </row>
    <row r="253" spans="13:15">
      <c r="N253" s="24">
        <f t="shared" si="13"/>
        <v>0</v>
      </c>
      <c r="O253" s="24" t="str">
        <f t="shared" si="14"/>
        <v/>
      </c>
    </row>
    <row r="254" spans="13:15">
      <c r="N254" s="24">
        <f t="shared" si="13"/>
        <v>0</v>
      </c>
      <c r="O254" s="24" t="str">
        <f t="shared" si="14"/>
        <v/>
      </c>
    </row>
    <row r="255" spans="13:15">
      <c r="N255" s="24">
        <f t="shared" si="13"/>
        <v>0</v>
      </c>
      <c r="O255" s="24" t="str">
        <f t="shared" si="14"/>
        <v/>
      </c>
    </row>
    <row r="256" spans="13:15">
      <c r="N256" s="24">
        <f t="shared" si="13"/>
        <v>0</v>
      </c>
      <c r="O256" s="24" t="str">
        <f t="shared" si="14"/>
        <v/>
      </c>
    </row>
    <row r="257" spans="14:15">
      <c r="N257" s="24">
        <f t="shared" si="13"/>
        <v>0</v>
      </c>
      <c r="O257" s="24" t="str">
        <f t="shared" si="14"/>
        <v/>
      </c>
    </row>
    <row r="258" spans="14:15">
      <c r="N258" s="24">
        <f t="shared" si="13"/>
        <v>0</v>
      </c>
      <c r="O258" s="24" t="str">
        <f t="shared" si="14"/>
        <v/>
      </c>
    </row>
    <row r="259" spans="14:15">
      <c r="N259" s="24">
        <f t="shared" si="13"/>
        <v>0</v>
      </c>
      <c r="O259" s="24" t="str">
        <f t="shared" si="14"/>
        <v/>
      </c>
    </row>
    <row r="260" spans="14:15">
      <c r="N260" s="24">
        <f t="shared" si="13"/>
        <v>0</v>
      </c>
      <c r="O260" s="24" t="str">
        <f t="shared" si="14"/>
        <v/>
      </c>
    </row>
    <row r="261" spans="14:15">
      <c r="N261" s="24">
        <f t="shared" si="13"/>
        <v>0</v>
      </c>
      <c r="O261" s="24" t="str">
        <f t="shared" si="14"/>
        <v/>
      </c>
    </row>
    <row r="262" spans="14:15">
      <c r="N262" s="24">
        <f t="shared" si="13"/>
        <v>0</v>
      </c>
      <c r="O262" s="24" t="str">
        <f t="shared" si="14"/>
        <v/>
      </c>
    </row>
    <row r="263" spans="14:15">
      <c r="N263" s="24">
        <f t="shared" si="13"/>
        <v>0</v>
      </c>
      <c r="O263" s="24" t="str">
        <f t="shared" si="14"/>
        <v/>
      </c>
    </row>
    <row r="264" spans="14:15">
      <c r="N264" s="24">
        <f t="shared" si="13"/>
        <v>0</v>
      </c>
      <c r="O264" s="24" t="str">
        <f t="shared" si="14"/>
        <v/>
      </c>
    </row>
    <row r="265" spans="14:15">
      <c r="N265" s="24">
        <f t="shared" si="13"/>
        <v>0</v>
      </c>
      <c r="O265" s="24" t="str">
        <f t="shared" si="14"/>
        <v/>
      </c>
    </row>
    <row r="266" spans="14:15">
      <c r="N266" s="24">
        <f t="shared" si="13"/>
        <v>0</v>
      </c>
      <c r="O266" s="24" t="str">
        <f t="shared" si="14"/>
        <v/>
      </c>
    </row>
    <row r="267" spans="14:15">
      <c r="N267" s="24">
        <f t="shared" si="13"/>
        <v>0</v>
      </c>
      <c r="O267" s="24" t="str">
        <f t="shared" si="14"/>
        <v/>
      </c>
    </row>
    <row r="268" spans="14:15">
      <c r="N268" s="24">
        <f t="shared" si="13"/>
        <v>0</v>
      </c>
      <c r="O268" s="24" t="str">
        <f t="shared" si="14"/>
        <v/>
      </c>
    </row>
    <row r="269" spans="14:15">
      <c r="N269" s="24">
        <f t="shared" si="13"/>
        <v>0</v>
      </c>
      <c r="O269" s="24" t="str">
        <f t="shared" si="14"/>
        <v/>
      </c>
    </row>
    <row r="270" spans="14:15">
      <c r="N270" s="24">
        <f t="shared" si="13"/>
        <v>0</v>
      </c>
      <c r="O270" s="24" t="str">
        <f t="shared" si="14"/>
        <v/>
      </c>
    </row>
    <row r="271" spans="14:15">
      <c r="N271" s="24">
        <f t="shared" si="13"/>
        <v>0</v>
      </c>
      <c r="O271" s="24" t="str">
        <f t="shared" si="14"/>
        <v/>
      </c>
    </row>
    <row r="272" spans="14:15">
      <c r="N272" s="24">
        <f t="shared" si="13"/>
        <v>0</v>
      </c>
      <c r="O272" s="24" t="str">
        <f t="shared" si="14"/>
        <v/>
      </c>
    </row>
    <row r="273" spans="14:15">
      <c r="N273" s="24">
        <f t="shared" si="13"/>
        <v>0</v>
      </c>
      <c r="O273" s="24" t="str">
        <f t="shared" si="14"/>
        <v/>
      </c>
    </row>
    <row r="274" spans="14:15">
      <c r="N274" s="24">
        <f t="shared" si="13"/>
        <v>0</v>
      </c>
      <c r="O274" s="24" t="str">
        <f t="shared" si="14"/>
        <v/>
      </c>
    </row>
    <row r="275" spans="14:15">
      <c r="N275" s="24">
        <f t="shared" si="13"/>
        <v>0</v>
      </c>
      <c r="O275" s="24" t="str">
        <f t="shared" si="14"/>
        <v/>
      </c>
    </row>
    <row r="276" spans="14:15">
      <c r="N276" s="24">
        <f t="shared" si="13"/>
        <v>0</v>
      </c>
      <c r="O276" s="24" t="str">
        <f t="shared" si="14"/>
        <v/>
      </c>
    </row>
    <row r="277" spans="14:15">
      <c r="N277" s="24">
        <f t="shared" si="13"/>
        <v>0</v>
      </c>
      <c r="O277" s="24" t="str">
        <f t="shared" si="14"/>
        <v/>
      </c>
    </row>
    <row r="278" spans="14:15">
      <c r="N278" s="24">
        <f t="shared" si="13"/>
        <v>0</v>
      </c>
      <c r="O278" s="24" t="str">
        <f t="shared" si="14"/>
        <v/>
      </c>
    </row>
    <row r="279" spans="14:15">
      <c r="N279" s="24">
        <f t="shared" si="13"/>
        <v>0</v>
      </c>
      <c r="O279" s="24" t="str">
        <f t="shared" si="14"/>
        <v/>
      </c>
    </row>
    <row r="280" spans="14:15">
      <c r="N280" s="24">
        <f t="shared" si="13"/>
        <v>0</v>
      </c>
      <c r="O280" s="24" t="str">
        <f t="shared" si="14"/>
        <v/>
      </c>
    </row>
    <row r="281" spans="14:15">
      <c r="N281" s="24">
        <f t="shared" si="13"/>
        <v>0</v>
      </c>
      <c r="O281" s="24" t="str">
        <f t="shared" si="14"/>
        <v/>
      </c>
    </row>
    <row r="282" spans="14:15">
      <c r="N282" s="24">
        <f t="shared" ref="N282:N320" si="15">IF(ISNUMBER(FIND("/",$B282,1)),MID($B282,1,FIND("/",$B282,1)-1),$B282)</f>
        <v>0</v>
      </c>
      <c r="O282" s="24" t="str">
        <f t="shared" ref="O282:O320" si="16">IF(ISNUMBER(FIND("/",$B282,1)),MID($B282,FIND("/",$B282,1)+1,LEN($B282)),"")</f>
        <v/>
      </c>
    </row>
    <row r="283" spans="14:15">
      <c r="N283" s="24">
        <f t="shared" si="15"/>
        <v>0</v>
      </c>
      <c r="O283" s="24" t="str">
        <f t="shared" si="16"/>
        <v/>
      </c>
    </row>
    <row r="284" spans="14:15">
      <c r="N284" s="24">
        <f t="shared" si="15"/>
        <v>0</v>
      </c>
      <c r="O284" s="24" t="str">
        <f t="shared" si="16"/>
        <v/>
      </c>
    </row>
    <row r="285" spans="14:15">
      <c r="N285" s="24">
        <f t="shared" si="15"/>
        <v>0</v>
      </c>
      <c r="O285" s="24" t="str">
        <f t="shared" si="16"/>
        <v/>
      </c>
    </row>
    <row r="286" spans="14:15">
      <c r="N286" s="24">
        <f t="shared" si="15"/>
        <v>0</v>
      </c>
      <c r="O286" s="24" t="str">
        <f t="shared" si="16"/>
        <v/>
      </c>
    </row>
    <row r="287" spans="14:15">
      <c r="N287" s="24">
        <f t="shared" si="15"/>
        <v>0</v>
      </c>
      <c r="O287" s="24" t="str">
        <f t="shared" si="16"/>
        <v/>
      </c>
    </row>
    <row r="288" spans="14:15">
      <c r="N288" s="24">
        <f t="shared" si="15"/>
        <v>0</v>
      </c>
      <c r="O288" s="24" t="str">
        <f t="shared" si="16"/>
        <v/>
      </c>
    </row>
    <row r="289" spans="14:15">
      <c r="N289" s="24">
        <f t="shared" si="15"/>
        <v>0</v>
      </c>
      <c r="O289" s="24" t="str">
        <f t="shared" si="16"/>
        <v/>
      </c>
    </row>
    <row r="290" spans="14:15">
      <c r="N290" s="24">
        <f t="shared" si="15"/>
        <v>0</v>
      </c>
      <c r="O290" s="24" t="str">
        <f t="shared" si="16"/>
        <v/>
      </c>
    </row>
    <row r="291" spans="14:15">
      <c r="N291" s="24">
        <f t="shared" si="15"/>
        <v>0</v>
      </c>
      <c r="O291" s="24" t="str">
        <f t="shared" si="16"/>
        <v/>
      </c>
    </row>
    <row r="292" spans="14:15">
      <c r="N292" s="24">
        <f t="shared" si="15"/>
        <v>0</v>
      </c>
      <c r="O292" s="24" t="str">
        <f t="shared" si="16"/>
        <v/>
      </c>
    </row>
    <row r="293" spans="14:15">
      <c r="N293" s="24">
        <f t="shared" si="15"/>
        <v>0</v>
      </c>
      <c r="O293" s="24" t="str">
        <f t="shared" si="16"/>
        <v/>
      </c>
    </row>
    <row r="294" spans="14:15">
      <c r="N294" s="24">
        <f t="shared" si="15"/>
        <v>0</v>
      </c>
      <c r="O294" s="24" t="str">
        <f t="shared" si="16"/>
        <v/>
      </c>
    </row>
    <row r="295" spans="14:15">
      <c r="N295" s="24">
        <f t="shared" si="15"/>
        <v>0</v>
      </c>
      <c r="O295" s="24" t="str">
        <f t="shared" si="16"/>
        <v/>
      </c>
    </row>
    <row r="296" spans="14:15">
      <c r="N296" s="24">
        <f t="shared" si="15"/>
        <v>0</v>
      </c>
      <c r="O296" s="24" t="str">
        <f t="shared" si="16"/>
        <v/>
      </c>
    </row>
    <row r="297" spans="14:15">
      <c r="N297" s="24">
        <f t="shared" si="15"/>
        <v>0</v>
      </c>
      <c r="O297" s="24" t="str">
        <f t="shared" si="16"/>
        <v/>
      </c>
    </row>
    <row r="298" spans="14:15">
      <c r="N298" s="24">
        <f t="shared" si="15"/>
        <v>0</v>
      </c>
      <c r="O298" s="24" t="str">
        <f t="shared" si="16"/>
        <v/>
      </c>
    </row>
    <row r="299" spans="14:15">
      <c r="N299" s="24">
        <f t="shared" si="15"/>
        <v>0</v>
      </c>
      <c r="O299" s="24" t="str">
        <f t="shared" si="16"/>
        <v/>
      </c>
    </row>
    <row r="300" spans="14:15">
      <c r="N300" s="24">
        <f t="shared" si="15"/>
        <v>0</v>
      </c>
      <c r="O300" s="24" t="str">
        <f t="shared" si="16"/>
        <v/>
      </c>
    </row>
    <row r="301" spans="14:15">
      <c r="N301" s="24">
        <f t="shared" si="15"/>
        <v>0</v>
      </c>
      <c r="O301" s="24" t="str">
        <f t="shared" si="16"/>
        <v/>
      </c>
    </row>
    <row r="302" spans="14:15">
      <c r="N302" s="24">
        <f t="shared" si="15"/>
        <v>0</v>
      </c>
      <c r="O302" s="24" t="str">
        <f t="shared" si="16"/>
        <v/>
      </c>
    </row>
    <row r="303" spans="14:15">
      <c r="N303" s="24">
        <f t="shared" si="15"/>
        <v>0</v>
      </c>
      <c r="O303" s="24" t="str">
        <f t="shared" si="16"/>
        <v/>
      </c>
    </row>
    <row r="304" spans="14:15">
      <c r="N304" s="24">
        <f t="shared" si="15"/>
        <v>0</v>
      </c>
      <c r="O304" s="24" t="str">
        <f t="shared" si="16"/>
        <v/>
      </c>
    </row>
    <row r="305" spans="13:15">
      <c r="N305" s="24">
        <f t="shared" si="15"/>
        <v>0</v>
      </c>
      <c r="O305" s="24" t="str">
        <f t="shared" si="16"/>
        <v/>
      </c>
    </row>
    <row r="306" spans="13:15">
      <c r="N306" s="24">
        <f t="shared" si="15"/>
        <v>0</v>
      </c>
      <c r="O306" s="24" t="str">
        <f t="shared" si="16"/>
        <v/>
      </c>
    </row>
    <row r="307" spans="13:15">
      <c r="N307" s="24">
        <f t="shared" si="15"/>
        <v>0</v>
      </c>
      <c r="O307" s="24" t="str">
        <f t="shared" si="16"/>
        <v/>
      </c>
    </row>
    <row r="308" spans="13:15">
      <c r="N308" s="24">
        <f t="shared" si="15"/>
        <v>0</v>
      </c>
      <c r="O308" s="24" t="str">
        <f t="shared" si="16"/>
        <v/>
      </c>
    </row>
    <row r="309" spans="13:15">
      <c r="N309" s="24">
        <f t="shared" si="15"/>
        <v>0</v>
      </c>
      <c r="O309" s="24" t="str">
        <f t="shared" si="16"/>
        <v/>
      </c>
    </row>
    <row r="310" spans="13:15">
      <c r="N310" s="24">
        <f t="shared" si="15"/>
        <v>0</v>
      </c>
      <c r="O310" s="24" t="str">
        <f t="shared" si="16"/>
        <v/>
      </c>
    </row>
    <row r="311" spans="13:15">
      <c r="N311" s="24">
        <f t="shared" si="15"/>
        <v>0</v>
      </c>
      <c r="O311" s="24" t="str">
        <f t="shared" si="16"/>
        <v/>
      </c>
    </row>
    <row r="312" spans="13:15">
      <c r="N312" s="24">
        <f t="shared" si="15"/>
        <v>0</v>
      </c>
      <c r="O312" s="24" t="str">
        <f t="shared" si="16"/>
        <v/>
      </c>
    </row>
    <row r="313" spans="13:15">
      <c r="N313" s="24">
        <f t="shared" si="15"/>
        <v>0</v>
      </c>
      <c r="O313" s="24" t="str">
        <f t="shared" si="16"/>
        <v/>
      </c>
    </row>
    <row r="314" spans="13:15">
      <c r="N314" s="24">
        <f t="shared" si="15"/>
        <v>0</v>
      </c>
      <c r="O314" s="24" t="str">
        <f t="shared" si="16"/>
        <v/>
      </c>
    </row>
    <row r="315" spans="13:15">
      <c r="N315" s="24">
        <f t="shared" si="15"/>
        <v>0</v>
      </c>
      <c r="O315" s="24" t="str">
        <f t="shared" si="16"/>
        <v/>
      </c>
    </row>
    <row r="316" spans="13:15">
      <c r="M316" s="96"/>
      <c r="N316" s="24">
        <f t="shared" si="15"/>
        <v>0</v>
      </c>
      <c r="O316" s="24" t="str">
        <f t="shared" si="16"/>
        <v/>
      </c>
    </row>
    <row r="317" spans="13:15">
      <c r="M317" s="92"/>
      <c r="N317" s="24">
        <f t="shared" si="15"/>
        <v>0</v>
      </c>
      <c r="O317" s="24" t="str">
        <f t="shared" si="16"/>
        <v/>
      </c>
    </row>
    <row r="318" spans="13:15">
      <c r="M318" s="92"/>
      <c r="N318" s="24">
        <f t="shared" si="15"/>
        <v>0</v>
      </c>
      <c r="O318" s="24" t="str">
        <f t="shared" si="16"/>
        <v/>
      </c>
    </row>
    <row r="319" spans="13:15">
      <c r="M319" s="96"/>
      <c r="N319" s="24">
        <f t="shared" si="15"/>
        <v>0</v>
      </c>
      <c r="O319" s="24" t="str">
        <f t="shared" si="16"/>
        <v/>
      </c>
    </row>
    <row r="320" spans="13:15">
      <c r="M320" s="96"/>
      <c r="N320" s="24">
        <f t="shared" si="15"/>
        <v>0</v>
      </c>
      <c r="O320" s="24" t="str">
        <f t="shared" si="16"/>
        <v/>
      </c>
    </row>
    <row r="321" spans="13:13">
      <c r="M321" s="96"/>
    </row>
    <row r="322" spans="13:13">
      <c r="M322" s="96"/>
    </row>
    <row r="323" spans="13:13">
      <c r="M323" s="97"/>
    </row>
    <row r="324" spans="13:13">
      <c r="M324" s="97"/>
    </row>
  </sheetData>
  <mergeCells count="2">
    <mergeCell ref="A1:H1"/>
    <mergeCell ref="A3:G3"/>
  </mergeCells>
  <conditionalFormatting sqref="E5:E8 E25:F27 E13:F16">
    <cfRule type="containsText" dxfId="1071" priority="235" operator="containsText" text="CADUCADO">
      <formula>NOT(ISERROR(SEARCH("CADUCADO",E5)))</formula>
    </cfRule>
    <cfRule type="expression" dxfId="1070" priority="236">
      <formula xml:space="preserve"> CADUCADO</formula>
    </cfRule>
  </conditionalFormatting>
  <conditionalFormatting sqref="E5:E8 E25:E27 E13:E16">
    <cfRule type="containsText" dxfId="1069" priority="233" operator="containsText" text="CADUCADO">
      <formula>NOT(ISERROR(SEARCH("CADUCADO",E5)))</formula>
    </cfRule>
  </conditionalFormatting>
  <conditionalFormatting sqref="F5:F8 F25:F27 F13:F16">
    <cfRule type="containsText" dxfId="1068" priority="229" operator="containsText" text="ALERTA">
      <formula>NOT(ISERROR(SEARCH("ALERTA",F5)))</formula>
    </cfRule>
  </conditionalFormatting>
  <conditionalFormatting sqref="F5:F8">
    <cfRule type="containsText" dxfId="1067" priority="230" operator="containsText" text="CADUCADO">
      <formula>NOT(ISERROR(SEARCH("CADUCADO",F5)))</formula>
    </cfRule>
    <cfRule type="expression" dxfId="1066" priority="231">
      <formula xml:space="preserve"> CADUCADO</formula>
    </cfRule>
  </conditionalFormatting>
  <conditionalFormatting sqref="E6">
    <cfRule type="containsText" dxfId="1065" priority="227" operator="containsText" text="CADUCADO">
      <formula>NOT(ISERROR(SEARCH("CADUCADO",E6)))</formula>
    </cfRule>
    <cfRule type="expression" dxfId="1064" priority="228">
      <formula xml:space="preserve"> CADUCADO</formula>
    </cfRule>
  </conditionalFormatting>
  <conditionalFormatting sqref="E6">
    <cfRule type="containsText" dxfId="1063" priority="226" operator="containsText" text="CADUCADO">
      <formula>NOT(ISERROR(SEARCH("CADUCADO",E6)))</formula>
    </cfRule>
  </conditionalFormatting>
  <conditionalFormatting sqref="F6">
    <cfRule type="containsText" dxfId="1062" priority="223" operator="containsText" text="ALERTA">
      <formula>NOT(ISERROR(SEARCH("ALERTA",F6)))</formula>
    </cfRule>
  </conditionalFormatting>
  <conditionalFormatting sqref="F6">
    <cfRule type="containsText" dxfId="1061" priority="224" operator="containsText" text="CADUCADO">
      <formula>NOT(ISERROR(SEARCH("CADUCADO",F6)))</formula>
    </cfRule>
    <cfRule type="expression" dxfId="1060" priority="225">
      <formula xml:space="preserve"> CADUCADO</formula>
    </cfRule>
  </conditionalFormatting>
  <conditionalFormatting sqref="E7">
    <cfRule type="containsText" dxfId="1059" priority="221" operator="containsText" text="CADUCADO">
      <formula>NOT(ISERROR(SEARCH("CADUCADO",E7)))</formula>
    </cfRule>
    <cfRule type="expression" dxfId="1058" priority="222">
      <formula xml:space="preserve"> CADUCADO</formula>
    </cfRule>
  </conditionalFormatting>
  <conditionalFormatting sqref="E7">
    <cfRule type="containsText" dxfId="1057" priority="220" operator="containsText" text="CADUCADO">
      <formula>NOT(ISERROR(SEARCH("CADUCADO",E7)))</formula>
    </cfRule>
  </conditionalFormatting>
  <conditionalFormatting sqref="F7">
    <cfRule type="containsText" dxfId="1056" priority="217" operator="containsText" text="ALERTA">
      <formula>NOT(ISERROR(SEARCH("ALERTA",F7)))</formula>
    </cfRule>
  </conditionalFormatting>
  <conditionalFormatting sqref="F7">
    <cfRule type="containsText" dxfId="1055" priority="218" operator="containsText" text="CADUCADO">
      <formula>NOT(ISERROR(SEARCH("CADUCADO",F7)))</formula>
    </cfRule>
    <cfRule type="expression" dxfId="1054" priority="219">
      <formula xml:space="preserve"> CADUCADO</formula>
    </cfRule>
  </conditionalFormatting>
  <conditionalFormatting sqref="E7">
    <cfRule type="containsText" dxfId="1053" priority="215" operator="containsText" text="CADUCADO">
      <formula>NOT(ISERROR(SEARCH("CADUCADO",E7)))</formula>
    </cfRule>
    <cfRule type="expression" dxfId="1052" priority="216">
      <formula xml:space="preserve"> CADUCADO</formula>
    </cfRule>
  </conditionalFormatting>
  <conditionalFormatting sqref="E7">
    <cfRule type="containsText" dxfId="1051" priority="214" operator="containsText" text="CADUCADO">
      <formula>NOT(ISERROR(SEARCH("CADUCADO",E7)))</formula>
    </cfRule>
  </conditionalFormatting>
  <conditionalFormatting sqref="F7">
    <cfRule type="containsText" dxfId="1050" priority="211" operator="containsText" text="ALERTA">
      <formula>NOT(ISERROR(SEARCH("ALERTA",F7)))</formula>
    </cfRule>
  </conditionalFormatting>
  <conditionalFormatting sqref="F7">
    <cfRule type="containsText" dxfId="1049" priority="212" operator="containsText" text="CADUCADO">
      <formula>NOT(ISERROR(SEARCH("CADUCADO",F7)))</formula>
    </cfRule>
    <cfRule type="expression" dxfId="1048" priority="213">
      <formula xml:space="preserve"> CADUCADO</formula>
    </cfRule>
  </conditionalFormatting>
  <conditionalFormatting sqref="E8">
    <cfRule type="containsText" dxfId="1047" priority="209" operator="containsText" text="CADUCADO">
      <formula>NOT(ISERROR(SEARCH("CADUCADO",E8)))</formula>
    </cfRule>
    <cfRule type="expression" dxfId="1046" priority="210">
      <formula xml:space="preserve"> CADUCADO</formula>
    </cfRule>
  </conditionalFormatting>
  <conditionalFormatting sqref="E8">
    <cfRule type="containsText" dxfId="1045" priority="208" operator="containsText" text="CADUCADO">
      <formula>NOT(ISERROR(SEARCH("CADUCADO",E8)))</formula>
    </cfRule>
  </conditionalFormatting>
  <conditionalFormatting sqref="F8">
    <cfRule type="containsText" dxfId="1044" priority="205" operator="containsText" text="ALERTA">
      <formula>NOT(ISERROR(SEARCH("ALERTA",F8)))</formula>
    </cfRule>
  </conditionalFormatting>
  <conditionalFormatting sqref="F8">
    <cfRule type="containsText" dxfId="1043" priority="206" operator="containsText" text="CADUCADO">
      <formula>NOT(ISERROR(SEARCH("CADUCADO",F8)))</formula>
    </cfRule>
    <cfRule type="expression" dxfId="1042" priority="207">
      <formula xml:space="preserve"> CADUCADO</formula>
    </cfRule>
  </conditionalFormatting>
  <conditionalFormatting sqref="E8">
    <cfRule type="containsText" dxfId="1041" priority="203" operator="containsText" text="CADUCADO">
      <formula>NOT(ISERROR(SEARCH("CADUCADO",E8)))</formula>
    </cfRule>
    <cfRule type="expression" dxfId="1040" priority="204">
      <formula xml:space="preserve"> CADUCADO</formula>
    </cfRule>
  </conditionalFormatting>
  <conditionalFormatting sqref="E8">
    <cfRule type="containsText" dxfId="1039" priority="202" operator="containsText" text="CADUCADO">
      <formula>NOT(ISERROR(SEARCH("CADUCADO",E8)))</formula>
    </cfRule>
  </conditionalFormatting>
  <conditionalFormatting sqref="F8">
    <cfRule type="containsText" dxfId="1038" priority="199" operator="containsText" text="ALERTA">
      <formula>NOT(ISERROR(SEARCH("ALERTA",F8)))</formula>
    </cfRule>
  </conditionalFormatting>
  <conditionalFormatting sqref="F8">
    <cfRule type="containsText" dxfId="1037" priority="200" operator="containsText" text="CADUCADO">
      <formula>NOT(ISERROR(SEARCH("CADUCADO",F8)))</formula>
    </cfRule>
    <cfRule type="expression" dxfId="1036" priority="201">
      <formula xml:space="preserve"> CADUCADO</formula>
    </cfRule>
  </conditionalFormatting>
  <conditionalFormatting sqref="E8">
    <cfRule type="containsText" dxfId="1035" priority="197" operator="containsText" text="CADUCADO">
      <formula>NOT(ISERROR(SEARCH("CADUCADO",E8)))</formula>
    </cfRule>
    <cfRule type="expression" dxfId="1034" priority="198">
      <formula xml:space="preserve"> CADUCADO</formula>
    </cfRule>
  </conditionalFormatting>
  <conditionalFormatting sqref="E8">
    <cfRule type="containsText" dxfId="1033" priority="196" operator="containsText" text="CADUCADO">
      <formula>NOT(ISERROR(SEARCH("CADUCADO",E8)))</formula>
    </cfRule>
  </conditionalFormatting>
  <conditionalFormatting sqref="F8">
    <cfRule type="containsText" dxfId="1032" priority="193" operator="containsText" text="ALERTA">
      <formula>NOT(ISERROR(SEARCH("ALERTA",F8)))</formula>
    </cfRule>
  </conditionalFormatting>
  <conditionalFormatting sqref="F8">
    <cfRule type="containsText" dxfId="1031" priority="194" operator="containsText" text="CADUCADO">
      <formula>NOT(ISERROR(SEARCH("CADUCADO",F8)))</formula>
    </cfRule>
    <cfRule type="expression" dxfId="1030" priority="195">
      <formula xml:space="preserve"> CADUCADO</formula>
    </cfRule>
  </conditionalFormatting>
  <conditionalFormatting sqref="E9">
    <cfRule type="containsText" dxfId="1029" priority="191" operator="containsText" text="CADUCADO">
      <formula>NOT(ISERROR(SEARCH("CADUCADO",E9)))</formula>
    </cfRule>
    <cfRule type="expression" dxfId="1028" priority="192">
      <formula xml:space="preserve"> CADUCADO</formula>
    </cfRule>
  </conditionalFormatting>
  <conditionalFormatting sqref="E9">
    <cfRule type="containsText" dxfId="1027" priority="190" operator="containsText" text="CADUCADO">
      <formula>NOT(ISERROR(SEARCH("CADUCADO",E9)))</formula>
    </cfRule>
  </conditionalFormatting>
  <conditionalFormatting sqref="F9">
    <cfRule type="containsText" dxfId="1026" priority="187" operator="containsText" text="ALERTA">
      <formula>NOT(ISERROR(SEARCH("ALERTA",F9)))</formula>
    </cfRule>
  </conditionalFormatting>
  <conditionalFormatting sqref="F9">
    <cfRule type="containsText" dxfId="1025" priority="188" operator="containsText" text="CADUCADO">
      <formula>NOT(ISERROR(SEARCH("CADUCADO",F9)))</formula>
    </cfRule>
    <cfRule type="expression" dxfId="1024" priority="189">
      <formula xml:space="preserve"> CADUCADO</formula>
    </cfRule>
  </conditionalFormatting>
  <conditionalFormatting sqref="E9">
    <cfRule type="containsText" dxfId="1023" priority="185" operator="containsText" text="CADUCADO">
      <formula>NOT(ISERROR(SEARCH("CADUCADO",E9)))</formula>
    </cfRule>
    <cfRule type="expression" dxfId="1022" priority="186">
      <formula xml:space="preserve"> CADUCADO</formula>
    </cfRule>
  </conditionalFormatting>
  <conditionalFormatting sqref="E9">
    <cfRule type="containsText" dxfId="1021" priority="184" operator="containsText" text="CADUCADO">
      <formula>NOT(ISERROR(SEARCH("CADUCADO",E9)))</formula>
    </cfRule>
  </conditionalFormatting>
  <conditionalFormatting sqref="F9">
    <cfRule type="containsText" dxfId="1020" priority="181" operator="containsText" text="ALERTA">
      <formula>NOT(ISERROR(SEARCH("ALERTA",F9)))</formula>
    </cfRule>
  </conditionalFormatting>
  <conditionalFormatting sqref="F9">
    <cfRule type="containsText" dxfId="1019" priority="182" operator="containsText" text="CADUCADO">
      <formula>NOT(ISERROR(SEARCH("CADUCADO",F9)))</formula>
    </cfRule>
    <cfRule type="expression" dxfId="1018" priority="183">
      <formula xml:space="preserve"> CADUCADO</formula>
    </cfRule>
  </conditionalFormatting>
  <conditionalFormatting sqref="E9">
    <cfRule type="containsText" dxfId="1017" priority="179" operator="containsText" text="CADUCADO">
      <formula>NOT(ISERROR(SEARCH("CADUCADO",E9)))</formula>
    </cfRule>
    <cfRule type="expression" dxfId="1016" priority="180">
      <formula xml:space="preserve"> CADUCADO</formula>
    </cfRule>
  </conditionalFormatting>
  <conditionalFormatting sqref="E9">
    <cfRule type="containsText" dxfId="1015" priority="178" operator="containsText" text="CADUCADO">
      <formula>NOT(ISERROR(SEARCH("CADUCADO",E9)))</formula>
    </cfRule>
  </conditionalFormatting>
  <conditionalFormatting sqref="F9">
    <cfRule type="containsText" dxfId="1014" priority="175" operator="containsText" text="ALERTA">
      <formula>NOT(ISERROR(SEARCH("ALERTA",F9)))</formula>
    </cfRule>
  </conditionalFormatting>
  <conditionalFormatting sqref="F9">
    <cfRule type="containsText" dxfId="1013" priority="176" operator="containsText" text="CADUCADO">
      <formula>NOT(ISERROR(SEARCH("CADUCADO",F9)))</formula>
    </cfRule>
    <cfRule type="expression" dxfId="1012" priority="177">
      <formula xml:space="preserve"> CADUCADO</formula>
    </cfRule>
  </conditionalFormatting>
  <conditionalFormatting sqref="E9">
    <cfRule type="containsText" dxfId="1011" priority="173" operator="containsText" text="CADUCADO">
      <formula>NOT(ISERROR(SEARCH("CADUCADO",E9)))</formula>
    </cfRule>
    <cfRule type="expression" dxfId="1010" priority="174">
      <formula xml:space="preserve"> CADUCADO</formula>
    </cfRule>
  </conditionalFormatting>
  <conditionalFormatting sqref="E9">
    <cfRule type="containsText" dxfId="1009" priority="172" operator="containsText" text="CADUCADO">
      <formula>NOT(ISERROR(SEARCH("CADUCADO",E9)))</formula>
    </cfRule>
  </conditionalFormatting>
  <conditionalFormatting sqref="F9">
    <cfRule type="containsText" dxfId="1008" priority="169" operator="containsText" text="ALERTA">
      <formula>NOT(ISERROR(SEARCH("ALERTA",F9)))</formula>
    </cfRule>
  </conditionalFormatting>
  <conditionalFormatting sqref="F9">
    <cfRule type="containsText" dxfId="1007" priority="170" operator="containsText" text="CADUCADO">
      <formula>NOT(ISERROR(SEARCH("CADUCADO",F9)))</formula>
    </cfRule>
    <cfRule type="expression" dxfId="1006" priority="171">
      <formula xml:space="preserve"> CADUCADO</formula>
    </cfRule>
  </conditionalFormatting>
  <conditionalFormatting sqref="E10">
    <cfRule type="containsText" dxfId="1005" priority="167" operator="containsText" text="CADUCADO">
      <formula>NOT(ISERROR(SEARCH("CADUCADO",E10)))</formula>
    </cfRule>
    <cfRule type="expression" dxfId="1004" priority="168">
      <formula xml:space="preserve"> CADUCADO</formula>
    </cfRule>
  </conditionalFormatting>
  <conditionalFormatting sqref="E10">
    <cfRule type="containsText" dxfId="1003" priority="166" operator="containsText" text="CADUCADO">
      <formula>NOT(ISERROR(SEARCH("CADUCADO",E10)))</formula>
    </cfRule>
  </conditionalFormatting>
  <conditionalFormatting sqref="F10">
    <cfRule type="containsText" dxfId="1002" priority="163" operator="containsText" text="ALERTA">
      <formula>NOT(ISERROR(SEARCH("ALERTA",F10)))</formula>
    </cfRule>
  </conditionalFormatting>
  <conditionalFormatting sqref="F10">
    <cfRule type="containsText" dxfId="1001" priority="164" operator="containsText" text="CADUCADO">
      <formula>NOT(ISERROR(SEARCH("CADUCADO",F10)))</formula>
    </cfRule>
    <cfRule type="expression" dxfId="1000" priority="165">
      <formula xml:space="preserve"> CADUCADO</formula>
    </cfRule>
  </conditionalFormatting>
  <conditionalFormatting sqref="E10">
    <cfRule type="containsText" dxfId="999" priority="161" operator="containsText" text="CADUCADO">
      <formula>NOT(ISERROR(SEARCH("CADUCADO",E10)))</formula>
    </cfRule>
    <cfRule type="expression" dxfId="998" priority="162">
      <formula xml:space="preserve"> CADUCADO</formula>
    </cfRule>
  </conditionalFormatting>
  <conditionalFormatting sqref="E10">
    <cfRule type="containsText" dxfId="997" priority="160" operator="containsText" text="CADUCADO">
      <formula>NOT(ISERROR(SEARCH("CADUCADO",E10)))</formula>
    </cfRule>
  </conditionalFormatting>
  <conditionalFormatting sqref="F10">
    <cfRule type="containsText" dxfId="996" priority="157" operator="containsText" text="ALERTA">
      <formula>NOT(ISERROR(SEARCH("ALERTA",F10)))</formula>
    </cfRule>
  </conditionalFormatting>
  <conditionalFormatting sqref="F10">
    <cfRule type="containsText" dxfId="995" priority="158" operator="containsText" text="CADUCADO">
      <formula>NOT(ISERROR(SEARCH("CADUCADO",F10)))</formula>
    </cfRule>
    <cfRule type="expression" dxfId="994" priority="159">
      <formula xml:space="preserve"> CADUCADO</formula>
    </cfRule>
  </conditionalFormatting>
  <conditionalFormatting sqref="E10">
    <cfRule type="containsText" dxfId="993" priority="155" operator="containsText" text="CADUCADO">
      <formula>NOT(ISERROR(SEARCH("CADUCADO",E10)))</formula>
    </cfRule>
    <cfRule type="expression" dxfId="992" priority="156">
      <formula xml:space="preserve"> CADUCADO</formula>
    </cfRule>
  </conditionalFormatting>
  <conditionalFormatting sqref="E10">
    <cfRule type="containsText" dxfId="991" priority="154" operator="containsText" text="CADUCADO">
      <formula>NOT(ISERROR(SEARCH("CADUCADO",E10)))</formula>
    </cfRule>
  </conditionalFormatting>
  <conditionalFormatting sqref="F10">
    <cfRule type="containsText" dxfId="990" priority="151" operator="containsText" text="ALERTA">
      <formula>NOT(ISERROR(SEARCH("ALERTA",F10)))</formula>
    </cfRule>
  </conditionalFormatting>
  <conditionalFormatting sqref="F10">
    <cfRule type="containsText" dxfId="989" priority="152" operator="containsText" text="CADUCADO">
      <formula>NOT(ISERROR(SEARCH("CADUCADO",F10)))</formula>
    </cfRule>
    <cfRule type="expression" dxfId="988" priority="153">
      <formula xml:space="preserve"> CADUCADO</formula>
    </cfRule>
  </conditionalFormatting>
  <conditionalFormatting sqref="E10">
    <cfRule type="containsText" dxfId="987" priority="149" operator="containsText" text="CADUCADO">
      <formula>NOT(ISERROR(SEARCH("CADUCADO",E10)))</formula>
    </cfRule>
    <cfRule type="expression" dxfId="986" priority="150">
      <formula xml:space="preserve"> CADUCADO</formula>
    </cfRule>
  </conditionalFormatting>
  <conditionalFormatting sqref="E10">
    <cfRule type="containsText" dxfId="985" priority="148" operator="containsText" text="CADUCADO">
      <formula>NOT(ISERROR(SEARCH("CADUCADO",E10)))</formula>
    </cfRule>
  </conditionalFormatting>
  <conditionalFormatting sqref="F10">
    <cfRule type="containsText" dxfId="984" priority="145" operator="containsText" text="ALERTA">
      <formula>NOT(ISERROR(SEARCH("ALERTA",F10)))</formula>
    </cfRule>
  </conditionalFormatting>
  <conditionalFormatting sqref="F10">
    <cfRule type="containsText" dxfId="983" priority="146" operator="containsText" text="CADUCADO">
      <formula>NOT(ISERROR(SEARCH("CADUCADO",F10)))</formula>
    </cfRule>
    <cfRule type="expression" dxfId="982" priority="147">
      <formula xml:space="preserve"> CADUCADO</formula>
    </cfRule>
  </conditionalFormatting>
  <conditionalFormatting sqref="E28">
    <cfRule type="containsText" dxfId="981" priority="143" operator="containsText" text="CADUCADO">
      <formula>NOT(ISERROR(SEARCH("CADUCADO",E28)))</formula>
    </cfRule>
    <cfRule type="expression" dxfId="980" priority="144">
      <formula xml:space="preserve"> CADUCADO</formula>
    </cfRule>
  </conditionalFormatting>
  <conditionalFormatting sqref="E28">
    <cfRule type="containsText" dxfId="979" priority="142" operator="containsText" text="CADUCADO">
      <formula>NOT(ISERROR(SEARCH("CADUCADO",E28)))</formula>
    </cfRule>
  </conditionalFormatting>
  <conditionalFormatting sqref="F28">
    <cfRule type="containsText" dxfId="978" priority="139" operator="containsText" text="ALERTA">
      <formula>NOT(ISERROR(SEARCH("ALERTA",F28)))</formula>
    </cfRule>
  </conditionalFormatting>
  <conditionalFormatting sqref="F28">
    <cfRule type="containsText" dxfId="977" priority="140" operator="containsText" text="CADUCADO">
      <formula>NOT(ISERROR(SEARCH("CADUCADO",F28)))</formula>
    </cfRule>
    <cfRule type="expression" dxfId="976" priority="141">
      <formula xml:space="preserve"> CADUCADO</formula>
    </cfRule>
  </conditionalFormatting>
  <conditionalFormatting sqref="E28">
    <cfRule type="containsText" dxfId="975" priority="137" operator="containsText" text="CADUCADO">
      <formula>NOT(ISERROR(SEARCH("CADUCADO",E28)))</formula>
    </cfRule>
    <cfRule type="expression" dxfId="974" priority="138">
      <formula xml:space="preserve"> CADUCADO</formula>
    </cfRule>
  </conditionalFormatting>
  <conditionalFormatting sqref="E28">
    <cfRule type="containsText" dxfId="973" priority="136" operator="containsText" text="CADUCADO">
      <formula>NOT(ISERROR(SEARCH("CADUCADO",E28)))</formula>
    </cfRule>
  </conditionalFormatting>
  <conditionalFormatting sqref="F28">
    <cfRule type="containsText" dxfId="972" priority="133" operator="containsText" text="ALERTA">
      <formula>NOT(ISERROR(SEARCH("ALERTA",F28)))</formula>
    </cfRule>
  </conditionalFormatting>
  <conditionalFormatting sqref="F28">
    <cfRule type="containsText" dxfId="971" priority="134" operator="containsText" text="CADUCADO">
      <formula>NOT(ISERROR(SEARCH("CADUCADO",F28)))</formula>
    </cfRule>
    <cfRule type="expression" dxfId="970" priority="135">
      <formula xml:space="preserve"> CADUCADO</formula>
    </cfRule>
  </conditionalFormatting>
  <conditionalFormatting sqref="E28">
    <cfRule type="containsText" dxfId="969" priority="131" operator="containsText" text="CADUCADO">
      <formula>NOT(ISERROR(SEARCH("CADUCADO",E28)))</formula>
    </cfRule>
    <cfRule type="expression" dxfId="968" priority="132">
      <formula xml:space="preserve"> CADUCADO</formula>
    </cfRule>
  </conditionalFormatting>
  <conditionalFormatting sqref="E28">
    <cfRule type="containsText" dxfId="967" priority="130" operator="containsText" text="CADUCADO">
      <formula>NOT(ISERROR(SEARCH("CADUCADO",E28)))</formula>
    </cfRule>
  </conditionalFormatting>
  <conditionalFormatting sqref="F28">
    <cfRule type="containsText" dxfId="966" priority="127" operator="containsText" text="ALERTA">
      <formula>NOT(ISERROR(SEARCH("ALERTA",F28)))</formula>
    </cfRule>
  </conditionalFormatting>
  <conditionalFormatting sqref="F28">
    <cfRule type="containsText" dxfId="965" priority="128" operator="containsText" text="CADUCADO">
      <formula>NOT(ISERROR(SEARCH("CADUCADO",F28)))</formula>
    </cfRule>
    <cfRule type="expression" dxfId="964" priority="129">
      <formula xml:space="preserve"> CADUCADO</formula>
    </cfRule>
  </conditionalFormatting>
  <conditionalFormatting sqref="E28">
    <cfRule type="containsText" dxfId="963" priority="125" operator="containsText" text="CADUCADO">
      <formula>NOT(ISERROR(SEARCH("CADUCADO",E28)))</formula>
    </cfRule>
    <cfRule type="expression" dxfId="962" priority="126">
      <formula xml:space="preserve"> CADUCADO</formula>
    </cfRule>
  </conditionalFormatting>
  <conditionalFormatting sqref="E28">
    <cfRule type="containsText" dxfId="961" priority="124" operator="containsText" text="CADUCADO">
      <formula>NOT(ISERROR(SEARCH("CADUCADO",E28)))</formula>
    </cfRule>
  </conditionalFormatting>
  <conditionalFormatting sqref="F28">
    <cfRule type="containsText" dxfId="960" priority="121" operator="containsText" text="ALERTA">
      <formula>NOT(ISERROR(SEARCH("ALERTA",F28)))</formula>
    </cfRule>
  </conditionalFormatting>
  <conditionalFormatting sqref="F28">
    <cfRule type="containsText" dxfId="959" priority="122" operator="containsText" text="CADUCADO">
      <formula>NOT(ISERROR(SEARCH("CADUCADO",F28)))</formula>
    </cfRule>
    <cfRule type="expression" dxfId="958" priority="123">
      <formula xml:space="preserve"> CADUCADO</formula>
    </cfRule>
  </conditionalFormatting>
  <conditionalFormatting sqref="E11">
    <cfRule type="containsText" dxfId="957" priority="119" operator="containsText" text="CADUCADO">
      <formula>NOT(ISERROR(SEARCH("CADUCADO",E11)))</formula>
    </cfRule>
    <cfRule type="expression" dxfId="956" priority="120">
      <formula xml:space="preserve"> CADUCADO</formula>
    </cfRule>
  </conditionalFormatting>
  <conditionalFormatting sqref="E11">
    <cfRule type="containsText" dxfId="955" priority="118" operator="containsText" text="CADUCADO">
      <formula>NOT(ISERROR(SEARCH("CADUCADO",E11)))</formula>
    </cfRule>
  </conditionalFormatting>
  <conditionalFormatting sqref="F11">
    <cfRule type="containsText" dxfId="954" priority="115" operator="containsText" text="ALERTA">
      <formula>NOT(ISERROR(SEARCH("ALERTA",F11)))</formula>
    </cfRule>
  </conditionalFormatting>
  <conditionalFormatting sqref="F11">
    <cfRule type="containsText" dxfId="953" priority="116" operator="containsText" text="CADUCADO">
      <formula>NOT(ISERROR(SEARCH("CADUCADO",F11)))</formula>
    </cfRule>
    <cfRule type="expression" dxfId="952" priority="117">
      <formula xml:space="preserve"> CADUCADO</formula>
    </cfRule>
  </conditionalFormatting>
  <conditionalFormatting sqref="E11">
    <cfRule type="containsText" dxfId="951" priority="113" operator="containsText" text="CADUCADO">
      <formula>NOT(ISERROR(SEARCH("CADUCADO",E11)))</formula>
    </cfRule>
    <cfRule type="expression" dxfId="950" priority="114">
      <formula xml:space="preserve"> CADUCADO</formula>
    </cfRule>
  </conditionalFormatting>
  <conditionalFormatting sqref="E11">
    <cfRule type="containsText" dxfId="949" priority="112" operator="containsText" text="CADUCADO">
      <formula>NOT(ISERROR(SEARCH("CADUCADO",E11)))</formula>
    </cfRule>
  </conditionalFormatting>
  <conditionalFormatting sqref="F11">
    <cfRule type="containsText" dxfId="948" priority="109" operator="containsText" text="ALERTA">
      <formula>NOT(ISERROR(SEARCH("ALERTA",F11)))</formula>
    </cfRule>
  </conditionalFormatting>
  <conditionalFormatting sqref="F11">
    <cfRule type="containsText" dxfId="947" priority="110" operator="containsText" text="CADUCADO">
      <formula>NOT(ISERROR(SEARCH("CADUCADO",F11)))</formula>
    </cfRule>
    <cfRule type="expression" dxfId="946" priority="111">
      <formula xml:space="preserve"> CADUCADO</formula>
    </cfRule>
  </conditionalFormatting>
  <conditionalFormatting sqref="E11">
    <cfRule type="containsText" dxfId="945" priority="107" operator="containsText" text="CADUCADO">
      <formula>NOT(ISERROR(SEARCH("CADUCADO",E11)))</formula>
    </cfRule>
    <cfRule type="expression" dxfId="944" priority="108">
      <formula xml:space="preserve"> CADUCADO</formula>
    </cfRule>
  </conditionalFormatting>
  <conditionalFormatting sqref="E11">
    <cfRule type="containsText" dxfId="943" priority="106" operator="containsText" text="CADUCADO">
      <formula>NOT(ISERROR(SEARCH("CADUCADO",E11)))</formula>
    </cfRule>
  </conditionalFormatting>
  <conditionalFormatting sqref="F11">
    <cfRule type="containsText" dxfId="942" priority="103" operator="containsText" text="ALERTA">
      <formula>NOT(ISERROR(SEARCH("ALERTA",F11)))</formula>
    </cfRule>
  </conditionalFormatting>
  <conditionalFormatting sqref="F11">
    <cfRule type="containsText" dxfId="941" priority="104" operator="containsText" text="CADUCADO">
      <formula>NOT(ISERROR(SEARCH("CADUCADO",F11)))</formula>
    </cfRule>
    <cfRule type="expression" dxfId="940" priority="105">
      <formula xml:space="preserve"> CADUCADO</formula>
    </cfRule>
  </conditionalFormatting>
  <conditionalFormatting sqref="E11">
    <cfRule type="containsText" dxfId="939" priority="101" operator="containsText" text="CADUCADO">
      <formula>NOT(ISERROR(SEARCH("CADUCADO",E11)))</formula>
    </cfRule>
    <cfRule type="expression" dxfId="938" priority="102">
      <formula xml:space="preserve"> CADUCADO</formula>
    </cfRule>
  </conditionalFormatting>
  <conditionalFormatting sqref="E11">
    <cfRule type="containsText" dxfId="937" priority="100" operator="containsText" text="CADUCADO">
      <formula>NOT(ISERROR(SEARCH("CADUCADO",E11)))</formula>
    </cfRule>
  </conditionalFormatting>
  <conditionalFormatting sqref="F11">
    <cfRule type="containsText" dxfId="936" priority="97" operator="containsText" text="ALERTA">
      <formula>NOT(ISERROR(SEARCH("ALERTA",F11)))</formula>
    </cfRule>
  </conditionalFormatting>
  <conditionalFormatting sqref="F11">
    <cfRule type="containsText" dxfId="935" priority="98" operator="containsText" text="CADUCADO">
      <formula>NOT(ISERROR(SEARCH("CADUCADO",F11)))</formula>
    </cfRule>
    <cfRule type="expression" dxfId="934" priority="99">
      <formula xml:space="preserve"> CADUCADO</formula>
    </cfRule>
  </conditionalFormatting>
  <conditionalFormatting sqref="E12 E17">
    <cfRule type="containsText" dxfId="933" priority="95" operator="containsText" text="CADUCADO">
      <formula>NOT(ISERROR(SEARCH("CADUCADO",E12)))</formula>
    </cfRule>
    <cfRule type="expression" dxfId="932" priority="96">
      <formula xml:space="preserve"> CADUCADO</formula>
    </cfRule>
  </conditionalFormatting>
  <conditionalFormatting sqref="E12 E17">
    <cfRule type="containsText" dxfId="931" priority="94" operator="containsText" text="CADUCADO">
      <formula>NOT(ISERROR(SEARCH("CADUCADO",E12)))</formula>
    </cfRule>
  </conditionalFormatting>
  <conditionalFormatting sqref="F12 F17">
    <cfRule type="containsText" dxfId="930" priority="91" operator="containsText" text="ALERTA">
      <formula>NOT(ISERROR(SEARCH("ALERTA",F12)))</formula>
    </cfRule>
  </conditionalFormatting>
  <conditionalFormatting sqref="F12 F17">
    <cfRule type="containsText" dxfId="929" priority="92" operator="containsText" text="CADUCADO">
      <formula>NOT(ISERROR(SEARCH("CADUCADO",F12)))</formula>
    </cfRule>
    <cfRule type="expression" dxfId="928" priority="93">
      <formula xml:space="preserve"> CADUCADO</formula>
    </cfRule>
  </conditionalFormatting>
  <conditionalFormatting sqref="E12 E17">
    <cfRule type="containsText" dxfId="927" priority="89" operator="containsText" text="CADUCADO">
      <formula>NOT(ISERROR(SEARCH("CADUCADO",E12)))</formula>
    </cfRule>
    <cfRule type="expression" dxfId="926" priority="90">
      <formula xml:space="preserve"> CADUCADO</formula>
    </cfRule>
  </conditionalFormatting>
  <conditionalFormatting sqref="E12 E17">
    <cfRule type="containsText" dxfId="925" priority="88" operator="containsText" text="CADUCADO">
      <formula>NOT(ISERROR(SEARCH("CADUCADO",E12)))</formula>
    </cfRule>
  </conditionalFormatting>
  <conditionalFormatting sqref="F12 F17">
    <cfRule type="containsText" dxfId="924" priority="85" operator="containsText" text="ALERTA">
      <formula>NOT(ISERROR(SEARCH("ALERTA",F12)))</formula>
    </cfRule>
  </conditionalFormatting>
  <conditionalFormatting sqref="F12 F17">
    <cfRule type="containsText" dxfId="923" priority="86" operator="containsText" text="CADUCADO">
      <formula>NOT(ISERROR(SEARCH("CADUCADO",F12)))</formula>
    </cfRule>
    <cfRule type="expression" dxfId="922" priority="87">
      <formula xml:space="preserve"> CADUCADO</formula>
    </cfRule>
  </conditionalFormatting>
  <conditionalFormatting sqref="E12 E17">
    <cfRule type="containsText" dxfId="921" priority="83" operator="containsText" text="CADUCADO">
      <formula>NOT(ISERROR(SEARCH("CADUCADO",E12)))</formula>
    </cfRule>
    <cfRule type="expression" dxfId="920" priority="84">
      <formula xml:space="preserve"> CADUCADO</formula>
    </cfRule>
  </conditionalFormatting>
  <conditionalFormatting sqref="E12 E17">
    <cfRule type="containsText" dxfId="919" priority="82" operator="containsText" text="CADUCADO">
      <formula>NOT(ISERROR(SEARCH("CADUCADO",E12)))</formula>
    </cfRule>
  </conditionalFormatting>
  <conditionalFormatting sqref="F12 F17">
    <cfRule type="containsText" dxfId="918" priority="79" operator="containsText" text="ALERTA">
      <formula>NOT(ISERROR(SEARCH("ALERTA",F12)))</formula>
    </cfRule>
  </conditionalFormatting>
  <conditionalFormatting sqref="F12 F17">
    <cfRule type="containsText" dxfId="917" priority="80" operator="containsText" text="CADUCADO">
      <formula>NOT(ISERROR(SEARCH("CADUCADO",F12)))</formula>
    </cfRule>
    <cfRule type="expression" dxfId="916" priority="81">
      <formula xml:space="preserve"> CADUCADO</formula>
    </cfRule>
  </conditionalFormatting>
  <conditionalFormatting sqref="E12 E17">
    <cfRule type="containsText" dxfId="915" priority="77" operator="containsText" text="CADUCADO">
      <formula>NOT(ISERROR(SEARCH("CADUCADO",E12)))</formula>
    </cfRule>
    <cfRule type="expression" dxfId="914" priority="78">
      <formula xml:space="preserve"> CADUCADO</formula>
    </cfRule>
  </conditionalFormatting>
  <conditionalFormatting sqref="E12 E17">
    <cfRule type="containsText" dxfId="913" priority="76" operator="containsText" text="CADUCADO">
      <formula>NOT(ISERROR(SEARCH("CADUCADO",E12)))</formula>
    </cfRule>
  </conditionalFormatting>
  <conditionalFormatting sqref="F12 F17">
    <cfRule type="containsText" dxfId="912" priority="73" operator="containsText" text="ALERTA">
      <formula>NOT(ISERROR(SEARCH("ALERTA",F12)))</formula>
    </cfRule>
  </conditionalFormatting>
  <conditionalFormatting sqref="F12 F17">
    <cfRule type="containsText" dxfId="911" priority="74" operator="containsText" text="CADUCADO">
      <formula>NOT(ISERROR(SEARCH("CADUCADO",F12)))</formula>
    </cfRule>
    <cfRule type="expression" dxfId="910" priority="75">
      <formula xml:space="preserve"> CADUCADO</formula>
    </cfRule>
  </conditionalFormatting>
  <conditionalFormatting sqref="E18:E19">
    <cfRule type="containsText" dxfId="909" priority="71" operator="containsText" text="CADUCADO">
      <formula>NOT(ISERROR(SEARCH("CADUCADO",E18)))</formula>
    </cfRule>
    <cfRule type="expression" dxfId="908" priority="72">
      <formula xml:space="preserve"> CADUCADO</formula>
    </cfRule>
  </conditionalFormatting>
  <conditionalFormatting sqref="E18:E19">
    <cfRule type="containsText" dxfId="907" priority="70" operator="containsText" text="CADUCADO">
      <formula>NOT(ISERROR(SEARCH("CADUCADO",E18)))</formula>
    </cfRule>
  </conditionalFormatting>
  <conditionalFormatting sqref="F18:F19">
    <cfRule type="containsText" dxfId="906" priority="67" operator="containsText" text="ALERTA">
      <formula>NOT(ISERROR(SEARCH("ALERTA",F18)))</formula>
    </cfRule>
  </conditionalFormatting>
  <conditionalFormatting sqref="F18:F19">
    <cfRule type="containsText" dxfId="905" priority="68" operator="containsText" text="CADUCADO">
      <formula>NOT(ISERROR(SEARCH("CADUCADO",F18)))</formula>
    </cfRule>
    <cfRule type="expression" dxfId="904" priority="69">
      <formula xml:space="preserve"> CADUCADO</formula>
    </cfRule>
  </conditionalFormatting>
  <conditionalFormatting sqref="E18:E19">
    <cfRule type="containsText" dxfId="903" priority="65" operator="containsText" text="CADUCADO">
      <formula>NOT(ISERROR(SEARCH("CADUCADO",E18)))</formula>
    </cfRule>
    <cfRule type="expression" dxfId="902" priority="66">
      <formula xml:space="preserve"> CADUCADO</formula>
    </cfRule>
  </conditionalFormatting>
  <conditionalFormatting sqref="E18:E19">
    <cfRule type="containsText" dxfId="901" priority="64" operator="containsText" text="CADUCADO">
      <formula>NOT(ISERROR(SEARCH("CADUCADO",E18)))</formula>
    </cfRule>
  </conditionalFormatting>
  <conditionalFormatting sqref="F18:F19">
    <cfRule type="containsText" dxfId="900" priority="61" operator="containsText" text="ALERTA">
      <formula>NOT(ISERROR(SEARCH("ALERTA",F18)))</formula>
    </cfRule>
  </conditionalFormatting>
  <conditionalFormatting sqref="F18:F19">
    <cfRule type="containsText" dxfId="899" priority="62" operator="containsText" text="CADUCADO">
      <formula>NOT(ISERROR(SEARCH("CADUCADO",F18)))</formula>
    </cfRule>
    <cfRule type="expression" dxfId="898" priority="63">
      <formula xml:space="preserve"> CADUCADO</formula>
    </cfRule>
  </conditionalFormatting>
  <conditionalFormatting sqref="E18:E19">
    <cfRule type="containsText" dxfId="897" priority="59" operator="containsText" text="CADUCADO">
      <formula>NOT(ISERROR(SEARCH("CADUCADO",E18)))</formula>
    </cfRule>
    <cfRule type="expression" dxfId="896" priority="60">
      <formula xml:space="preserve"> CADUCADO</formula>
    </cfRule>
  </conditionalFormatting>
  <conditionalFormatting sqref="E18:E19">
    <cfRule type="containsText" dxfId="895" priority="58" operator="containsText" text="CADUCADO">
      <formula>NOT(ISERROR(SEARCH("CADUCADO",E18)))</formula>
    </cfRule>
  </conditionalFormatting>
  <conditionalFormatting sqref="F18:F19">
    <cfRule type="containsText" dxfId="894" priority="55" operator="containsText" text="ALERTA">
      <formula>NOT(ISERROR(SEARCH("ALERTA",F18)))</formula>
    </cfRule>
  </conditionalFormatting>
  <conditionalFormatting sqref="F18:F19">
    <cfRule type="containsText" dxfId="893" priority="56" operator="containsText" text="CADUCADO">
      <formula>NOT(ISERROR(SEARCH("CADUCADO",F18)))</formula>
    </cfRule>
    <cfRule type="expression" dxfId="892" priority="57">
      <formula xml:space="preserve"> CADUCADO</formula>
    </cfRule>
  </conditionalFormatting>
  <conditionalFormatting sqref="E18:E19">
    <cfRule type="containsText" dxfId="891" priority="53" operator="containsText" text="CADUCADO">
      <formula>NOT(ISERROR(SEARCH("CADUCADO",E18)))</formula>
    </cfRule>
    <cfRule type="expression" dxfId="890" priority="54">
      <formula xml:space="preserve"> CADUCADO</formula>
    </cfRule>
  </conditionalFormatting>
  <conditionalFormatting sqref="E18:E19">
    <cfRule type="containsText" dxfId="889" priority="52" operator="containsText" text="CADUCADO">
      <formula>NOT(ISERROR(SEARCH("CADUCADO",E18)))</formula>
    </cfRule>
  </conditionalFormatting>
  <conditionalFormatting sqref="F18:F19">
    <cfRule type="containsText" dxfId="888" priority="49" operator="containsText" text="ALERTA">
      <formula>NOT(ISERROR(SEARCH("ALERTA",F18)))</formula>
    </cfRule>
  </conditionalFormatting>
  <conditionalFormatting sqref="F18:F19">
    <cfRule type="containsText" dxfId="887" priority="50" operator="containsText" text="CADUCADO">
      <formula>NOT(ISERROR(SEARCH("CADUCADO",F18)))</formula>
    </cfRule>
    <cfRule type="expression" dxfId="886" priority="51">
      <formula xml:space="preserve"> CADUCADO</formula>
    </cfRule>
  </conditionalFormatting>
  <conditionalFormatting sqref="E20:E21">
    <cfRule type="containsText" dxfId="885" priority="47" operator="containsText" text="CADUCADO">
      <formula>NOT(ISERROR(SEARCH("CADUCADO",E20)))</formula>
    </cfRule>
    <cfRule type="expression" dxfId="884" priority="48">
      <formula xml:space="preserve"> CADUCADO</formula>
    </cfRule>
  </conditionalFormatting>
  <conditionalFormatting sqref="E20:E21">
    <cfRule type="containsText" dxfId="883" priority="46" operator="containsText" text="CADUCADO">
      <formula>NOT(ISERROR(SEARCH("CADUCADO",E20)))</formula>
    </cfRule>
  </conditionalFormatting>
  <conditionalFormatting sqref="F20:F21">
    <cfRule type="containsText" dxfId="882" priority="43" operator="containsText" text="ALERTA">
      <formula>NOT(ISERROR(SEARCH("ALERTA",F20)))</formula>
    </cfRule>
  </conditionalFormatting>
  <conditionalFormatting sqref="F20:F21">
    <cfRule type="containsText" dxfId="881" priority="44" operator="containsText" text="CADUCADO">
      <formula>NOT(ISERROR(SEARCH("CADUCADO",F20)))</formula>
    </cfRule>
    <cfRule type="expression" dxfId="880" priority="45">
      <formula xml:space="preserve"> CADUCADO</formula>
    </cfRule>
  </conditionalFormatting>
  <conditionalFormatting sqref="E20:E21">
    <cfRule type="containsText" dxfId="879" priority="41" operator="containsText" text="CADUCADO">
      <formula>NOT(ISERROR(SEARCH("CADUCADO",E20)))</formula>
    </cfRule>
    <cfRule type="expression" dxfId="878" priority="42">
      <formula xml:space="preserve"> CADUCADO</formula>
    </cfRule>
  </conditionalFormatting>
  <conditionalFormatting sqref="E20:E21">
    <cfRule type="containsText" dxfId="877" priority="40" operator="containsText" text="CADUCADO">
      <formula>NOT(ISERROR(SEARCH("CADUCADO",E20)))</formula>
    </cfRule>
  </conditionalFormatting>
  <conditionalFormatting sqref="F20:F21">
    <cfRule type="containsText" dxfId="876" priority="37" operator="containsText" text="ALERTA">
      <formula>NOT(ISERROR(SEARCH("ALERTA",F20)))</formula>
    </cfRule>
  </conditionalFormatting>
  <conditionalFormatting sqref="F20:F21">
    <cfRule type="containsText" dxfId="875" priority="38" operator="containsText" text="CADUCADO">
      <formula>NOT(ISERROR(SEARCH("CADUCADO",F20)))</formula>
    </cfRule>
    <cfRule type="expression" dxfId="874" priority="39">
      <formula xml:space="preserve"> CADUCADO</formula>
    </cfRule>
  </conditionalFormatting>
  <conditionalFormatting sqref="E20:E21">
    <cfRule type="containsText" dxfId="873" priority="35" operator="containsText" text="CADUCADO">
      <formula>NOT(ISERROR(SEARCH("CADUCADO",E20)))</formula>
    </cfRule>
    <cfRule type="expression" dxfId="872" priority="36">
      <formula xml:space="preserve"> CADUCADO</formula>
    </cfRule>
  </conditionalFormatting>
  <conditionalFormatting sqref="E20:E21">
    <cfRule type="containsText" dxfId="871" priority="34" operator="containsText" text="CADUCADO">
      <formula>NOT(ISERROR(SEARCH("CADUCADO",E20)))</formula>
    </cfRule>
  </conditionalFormatting>
  <conditionalFormatting sqref="F20:F21">
    <cfRule type="containsText" dxfId="870" priority="31" operator="containsText" text="ALERTA">
      <formula>NOT(ISERROR(SEARCH("ALERTA",F20)))</formula>
    </cfRule>
  </conditionalFormatting>
  <conditionalFormatting sqref="F20:F21">
    <cfRule type="containsText" dxfId="869" priority="32" operator="containsText" text="CADUCADO">
      <formula>NOT(ISERROR(SEARCH("CADUCADO",F20)))</formula>
    </cfRule>
    <cfRule type="expression" dxfId="868" priority="33">
      <formula xml:space="preserve"> CADUCADO</formula>
    </cfRule>
  </conditionalFormatting>
  <conditionalFormatting sqref="E20:E21">
    <cfRule type="containsText" dxfId="867" priority="29" operator="containsText" text="CADUCADO">
      <formula>NOT(ISERROR(SEARCH("CADUCADO",E20)))</formula>
    </cfRule>
    <cfRule type="expression" dxfId="866" priority="30">
      <formula xml:space="preserve"> CADUCADO</formula>
    </cfRule>
  </conditionalFormatting>
  <conditionalFormatting sqref="E20:E21">
    <cfRule type="containsText" dxfId="865" priority="28" operator="containsText" text="CADUCADO">
      <formula>NOT(ISERROR(SEARCH("CADUCADO",E20)))</formula>
    </cfRule>
  </conditionalFormatting>
  <conditionalFormatting sqref="F20:F21">
    <cfRule type="containsText" dxfId="864" priority="25" operator="containsText" text="ALERTA">
      <formula>NOT(ISERROR(SEARCH("ALERTA",F20)))</formula>
    </cfRule>
  </conditionalFormatting>
  <conditionalFormatting sqref="F20:F21">
    <cfRule type="containsText" dxfId="863" priority="26" operator="containsText" text="CADUCADO">
      <formula>NOT(ISERROR(SEARCH("CADUCADO",F20)))</formula>
    </cfRule>
    <cfRule type="expression" dxfId="862" priority="27">
      <formula xml:space="preserve"> CADUCADO</formula>
    </cfRule>
  </conditionalFormatting>
  <conditionalFormatting sqref="E22">
    <cfRule type="containsText" dxfId="861" priority="23" operator="containsText" text="CADUCADO">
      <formula>NOT(ISERROR(SEARCH("CADUCADO",E22)))</formula>
    </cfRule>
    <cfRule type="expression" dxfId="860" priority="24">
      <formula xml:space="preserve"> CADUCADO</formula>
    </cfRule>
  </conditionalFormatting>
  <conditionalFormatting sqref="E22">
    <cfRule type="containsText" dxfId="859" priority="22" operator="containsText" text="CADUCADO">
      <formula>NOT(ISERROR(SEARCH("CADUCADO",E22)))</formula>
    </cfRule>
  </conditionalFormatting>
  <conditionalFormatting sqref="F22">
    <cfRule type="containsText" dxfId="858" priority="19" operator="containsText" text="ALERTA">
      <formula>NOT(ISERROR(SEARCH("ALERTA",F22)))</formula>
    </cfRule>
  </conditionalFormatting>
  <conditionalFormatting sqref="F22">
    <cfRule type="containsText" dxfId="857" priority="20" operator="containsText" text="CADUCADO">
      <formula>NOT(ISERROR(SEARCH("CADUCADO",F22)))</formula>
    </cfRule>
    <cfRule type="expression" dxfId="856" priority="21">
      <formula xml:space="preserve"> CADUCADO</formula>
    </cfRule>
  </conditionalFormatting>
  <conditionalFormatting sqref="E22">
    <cfRule type="containsText" dxfId="855" priority="17" operator="containsText" text="CADUCADO">
      <formula>NOT(ISERROR(SEARCH("CADUCADO",E22)))</formula>
    </cfRule>
    <cfRule type="expression" dxfId="854" priority="18">
      <formula xml:space="preserve"> CADUCADO</formula>
    </cfRule>
  </conditionalFormatting>
  <conditionalFormatting sqref="E22">
    <cfRule type="containsText" dxfId="853" priority="16" operator="containsText" text="CADUCADO">
      <formula>NOT(ISERROR(SEARCH("CADUCADO",E22)))</formula>
    </cfRule>
  </conditionalFormatting>
  <conditionalFormatting sqref="F22">
    <cfRule type="containsText" dxfId="852" priority="13" operator="containsText" text="ALERTA">
      <formula>NOT(ISERROR(SEARCH("ALERTA",F22)))</formula>
    </cfRule>
  </conditionalFormatting>
  <conditionalFormatting sqref="F22">
    <cfRule type="containsText" dxfId="851" priority="14" operator="containsText" text="CADUCADO">
      <formula>NOT(ISERROR(SEARCH("CADUCADO",F22)))</formula>
    </cfRule>
    <cfRule type="expression" dxfId="850" priority="15">
      <formula xml:space="preserve"> CADUCADO</formula>
    </cfRule>
  </conditionalFormatting>
  <conditionalFormatting sqref="E22">
    <cfRule type="containsText" dxfId="849" priority="11" operator="containsText" text="CADUCADO">
      <formula>NOT(ISERROR(SEARCH("CADUCADO",E22)))</formula>
    </cfRule>
    <cfRule type="expression" dxfId="848" priority="12">
      <formula xml:space="preserve"> CADUCADO</formula>
    </cfRule>
  </conditionalFormatting>
  <conditionalFormatting sqref="E22">
    <cfRule type="containsText" dxfId="847" priority="10" operator="containsText" text="CADUCADO">
      <formula>NOT(ISERROR(SEARCH("CADUCADO",E22)))</formula>
    </cfRule>
  </conditionalFormatting>
  <conditionalFormatting sqref="F22">
    <cfRule type="containsText" dxfId="846" priority="7" operator="containsText" text="ALERTA">
      <formula>NOT(ISERROR(SEARCH("ALERTA",F22)))</formula>
    </cfRule>
  </conditionalFormatting>
  <conditionalFormatting sqref="F22">
    <cfRule type="containsText" dxfId="845" priority="8" operator="containsText" text="CADUCADO">
      <formula>NOT(ISERROR(SEARCH("CADUCADO",F22)))</formula>
    </cfRule>
    <cfRule type="expression" dxfId="844" priority="9">
      <formula xml:space="preserve"> CADUCADO</formula>
    </cfRule>
  </conditionalFormatting>
  <conditionalFormatting sqref="E22">
    <cfRule type="containsText" dxfId="843" priority="5" operator="containsText" text="CADUCADO">
      <formula>NOT(ISERROR(SEARCH("CADUCADO",E22)))</formula>
    </cfRule>
    <cfRule type="expression" dxfId="842" priority="6">
      <formula xml:space="preserve"> CADUCADO</formula>
    </cfRule>
  </conditionalFormatting>
  <conditionalFormatting sqref="E22">
    <cfRule type="containsText" dxfId="841" priority="4" operator="containsText" text="CADUCADO">
      <formula>NOT(ISERROR(SEARCH("CADUCADO",E22)))</formula>
    </cfRule>
  </conditionalFormatting>
  <conditionalFormatting sqref="F22">
    <cfRule type="containsText" dxfId="840" priority="1" operator="containsText" text="ALERTA">
      <formula>NOT(ISERROR(SEARCH("ALERTA",F22)))</formula>
    </cfRule>
  </conditionalFormatting>
  <conditionalFormatting sqref="F22">
    <cfRule type="containsText" dxfId="839" priority="2" operator="containsText" text="CADUCADO">
      <formula>NOT(ISERROR(SEARCH("CADUCADO",F22)))</formula>
    </cfRule>
    <cfRule type="expression" dxfId="838" priority="3">
      <formula xml:space="preserve"> CADUCADO</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Y306"/>
  <sheetViews>
    <sheetView workbookViewId="0">
      <selection activeCell="A2" sqref="A2"/>
    </sheetView>
  </sheetViews>
  <sheetFormatPr baseColWidth="10" defaultRowHeight="15"/>
  <cols>
    <col min="1" max="1" width="14.28515625" style="15" customWidth="1"/>
    <col min="2" max="2" width="11.42578125" style="15"/>
    <col min="3" max="3" width="14.5703125" style="15" customWidth="1"/>
    <col min="4" max="6" width="15.85546875" style="15" customWidth="1"/>
    <col min="7" max="7" width="14.85546875" style="15" customWidth="1"/>
    <col min="8" max="8" width="49.140625" style="15" customWidth="1"/>
    <col min="9" max="9" width="42.28515625" style="15" customWidth="1"/>
    <col min="10" max="10" width="41.140625" style="15" customWidth="1"/>
    <col min="11" max="11" width="13.85546875" style="15" customWidth="1"/>
    <col min="12" max="12" width="11.42578125" style="8" hidden="1" customWidth="1"/>
    <col min="13" max="13" width="12.85546875" style="8" hidden="1" customWidth="1"/>
    <col min="14" max="14" width="17.28515625" style="8" hidden="1" customWidth="1"/>
    <col min="15" max="15" width="11.5703125" style="15" hidden="1" customWidth="1"/>
    <col min="16" max="16" width="8.5703125" style="15" hidden="1" customWidth="1"/>
    <col min="17" max="17" width="5" style="15" hidden="1" customWidth="1"/>
    <col min="18" max="19" width="11.42578125" style="15"/>
    <col min="20" max="28" width="0" style="15" hidden="1" customWidth="1"/>
    <col min="29" max="16384" width="11.42578125" style="15"/>
  </cols>
  <sheetData>
    <row r="1" spans="1:77">
      <c r="A1" s="2308" t="s">
        <v>6115</v>
      </c>
      <c r="B1" s="2308"/>
      <c r="C1" s="2308"/>
      <c r="D1" s="2308"/>
      <c r="E1" s="2308"/>
      <c r="F1" s="2308"/>
      <c r="G1" s="2308"/>
      <c r="H1" s="2308"/>
    </row>
    <row r="2" spans="1:77" ht="20.25" thickBot="1">
      <c r="A2" s="230" t="s">
        <v>3828</v>
      </c>
      <c r="B2" s="33"/>
      <c r="C2" s="33"/>
      <c r="D2" s="33"/>
      <c r="E2" s="33"/>
      <c r="F2" s="33"/>
      <c r="M2" s="88"/>
      <c r="S2" s="661" t="s">
        <v>3835</v>
      </c>
      <c r="T2" s="662">
        <f ca="1">TODAY()</f>
        <v>44236</v>
      </c>
    </row>
    <row r="3" spans="1:77" ht="24" customHeight="1" thickTop="1" thickBot="1">
      <c r="A3" s="2343" t="s">
        <v>1490</v>
      </c>
      <c r="B3" s="2344"/>
      <c r="C3" s="2344"/>
      <c r="D3" s="2344"/>
      <c r="E3" s="2345"/>
      <c r="F3" s="2345"/>
      <c r="G3" s="2346"/>
      <c r="H3" s="297"/>
      <c r="I3" s="297"/>
      <c r="J3" s="297"/>
      <c r="K3" s="298"/>
    </row>
    <row r="4" spans="1:77" s="700" customFormat="1" ht="31.5" thickTop="1" thickBot="1">
      <c r="A4" s="693" t="s">
        <v>2033</v>
      </c>
      <c r="B4" s="694" t="s">
        <v>1489</v>
      </c>
      <c r="C4" s="694" t="s">
        <v>1491</v>
      </c>
      <c r="D4" s="736" t="s">
        <v>1492</v>
      </c>
      <c r="E4" s="738" t="s">
        <v>3836</v>
      </c>
      <c r="F4" s="738" t="s">
        <v>3837</v>
      </c>
      <c r="G4" s="737" t="s">
        <v>1163</v>
      </c>
      <c r="H4" s="678" t="s">
        <v>2016</v>
      </c>
      <c r="I4" s="694" t="s">
        <v>1493</v>
      </c>
      <c r="J4" s="694" t="s">
        <v>564</v>
      </c>
      <c r="K4" s="696" t="s">
        <v>1361</v>
      </c>
      <c r="L4" s="734" t="s">
        <v>2022</v>
      </c>
      <c r="M4" s="734" t="s">
        <v>2020</v>
      </c>
      <c r="N4" s="734" t="s">
        <v>2021</v>
      </c>
      <c r="O4" s="735" t="s">
        <v>2024</v>
      </c>
      <c r="P4" s="735"/>
      <c r="Q4" s="735"/>
      <c r="R4" s="532"/>
      <c r="S4" s="532"/>
      <c r="T4" s="823"/>
      <c r="U4" s="827">
        <v>2012</v>
      </c>
      <c r="V4" s="822">
        <v>2013</v>
      </c>
      <c r="W4" s="822">
        <v>2014</v>
      </c>
      <c r="X4" s="822">
        <v>2015</v>
      </c>
      <c r="Y4" s="822">
        <v>2016</v>
      </c>
      <c r="Z4" s="827" t="s">
        <v>3841</v>
      </c>
      <c r="AA4" s="850" t="s">
        <v>2025</v>
      </c>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c r="BI4" s="533"/>
      <c r="BJ4" s="533"/>
      <c r="BK4" s="533"/>
      <c r="BL4" s="533"/>
      <c r="BM4" s="533"/>
      <c r="BN4" s="533"/>
      <c r="BO4" s="533"/>
      <c r="BP4" s="533"/>
      <c r="BQ4" s="533"/>
      <c r="BR4" s="533"/>
      <c r="BS4" s="533"/>
      <c r="BT4" s="533"/>
      <c r="BU4" s="533"/>
      <c r="BV4" s="533"/>
      <c r="BW4" s="533"/>
      <c r="BX4" s="533"/>
      <c r="BY4" s="533"/>
    </row>
    <row r="5" spans="1:77" ht="30">
      <c r="A5" s="439" t="s">
        <v>2019</v>
      </c>
      <c r="B5" s="200" t="s">
        <v>1383</v>
      </c>
      <c r="C5" s="440">
        <v>40000</v>
      </c>
      <c r="D5" s="260">
        <v>43647</v>
      </c>
      <c r="E5" s="784" t="str">
        <f ca="1">IF(D5&lt;=$T$2,"CADUCADO","VIGENTE")</f>
        <v>CADUCADO</v>
      </c>
      <c r="F5" s="785" t="str">
        <f t="shared" ref="F5:F13" ca="1" si="0">IF($T$2&gt;=(EDATE(D5,-4)),"ALERTA","OK")</f>
        <v>ALERTA</v>
      </c>
      <c r="G5" s="200" t="s">
        <v>1615</v>
      </c>
      <c r="H5" s="946" t="s">
        <v>2564</v>
      </c>
      <c r="I5" s="202"/>
      <c r="J5" s="348" t="s">
        <v>1540</v>
      </c>
      <c r="K5" s="349"/>
      <c r="L5" s="88"/>
      <c r="M5" s="8" t="str">
        <f>IF(ISNUMBER(FIND("/",$B5,1)),MID($B5,1,FIND("/",$B5,1)-1),$B5)</f>
        <v>D0907-24</v>
      </c>
      <c r="N5" s="8" t="str">
        <f>IF(ISNUMBER(FIND("/",$B5,1)),MID($B5,FIND("/",$B5,1)+1,LEN($B5)),"")</f>
        <v/>
      </c>
      <c r="O5" s="425" t="s">
        <v>1489</v>
      </c>
      <c r="P5" s="425" t="s">
        <v>2020</v>
      </c>
      <c r="Q5" s="107" t="s">
        <v>2025</v>
      </c>
      <c r="R5" s="107"/>
      <c r="S5" s="107"/>
      <c r="T5" s="824"/>
      <c r="U5" s="828">
        <f>COUNTIFS($C$6:$C$240, "&gt;="&amp;U10, $C$6:$C$240, "&lt;="&amp;U11, $A$6:$A$240, "&lt;&gt;F")</f>
        <v>0</v>
      </c>
      <c r="V5" s="828">
        <f>COUNTIFS($C$6:$C$240, "&gt;="&amp;V10, $C$6:$C$240, "&lt;="&amp;V11, $A$6:$A$240, "&lt;&gt;F")</f>
        <v>0</v>
      </c>
      <c r="W5" s="828">
        <f>COUNTIFS($C$6:$C$240, "&gt;="&amp;W10, $C$6:$C$240, "&lt;="&amp;W11, $A$6:$A$240, "&lt;&gt;F")</f>
        <v>0</v>
      </c>
      <c r="X5" s="828">
        <f>COUNTIFS($C$6:$C$240, "&gt;="&amp;X10, $C$6:$C$240, "&lt;="&amp;X11, $A$6:$A$240, "&lt;&gt;F")</f>
        <v>0</v>
      </c>
      <c r="Y5" s="828">
        <f>COUNTIFS($C$6:$C$240, "&gt;="&amp;Y10, $C$6:$C$240, "&lt;="&amp;Y11, $A$6:$A$240, "&lt;&gt;F")</f>
        <v>0</v>
      </c>
      <c r="Z5" s="828">
        <f>COUNTIFS($C$6:$C$240,"&gt;="&amp;Z10, $C$6:$C$240, "&lt;="&amp;Z11, $A$6:$A$240, "&lt;&gt;F")</f>
        <v>0</v>
      </c>
      <c r="AA5" s="851">
        <f>SUM(U5:Y5)</f>
        <v>0</v>
      </c>
    </row>
    <row r="6" spans="1:77" ht="53.25" customHeight="1">
      <c r="A6" s="340" t="s">
        <v>2018</v>
      </c>
      <c r="B6" s="203" t="s">
        <v>1384</v>
      </c>
      <c r="C6" s="441">
        <v>40000</v>
      </c>
      <c r="D6" s="345">
        <v>43647</v>
      </c>
      <c r="E6" s="345" t="str">
        <f t="shared" ref="E6:E13" ca="1" si="1">IF(D6&lt;=$T$2,"CADUCADO","VIGENTE")</f>
        <v>CADUCADO</v>
      </c>
      <c r="F6" s="345" t="str">
        <f t="shared" ca="1" si="0"/>
        <v>ALERTA</v>
      </c>
      <c r="G6" s="203" t="s">
        <v>1615</v>
      </c>
      <c r="H6" s="216" t="s">
        <v>1728</v>
      </c>
      <c r="I6" s="216" t="s">
        <v>1032</v>
      </c>
      <c r="J6" s="205" t="s">
        <v>1540</v>
      </c>
      <c r="K6" s="334" t="s">
        <v>744</v>
      </c>
      <c r="M6" s="8" t="str">
        <f t="shared" ref="M6:M71" si="2">IF(ISNUMBER(FIND("/",$B6,1)),MID($B6,1,FIND("/",$B6,1)-1),$B6)</f>
        <v>D0907-24</v>
      </c>
      <c r="N6" s="8" t="str">
        <f t="shared" ref="N6:N71" si="3">IF(ISNUMBER(FIND("/",$B6,1)),MID($B6,FIND("/",$B6,1)+1,LEN($B6)),"")</f>
        <v>1</v>
      </c>
      <c r="O6" s="107" t="s">
        <v>2019</v>
      </c>
      <c r="P6" s="107"/>
      <c r="Q6" s="428">
        <v>1</v>
      </c>
      <c r="R6" s="107"/>
      <c r="S6" s="107"/>
      <c r="T6" s="825" t="s">
        <v>3842</v>
      </c>
      <c r="U6" s="828">
        <f>COUNTIFS($C$6:$C$240, "&gt;="&amp;U10, $C$6:$C$240, "&lt;="&amp;U11, $A$6:$A$240, "&lt;&gt;F",$G$6:$G$240, "A" )</f>
        <v>0</v>
      </c>
      <c r="V6" s="828">
        <f>COUNTIFS($C$6:$C$240, "&gt;="&amp;V10, $C$6:$C$240, "&lt;="&amp;V11, $A$6:$A$240, "&lt;&gt;F",$G$6:$G$240, "A" )</f>
        <v>0</v>
      </c>
      <c r="W6" s="828">
        <f>COUNTIFS($C$6:$C$240, "&gt;="&amp;W10, $C$6:$C$240, "&lt;="&amp;W11, $A$6:$A$240, "&lt;&gt;F",$G$6:$G$240, "A" )</f>
        <v>0</v>
      </c>
      <c r="X6" s="828">
        <f>COUNTIFS($C$6:$C$240, "&gt;="&amp;X10, $C$6:$C$240, "&lt;="&amp;X11, $A$6:$A$240, "&lt;&gt;F",$G$6:$G$240, "A" )</f>
        <v>0</v>
      </c>
      <c r="Y6" s="828">
        <f>COUNTIFS($C$6:$C$240, "&gt;="&amp;Y10, $C$6:$C$240, "&lt;="&amp;Y11, $A$6:$A$240, "&lt;&gt;F",$G$6:$G$240, "A" )</f>
        <v>0</v>
      </c>
      <c r="Z6" s="828">
        <f>COUNTIFS($C$6:$C$240,"&gt;="&amp;Z11, $C$6:$C$240, "&lt;="&amp;Z12, $A$6:$A$240, "&lt;&gt;F",$G$6:$G$240, "A")</f>
        <v>0</v>
      </c>
      <c r="AA6" s="851">
        <f>SUM(U6:Y6)</f>
        <v>0</v>
      </c>
    </row>
    <row r="7" spans="1:77" ht="43.5" customHeight="1">
      <c r="A7" s="340" t="s">
        <v>2018</v>
      </c>
      <c r="B7" s="203" t="s">
        <v>1385</v>
      </c>
      <c r="C7" s="441">
        <v>40000</v>
      </c>
      <c r="D7" s="345">
        <v>43647</v>
      </c>
      <c r="E7" s="345" t="str">
        <f t="shared" ca="1" si="1"/>
        <v>CADUCADO</v>
      </c>
      <c r="F7" s="345" t="str">
        <f t="shared" ca="1" si="0"/>
        <v>ALERTA</v>
      </c>
      <c r="G7" s="203" t="s">
        <v>1615</v>
      </c>
      <c r="H7" s="216" t="s">
        <v>1729</v>
      </c>
      <c r="I7" s="216" t="s">
        <v>1033</v>
      </c>
      <c r="J7" s="205" t="s">
        <v>1540</v>
      </c>
      <c r="K7" s="334" t="s">
        <v>745</v>
      </c>
      <c r="M7" s="8" t="str">
        <f t="shared" si="2"/>
        <v>D0907-24</v>
      </c>
      <c r="N7" s="8" t="str">
        <f t="shared" si="3"/>
        <v>2</v>
      </c>
      <c r="O7" s="107" t="s">
        <v>2018</v>
      </c>
      <c r="P7" s="107"/>
      <c r="Q7" s="428">
        <v>8</v>
      </c>
      <c r="R7" s="107"/>
      <c r="S7" s="107"/>
      <c r="T7" s="825" t="s">
        <v>3843</v>
      </c>
      <c r="U7" s="828">
        <f>COUNTIFS($C$6:$C$240, "&gt;="&amp;U10, $C$6:$C$240, "&lt;="&amp;U11, $A$6:$A$240, "&lt;&gt;F",$G$6:$G$240, "B" )</f>
        <v>0</v>
      </c>
      <c r="V7" s="828">
        <f>COUNTIFS($C$6:$C$240, "&gt;="&amp;V10, $C$6:$C$240, "&lt;="&amp;V11, $A$6:$A$240, "&lt;&gt;F",$G$6:$G$240, "B" )</f>
        <v>0</v>
      </c>
      <c r="W7" s="828">
        <f>COUNTIFS($C$6:$C$240, "&gt;="&amp;W10, $C$6:$C$240, "&lt;="&amp;W11, $A$6:$A$240, "&lt;&gt;F",$G$6:$G$240, "B" )</f>
        <v>0</v>
      </c>
      <c r="X7" s="828">
        <f>COUNTIFS($C$6:$C$240, "&gt;="&amp;X10, $C$6:$C$240, "&lt;="&amp;X11, $A$6:$A$240, "&lt;&gt;F",$G$6:$G$240, "B" )</f>
        <v>0</v>
      </c>
      <c r="Y7" s="828">
        <f>COUNTIFS($C$6:$C$240, "&gt;="&amp;Y10, $C$6:$C$240, "&lt;="&amp;Y11, $A$6:$A$240, "&lt;&gt;F",$G$6:$G$240, "B" )</f>
        <v>0</v>
      </c>
      <c r="Z7" s="828">
        <f>COUNTIFS($C$6:$C$240,"&gt;="&amp;Z12, $C$6:$C$240, "&lt;="&amp;Z13, $A$6:$A$240, "&lt;&gt;F",$G$6:$G$240, "A")</f>
        <v>0</v>
      </c>
      <c r="AA7" s="851">
        <f>SUM(U7:Y7)</f>
        <v>0</v>
      </c>
    </row>
    <row r="8" spans="1:77" ht="47.25" customHeight="1">
      <c r="A8" s="340" t="s">
        <v>2018</v>
      </c>
      <c r="B8" s="203" t="s">
        <v>1386</v>
      </c>
      <c r="C8" s="441">
        <v>40000</v>
      </c>
      <c r="D8" s="345">
        <v>43647</v>
      </c>
      <c r="E8" s="345" t="str">
        <f t="shared" ca="1" si="1"/>
        <v>CADUCADO</v>
      </c>
      <c r="F8" s="345" t="str">
        <f t="shared" ca="1" si="0"/>
        <v>ALERTA</v>
      </c>
      <c r="G8" s="203" t="s">
        <v>1615</v>
      </c>
      <c r="H8" s="216" t="s">
        <v>1730</v>
      </c>
      <c r="I8" s="216" t="s">
        <v>1034</v>
      </c>
      <c r="J8" s="205" t="s">
        <v>1540</v>
      </c>
      <c r="K8" s="334" t="s">
        <v>746</v>
      </c>
      <c r="M8" s="8" t="str">
        <f t="shared" si="2"/>
        <v>D0907-24</v>
      </c>
      <c r="N8" s="8" t="str">
        <f t="shared" si="3"/>
        <v>3</v>
      </c>
      <c r="O8" s="107" t="s">
        <v>2023</v>
      </c>
      <c r="P8" s="107"/>
      <c r="Q8" s="428">
        <v>9</v>
      </c>
      <c r="R8" s="107"/>
      <c r="S8" s="107"/>
      <c r="T8" s="825" t="s">
        <v>3844</v>
      </c>
      <c r="U8" s="828">
        <f>COUNTIFS($C$6:$C$240, "&gt;="&amp;U10, $C$6:$C$240, "&lt;="&amp;U11, $A$6:$A$240, "&lt;&gt;F",$G$6:$G$240, "C" )</f>
        <v>0</v>
      </c>
      <c r="V8" s="828">
        <f>COUNTIFS($C$6:$C$240, "&gt;="&amp;V10, $C$6:$C$240, "&lt;="&amp;V11, $A$6:$A$240, "&lt;&gt;F",$G$6:$G$240, "C" )</f>
        <v>0</v>
      </c>
      <c r="W8" s="828">
        <f>COUNTIFS($C$6:$C$240, "&gt;="&amp;W10, $C$6:$C$240, "&lt;="&amp;W11, $A$6:$A$240, "&lt;&gt;F",$G$6:$G$240, "C" )</f>
        <v>0</v>
      </c>
      <c r="X8" s="828">
        <f>COUNTIFS($C$6:$C$240, "&gt;="&amp;X10, $C$6:$C$240, "&lt;="&amp;X11, $A$6:$A$240, "&lt;&gt;F",$G$6:$G$240, "C" )</f>
        <v>0</v>
      </c>
      <c r="Y8" s="828">
        <f>COUNTIFS($C$6:$C$240, "&gt;="&amp;Y10, $C$6:$C$240, "&lt;="&amp;Y11, $A$6:$A$240, "&lt;&gt;F",$G$6:$G$240, "C" )</f>
        <v>0</v>
      </c>
      <c r="Z8" s="828">
        <f>COUNTIFS($C$6:$C$240,"&gt;="&amp;Z13, $C$6:$C$240, "&lt;="&amp;Z14, $A$6:$A$240, "&lt;&gt;F",$G$6:$G$240, "A")</f>
        <v>0</v>
      </c>
      <c r="AA8" s="851">
        <f>SUM(U8:Y8)</f>
        <v>0</v>
      </c>
    </row>
    <row r="9" spans="1:77" ht="47.25" customHeight="1" thickBot="1">
      <c r="A9" s="340" t="s">
        <v>2018</v>
      </c>
      <c r="B9" s="203" t="s">
        <v>1723</v>
      </c>
      <c r="C9" s="441">
        <v>40000</v>
      </c>
      <c r="D9" s="345">
        <v>43647</v>
      </c>
      <c r="E9" s="345" t="str">
        <f t="shared" ca="1" si="1"/>
        <v>CADUCADO</v>
      </c>
      <c r="F9" s="345" t="str">
        <f t="shared" ca="1" si="0"/>
        <v>ALERTA</v>
      </c>
      <c r="G9" s="203" t="s">
        <v>1615</v>
      </c>
      <c r="H9" s="216" t="s">
        <v>1731</v>
      </c>
      <c r="I9" s="216" t="s">
        <v>1035</v>
      </c>
      <c r="J9" s="205" t="s">
        <v>1540</v>
      </c>
      <c r="K9" s="334" t="s">
        <v>747</v>
      </c>
      <c r="M9" s="8" t="str">
        <f t="shared" si="2"/>
        <v>D0907-24</v>
      </c>
      <c r="N9" s="8" t="str">
        <f t="shared" si="3"/>
        <v>4</v>
      </c>
      <c r="O9" s="107"/>
      <c r="P9" s="107"/>
      <c r="Q9" s="107"/>
      <c r="R9" s="107"/>
      <c r="S9" s="107"/>
      <c r="T9" s="826" t="s">
        <v>3845</v>
      </c>
      <c r="U9" s="829">
        <f>COUNTIFS($C$6:$C$240, "&gt;="&amp;U10, $C$6:$C$240, "&lt;="&amp;U11, $A$6:$A$240, "&lt;&gt;F",$G$6:$G$240, "D" )</f>
        <v>0</v>
      </c>
      <c r="V9" s="829">
        <f>COUNTIFS($C$6:$C$240, "&gt;="&amp;V10, $C$6:$C$240, "&lt;="&amp;V11, $A$6:$A$240, "&lt;&gt;F",$G$6:$G$240, "D" )</f>
        <v>0</v>
      </c>
      <c r="W9" s="829">
        <f>COUNTIFS($C$6:$C$240, "&gt;="&amp;W10, $C$6:$C$240, "&lt;="&amp;W11, $A$6:$A$240, "&lt;&gt;F",$G$6:$G$240, "D" )</f>
        <v>0</v>
      </c>
      <c r="X9" s="829">
        <f>COUNTIFS($C$6:$C$240, "&gt;="&amp;X10, $C$6:$C$240, "&lt;="&amp;X11, $A$6:$A$240, "&lt;&gt;F",$G$6:$G$240, "D" )</f>
        <v>0</v>
      </c>
      <c r="Y9" s="829">
        <f>COUNTIFS($C$6:$C$240, "&gt;="&amp;Y10, $C$6:$C$240, "&lt;="&amp;Y11, $A$6:$A$240, "&lt;&gt;F",$G$6:$G$240, "D" )</f>
        <v>0</v>
      </c>
      <c r="Z9" s="829">
        <f>COUNTIFS($C$6:$C$240,"&gt;="&amp;Z14, $C$6:$C$240, "&lt;="&amp;Z15, $A$6:$A$240, "&lt;&gt;F",$G$6:$G$240, "A")</f>
        <v>0</v>
      </c>
      <c r="AA9" s="852">
        <f>SUM(U9:Y9)</f>
        <v>0</v>
      </c>
    </row>
    <row r="10" spans="1:77" ht="66" customHeight="1" thickTop="1">
      <c r="A10" s="340" t="s">
        <v>2018</v>
      </c>
      <c r="B10" s="203" t="s">
        <v>1724</v>
      </c>
      <c r="C10" s="441">
        <v>40000</v>
      </c>
      <c r="D10" s="345">
        <v>43647</v>
      </c>
      <c r="E10" s="345" t="str">
        <f t="shared" ca="1" si="1"/>
        <v>CADUCADO</v>
      </c>
      <c r="F10" s="345" t="str">
        <f t="shared" ca="1" si="0"/>
        <v>ALERTA</v>
      </c>
      <c r="G10" s="203" t="s">
        <v>1615</v>
      </c>
      <c r="H10" s="216" t="s">
        <v>1732</v>
      </c>
      <c r="I10" s="216" t="s">
        <v>1036</v>
      </c>
      <c r="J10" s="205" t="s">
        <v>1540</v>
      </c>
      <c r="K10" s="334" t="s">
        <v>748</v>
      </c>
      <c r="M10" s="8" t="str">
        <f t="shared" si="2"/>
        <v>D0907-24</v>
      </c>
      <c r="N10" s="8" t="str">
        <f t="shared" si="3"/>
        <v>5</v>
      </c>
      <c r="O10" s="107"/>
      <c r="P10" s="107"/>
      <c r="Q10" s="107"/>
      <c r="R10" s="107"/>
      <c r="S10" s="107"/>
      <c r="T10" s="665"/>
      <c r="U10" s="817">
        <v>40909</v>
      </c>
      <c r="V10" s="817">
        <v>41275</v>
      </c>
      <c r="W10" s="817">
        <v>41640</v>
      </c>
      <c r="X10" s="817">
        <v>42005</v>
      </c>
      <c r="Y10" s="817">
        <v>42370</v>
      </c>
      <c r="Z10" s="817">
        <v>40909</v>
      </c>
      <c r="AA10" s="665"/>
    </row>
    <row r="11" spans="1:77" ht="48.75" customHeight="1">
      <c r="A11" s="340" t="s">
        <v>2018</v>
      </c>
      <c r="B11" s="203" t="s">
        <v>1725</v>
      </c>
      <c r="C11" s="441">
        <v>40000</v>
      </c>
      <c r="D11" s="345">
        <v>43647</v>
      </c>
      <c r="E11" s="345" t="str">
        <f t="shared" ca="1" si="1"/>
        <v>CADUCADO</v>
      </c>
      <c r="F11" s="345" t="str">
        <f t="shared" ca="1" si="0"/>
        <v>ALERTA</v>
      </c>
      <c r="G11" s="203" t="s">
        <v>1615</v>
      </c>
      <c r="H11" s="216" t="s">
        <v>1733</v>
      </c>
      <c r="I11" s="216" t="s">
        <v>1037</v>
      </c>
      <c r="J11" s="205" t="s">
        <v>1540</v>
      </c>
      <c r="K11" s="334" t="s">
        <v>749</v>
      </c>
      <c r="M11" s="8" t="str">
        <f t="shared" si="2"/>
        <v>D0907-24</v>
      </c>
      <c r="N11" s="8" t="str">
        <f t="shared" si="3"/>
        <v>6</v>
      </c>
      <c r="O11" s="107"/>
      <c r="P11" s="107"/>
      <c r="Q11" s="107"/>
      <c r="R11" s="107"/>
      <c r="S11" s="107"/>
      <c r="T11" s="2"/>
      <c r="U11" s="818">
        <v>41274</v>
      </c>
      <c r="V11" s="818">
        <v>41639</v>
      </c>
      <c r="W11" s="818">
        <v>42004</v>
      </c>
      <c r="X11" s="818">
        <v>42369</v>
      </c>
      <c r="Y11" s="818">
        <v>42735</v>
      </c>
      <c r="Z11" s="818">
        <v>42735</v>
      </c>
      <c r="AA11" s="2"/>
    </row>
    <row r="12" spans="1:77" ht="52.5" customHeight="1">
      <c r="A12" s="340" t="s">
        <v>2018</v>
      </c>
      <c r="B12" s="203" t="s">
        <v>1726</v>
      </c>
      <c r="C12" s="441">
        <v>40000</v>
      </c>
      <c r="D12" s="345">
        <v>43647</v>
      </c>
      <c r="E12" s="345" t="str">
        <f t="shared" ca="1" si="1"/>
        <v>CADUCADO</v>
      </c>
      <c r="F12" s="345" t="str">
        <f t="shared" ca="1" si="0"/>
        <v>ALERTA</v>
      </c>
      <c r="G12" s="203" t="s">
        <v>1615</v>
      </c>
      <c r="H12" s="216" t="s">
        <v>1030</v>
      </c>
      <c r="I12" s="216" t="s">
        <v>1038</v>
      </c>
      <c r="J12" s="205" t="s">
        <v>1540</v>
      </c>
      <c r="K12" s="334" t="s">
        <v>750</v>
      </c>
      <c r="M12" s="8" t="str">
        <f t="shared" si="2"/>
        <v>D0907-24</v>
      </c>
      <c r="N12" s="8" t="str">
        <f t="shared" si="3"/>
        <v>7</v>
      </c>
      <c r="O12" s="107"/>
      <c r="P12" s="107"/>
      <c r="Q12" s="107"/>
      <c r="R12" s="107"/>
      <c r="S12" s="107"/>
      <c r="T12" s="107"/>
      <c r="U12" s="107"/>
      <c r="V12" s="107"/>
      <c r="W12" s="107"/>
    </row>
    <row r="13" spans="1:77" ht="50.25" customHeight="1" thickBot="1">
      <c r="A13" s="342" t="s">
        <v>2018</v>
      </c>
      <c r="B13" s="337" t="s">
        <v>1727</v>
      </c>
      <c r="C13" s="442">
        <v>40000</v>
      </c>
      <c r="D13" s="417">
        <v>43647</v>
      </c>
      <c r="E13" s="417" t="str">
        <f t="shared" ca="1" si="1"/>
        <v>CADUCADO</v>
      </c>
      <c r="F13" s="417" t="str">
        <f t="shared" ca="1" si="0"/>
        <v>ALERTA</v>
      </c>
      <c r="G13" s="337" t="s">
        <v>1615</v>
      </c>
      <c r="H13" s="418" t="s">
        <v>1031</v>
      </c>
      <c r="I13" s="418" t="s">
        <v>1039</v>
      </c>
      <c r="J13" s="338" t="s">
        <v>1540</v>
      </c>
      <c r="K13" s="339" t="s">
        <v>751</v>
      </c>
      <c r="M13" s="8" t="str">
        <f t="shared" si="2"/>
        <v>D0907-24</v>
      </c>
      <c r="N13" s="8" t="str">
        <f t="shared" si="3"/>
        <v>8</v>
      </c>
      <c r="O13" s="107"/>
      <c r="P13" s="107"/>
      <c r="Q13" s="107"/>
      <c r="R13" s="107"/>
      <c r="S13" s="107"/>
      <c r="T13" s="107"/>
      <c r="U13" s="107"/>
      <c r="V13" s="107"/>
      <c r="W13" s="107"/>
    </row>
    <row r="14" spans="1:77" ht="15.75" thickTop="1">
      <c r="A14" s="126"/>
      <c r="B14" s="12"/>
      <c r="C14" s="48"/>
      <c r="D14" s="111"/>
      <c r="E14" s="111"/>
      <c r="F14" s="111"/>
      <c r="G14" s="12"/>
      <c r="H14" s="30"/>
      <c r="I14" s="30"/>
      <c r="J14" s="30"/>
      <c r="K14" s="12"/>
      <c r="O14" s="107"/>
      <c r="P14" s="107"/>
      <c r="Q14" s="107"/>
      <c r="R14" s="107"/>
      <c r="S14" s="107"/>
      <c r="T14" s="107"/>
      <c r="U14" s="107"/>
      <c r="V14" s="107"/>
      <c r="W14" s="107"/>
    </row>
    <row r="15" spans="1:77">
      <c r="A15" s="65" t="s">
        <v>3834</v>
      </c>
      <c r="B15" s="12"/>
      <c r="C15" s="48"/>
      <c r="D15" s="111"/>
      <c r="E15" s="111"/>
      <c r="F15" s="111"/>
      <c r="G15" s="12"/>
      <c r="H15" s="30"/>
      <c r="I15" s="30"/>
      <c r="J15" s="30"/>
      <c r="K15" s="12"/>
      <c r="O15" s="107"/>
      <c r="P15" s="107"/>
      <c r="Q15" s="107"/>
      <c r="R15" s="107"/>
      <c r="S15" s="107"/>
      <c r="T15" s="107"/>
      <c r="U15" s="107"/>
      <c r="V15" s="107"/>
      <c r="W15" s="107"/>
    </row>
    <row r="16" spans="1:77">
      <c r="A16" s="10"/>
      <c r="B16" s="12"/>
      <c r="C16" s="11"/>
      <c r="D16" s="8"/>
      <c r="E16" s="14"/>
      <c r="F16" s="14"/>
      <c r="G16" s="12"/>
      <c r="H16" s="30"/>
      <c r="K16" s="12"/>
      <c r="M16" s="8">
        <f t="shared" si="2"/>
        <v>0</v>
      </c>
      <c r="N16" s="8" t="str">
        <f t="shared" si="3"/>
        <v/>
      </c>
      <c r="O16" s="107"/>
      <c r="P16" s="107"/>
      <c r="Q16" s="107"/>
      <c r="R16" s="107"/>
      <c r="S16" s="107"/>
      <c r="T16" s="107"/>
      <c r="U16" s="107"/>
      <c r="V16" s="107"/>
      <c r="W16" s="107"/>
    </row>
    <row r="17" spans="1:23" ht="30">
      <c r="A17" s="523" t="s">
        <v>2029</v>
      </c>
      <c r="B17" s="523" t="s">
        <v>2030</v>
      </c>
      <c r="C17" s="523" t="s">
        <v>2031</v>
      </c>
      <c r="D17" s="523" t="s">
        <v>2032</v>
      </c>
      <c r="E17" s="668"/>
      <c r="F17" s="668"/>
      <c r="G17" s="12"/>
      <c r="H17" s="115"/>
      <c r="K17" s="12"/>
      <c r="M17" s="8" t="str">
        <f t="shared" si="2"/>
        <v>SISTEMAS</v>
      </c>
      <c r="N17" s="8" t="str">
        <f t="shared" si="3"/>
        <v/>
      </c>
      <c r="O17" s="107"/>
      <c r="P17" s="107"/>
      <c r="Q17" s="107"/>
      <c r="R17" s="107"/>
      <c r="S17" s="107"/>
      <c r="T17" s="107"/>
      <c r="U17" s="107"/>
      <c r="V17" s="107"/>
      <c r="W17" s="107"/>
    </row>
    <row r="18" spans="1:23">
      <c r="A18" s="568">
        <f>COUNTIF($A5:$A16,"P")</f>
        <v>0</v>
      </c>
      <c r="B18" s="568">
        <f>COUNTIF($A5:$A16,"S*")</f>
        <v>0</v>
      </c>
      <c r="C18" s="568">
        <f>COUNTIF($A5:$A16,"F")</f>
        <v>1</v>
      </c>
      <c r="D18" s="568">
        <f>COUNTIF($A5:$A16,"P*") + COUNTIF($A5:$A16,"S2") *2 + COUNTIF($A5:$A16,"S3") *3 + COUNTIF($A5:$A16,"S4") *4</f>
        <v>8</v>
      </c>
      <c r="E18" s="12"/>
      <c r="F18" s="12"/>
      <c r="M18" s="8">
        <f t="shared" si="2"/>
        <v>0</v>
      </c>
      <c r="N18" s="8" t="str">
        <f t="shared" si="3"/>
        <v/>
      </c>
      <c r="O18" s="107"/>
      <c r="P18" s="107"/>
      <c r="Q18" s="107"/>
      <c r="R18" s="107"/>
      <c r="S18" s="107"/>
      <c r="T18" s="107"/>
      <c r="U18" s="107"/>
      <c r="V18" s="107"/>
      <c r="W18" s="107"/>
    </row>
    <row r="19" spans="1:23">
      <c r="M19" s="8">
        <f t="shared" si="2"/>
        <v>0</v>
      </c>
      <c r="N19" s="8" t="str">
        <f t="shared" si="3"/>
        <v/>
      </c>
      <c r="O19" s="107"/>
      <c r="P19" s="107"/>
      <c r="Q19" s="107"/>
      <c r="R19" s="107"/>
      <c r="S19" s="107"/>
      <c r="T19" s="107"/>
      <c r="U19" s="107"/>
      <c r="V19" s="107"/>
      <c r="W19" s="107"/>
    </row>
    <row r="20" spans="1:23">
      <c r="M20" s="8">
        <f t="shared" si="2"/>
        <v>0</v>
      </c>
      <c r="N20" s="8" t="str">
        <f t="shared" si="3"/>
        <v/>
      </c>
      <c r="O20" s="107"/>
      <c r="P20" s="107"/>
      <c r="Q20" s="107"/>
      <c r="R20" s="107"/>
      <c r="S20" s="107"/>
      <c r="T20" s="107"/>
      <c r="U20" s="107"/>
      <c r="V20" s="107"/>
      <c r="W20" s="107"/>
    </row>
    <row r="21" spans="1:23">
      <c r="M21" s="8">
        <f t="shared" si="2"/>
        <v>0</v>
      </c>
      <c r="N21" s="8" t="str">
        <f t="shared" si="3"/>
        <v/>
      </c>
      <c r="O21" s="107"/>
      <c r="P21" s="107"/>
      <c r="Q21" s="107"/>
      <c r="R21" s="107"/>
      <c r="S21" s="107"/>
      <c r="T21" s="107"/>
      <c r="U21" s="107"/>
      <c r="V21" s="107"/>
      <c r="W21" s="107"/>
    </row>
    <row r="22" spans="1:23">
      <c r="M22" s="8">
        <f t="shared" si="2"/>
        <v>0</v>
      </c>
      <c r="N22" s="8" t="str">
        <f t="shared" si="3"/>
        <v/>
      </c>
      <c r="O22" s="107"/>
      <c r="P22" s="107"/>
      <c r="Q22" s="107"/>
      <c r="R22" s="107"/>
      <c r="S22" s="107"/>
      <c r="T22" s="107"/>
      <c r="U22" s="107"/>
      <c r="V22" s="107"/>
      <c r="W22" s="107"/>
    </row>
    <row r="23" spans="1:23">
      <c r="M23" s="8">
        <f t="shared" si="2"/>
        <v>0</v>
      </c>
      <c r="N23" s="8" t="str">
        <f t="shared" si="3"/>
        <v/>
      </c>
      <c r="O23" s="107"/>
      <c r="P23" s="107"/>
      <c r="Q23" s="107"/>
      <c r="R23" s="107"/>
      <c r="S23" s="107"/>
      <c r="T23" s="107"/>
      <c r="U23" s="107"/>
      <c r="V23" s="107"/>
      <c r="W23" s="107"/>
    </row>
    <row r="24" spans="1:23">
      <c r="M24" s="8">
        <f t="shared" si="2"/>
        <v>0</v>
      </c>
      <c r="N24" s="8" t="str">
        <f t="shared" si="3"/>
        <v/>
      </c>
      <c r="O24" s="107"/>
      <c r="P24" s="107"/>
      <c r="Q24" s="107"/>
      <c r="R24" s="107"/>
      <c r="S24" s="107"/>
      <c r="T24" s="107"/>
      <c r="U24" s="107"/>
      <c r="V24" s="107"/>
      <c r="W24" s="107"/>
    </row>
    <row r="25" spans="1:23">
      <c r="M25" s="8">
        <f t="shared" si="2"/>
        <v>0</v>
      </c>
      <c r="N25" s="8" t="str">
        <f t="shared" si="3"/>
        <v/>
      </c>
    </row>
    <row r="26" spans="1:23">
      <c r="M26" s="8">
        <f t="shared" si="2"/>
        <v>0</v>
      </c>
      <c r="N26" s="8" t="str">
        <f t="shared" si="3"/>
        <v/>
      </c>
    </row>
    <row r="27" spans="1:23">
      <c r="M27" s="8">
        <f t="shared" si="2"/>
        <v>0</v>
      </c>
      <c r="N27" s="8" t="str">
        <f t="shared" si="3"/>
        <v/>
      </c>
    </row>
    <row r="28" spans="1:23">
      <c r="M28" s="8">
        <f t="shared" si="2"/>
        <v>0</v>
      </c>
      <c r="N28" s="8" t="str">
        <f t="shared" si="3"/>
        <v/>
      </c>
    </row>
    <row r="29" spans="1:23">
      <c r="M29" s="8">
        <f t="shared" si="2"/>
        <v>0</v>
      </c>
      <c r="N29" s="8" t="str">
        <f t="shared" si="3"/>
        <v/>
      </c>
    </row>
    <row r="30" spans="1:23">
      <c r="M30" s="8">
        <f t="shared" si="2"/>
        <v>0</v>
      </c>
      <c r="N30" s="8" t="str">
        <f t="shared" si="3"/>
        <v/>
      </c>
    </row>
    <row r="31" spans="1:23">
      <c r="M31" s="8">
        <f t="shared" si="2"/>
        <v>0</v>
      </c>
      <c r="N31" s="8" t="str">
        <f t="shared" si="3"/>
        <v/>
      </c>
    </row>
    <row r="32" spans="1:23">
      <c r="M32" s="8">
        <f t="shared" si="2"/>
        <v>0</v>
      </c>
      <c r="N32" s="8" t="str">
        <f t="shared" si="3"/>
        <v/>
      </c>
    </row>
    <row r="33" spans="13:14">
      <c r="M33" s="8">
        <f t="shared" si="2"/>
        <v>0</v>
      </c>
      <c r="N33" s="8" t="str">
        <f t="shared" si="3"/>
        <v/>
      </c>
    </row>
    <row r="34" spans="13:14">
      <c r="M34" s="8">
        <f t="shared" si="2"/>
        <v>0</v>
      </c>
      <c r="N34" s="8" t="str">
        <f t="shared" si="3"/>
        <v/>
      </c>
    </row>
    <row r="35" spans="13:14">
      <c r="M35" s="8">
        <f t="shared" si="2"/>
        <v>0</v>
      </c>
      <c r="N35" s="8" t="str">
        <f t="shared" si="3"/>
        <v/>
      </c>
    </row>
    <row r="36" spans="13:14">
      <c r="M36" s="8">
        <f t="shared" si="2"/>
        <v>0</v>
      </c>
      <c r="N36" s="8" t="str">
        <f t="shared" si="3"/>
        <v/>
      </c>
    </row>
    <row r="37" spans="13:14">
      <c r="M37" s="8">
        <f t="shared" si="2"/>
        <v>0</v>
      </c>
      <c r="N37" s="8" t="str">
        <f t="shared" si="3"/>
        <v/>
      </c>
    </row>
    <row r="38" spans="13:14">
      <c r="M38" s="8">
        <f t="shared" si="2"/>
        <v>0</v>
      </c>
      <c r="N38" s="8" t="str">
        <f t="shared" si="3"/>
        <v/>
      </c>
    </row>
    <row r="39" spans="13:14">
      <c r="M39" s="8">
        <f t="shared" si="2"/>
        <v>0</v>
      </c>
      <c r="N39" s="8" t="str">
        <f t="shared" si="3"/>
        <v/>
      </c>
    </row>
    <row r="40" spans="13:14">
      <c r="M40" s="8">
        <f t="shared" si="2"/>
        <v>0</v>
      </c>
      <c r="N40" s="8" t="str">
        <f t="shared" si="3"/>
        <v/>
      </c>
    </row>
    <row r="41" spans="13:14">
      <c r="M41" s="8">
        <f t="shared" si="2"/>
        <v>0</v>
      </c>
      <c r="N41" s="8" t="str">
        <f t="shared" si="3"/>
        <v/>
      </c>
    </row>
    <row r="42" spans="13:14">
      <c r="M42" s="8">
        <f t="shared" si="2"/>
        <v>0</v>
      </c>
      <c r="N42" s="8" t="str">
        <f t="shared" si="3"/>
        <v/>
      </c>
    </row>
    <row r="43" spans="13:14">
      <c r="M43" s="8">
        <f t="shared" si="2"/>
        <v>0</v>
      </c>
      <c r="N43" s="8" t="str">
        <f t="shared" si="3"/>
        <v/>
      </c>
    </row>
    <row r="44" spans="13:14">
      <c r="M44" s="8">
        <f t="shared" si="2"/>
        <v>0</v>
      </c>
      <c r="N44" s="8" t="str">
        <f t="shared" si="3"/>
        <v/>
      </c>
    </row>
    <row r="45" spans="13:14">
      <c r="M45" s="8">
        <f t="shared" si="2"/>
        <v>0</v>
      </c>
      <c r="N45" s="8" t="str">
        <f t="shared" si="3"/>
        <v/>
      </c>
    </row>
    <row r="46" spans="13:14">
      <c r="M46" s="8">
        <f t="shared" si="2"/>
        <v>0</v>
      </c>
      <c r="N46" s="8" t="str">
        <f t="shared" si="3"/>
        <v/>
      </c>
    </row>
    <row r="47" spans="13:14">
      <c r="M47" s="8">
        <f t="shared" si="2"/>
        <v>0</v>
      </c>
      <c r="N47" s="8" t="str">
        <f t="shared" si="3"/>
        <v/>
      </c>
    </row>
    <row r="48" spans="13:14">
      <c r="M48" s="8">
        <f t="shared" si="2"/>
        <v>0</v>
      </c>
      <c r="N48" s="8" t="str">
        <f t="shared" si="3"/>
        <v/>
      </c>
    </row>
    <row r="49" spans="12:14">
      <c r="M49" s="8">
        <f t="shared" si="2"/>
        <v>0</v>
      </c>
      <c r="N49" s="8" t="str">
        <f t="shared" si="3"/>
        <v/>
      </c>
    </row>
    <row r="50" spans="12:14">
      <c r="M50" s="8">
        <f t="shared" si="2"/>
        <v>0</v>
      </c>
      <c r="N50" s="8" t="str">
        <f t="shared" si="3"/>
        <v/>
      </c>
    </row>
    <row r="51" spans="12:14">
      <c r="M51" s="8">
        <f t="shared" si="2"/>
        <v>0</v>
      </c>
      <c r="N51" s="8" t="str">
        <f t="shared" si="3"/>
        <v/>
      </c>
    </row>
    <row r="52" spans="12:14">
      <c r="L52" s="14"/>
      <c r="M52" s="8">
        <f t="shared" si="2"/>
        <v>0</v>
      </c>
      <c r="N52" s="8" t="str">
        <f t="shared" si="3"/>
        <v/>
      </c>
    </row>
    <row r="53" spans="12:14">
      <c r="L53" s="14"/>
      <c r="M53" s="8">
        <f t="shared" si="2"/>
        <v>0</v>
      </c>
      <c r="N53" s="8" t="str">
        <f t="shared" si="3"/>
        <v/>
      </c>
    </row>
    <row r="54" spans="12:14">
      <c r="M54" s="8">
        <f t="shared" si="2"/>
        <v>0</v>
      </c>
      <c r="N54" s="8" t="str">
        <f t="shared" si="3"/>
        <v/>
      </c>
    </row>
    <row r="55" spans="12:14">
      <c r="M55" s="8">
        <f t="shared" si="2"/>
        <v>0</v>
      </c>
      <c r="N55" s="8" t="str">
        <f t="shared" si="3"/>
        <v/>
      </c>
    </row>
    <row r="56" spans="12:14">
      <c r="M56" s="8">
        <f t="shared" si="2"/>
        <v>0</v>
      </c>
      <c r="N56" s="8" t="str">
        <f t="shared" si="3"/>
        <v/>
      </c>
    </row>
    <row r="57" spans="12:14">
      <c r="M57" s="8">
        <f t="shared" si="2"/>
        <v>0</v>
      </c>
      <c r="N57" s="8" t="str">
        <f t="shared" si="3"/>
        <v/>
      </c>
    </row>
    <row r="58" spans="12:14">
      <c r="M58" s="8">
        <f t="shared" si="2"/>
        <v>0</v>
      </c>
      <c r="N58" s="8" t="str">
        <f t="shared" si="3"/>
        <v/>
      </c>
    </row>
    <row r="59" spans="12:14">
      <c r="M59" s="8">
        <f t="shared" si="2"/>
        <v>0</v>
      </c>
      <c r="N59" s="8" t="str">
        <f t="shared" si="3"/>
        <v/>
      </c>
    </row>
    <row r="60" spans="12:14">
      <c r="M60" s="8">
        <f t="shared" si="2"/>
        <v>0</v>
      </c>
      <c r="N60" s="8" t="str">
        <f t="shared" si="3"/>
        <v/>
      </c>
    </row>
    <row r="61" spans="12:14">
      <c r="M61" s="8">
        <f t="shared" si="2"/>
        <v>0</v>
      </c>
      <c r="N61" s="8" t="str">
        <f t="shared" si="3"/>
        <v/>
      </c>
    </row>
    <row r="62" spans="12:14">
      <c r="M62" s="8">
        <f t="shared" si="2"/>
        <v>0</v>
      </c>
      <c r="N62" s="8" t="str">
        <f t="shared" si="3"/>
        <v/>
      </c>
    </row>
    <row r="63" spans="12:14">
      <c r="M63" s="8">
        <f t="shared" si="2"/>
        <v>0</v>
      </c>
      <c r="N63" s="8" t="str">
        <f t="shared" si="3"/>
        <v/>
      </c>
    </row>
    <row r="64" spans="12:14">
      <c r="M64" s="8">
        <f t="shared" si="2"/>
        <v>0</v>
      </c>
      <c r="N64" s="8" t="str">
        <f t="shared" si="3"/>
        <v/>
      </c>
    </row>
    <row r="65" spans="13:14">
      <c r="M65" s="8">
        <f t="shared" si="2"/>
        <v>0</v>
      </c>
      <c r="N65" s="8" t="str">
        <f t="shared" si="3"/>
        <v/>
      </c>
    </row>
    <row r="66" spans="13:14">
      <c r="M66" s="8">
        <f t="shared" si="2"/>
        <v>0</v>
      </c>
      <c r="N66" s="8" t="str">
        <f t="shared" si="3"/>
        <v/>
      </c>
    </row>
    <row r="67" spans="13:14">
      <c r="M67" s="8">
        <f t="shared" si="2"/>
        <v>0</v>
      </c>
      <c r="N67" s="8" t="str">
        <f t="shared" si="3"/>
        <v/>
      </c>
    </row>
    <row r="68" spans="13:14">
      <c r="M68" s="8">
        <f t="shared" si="2"/>
        <v>0</v>
      </c>
      <c r="N68" s="8" t="str">
        <f t="shared" si="3"/>
        <v/>
      </c>
    </row>
    <row r="69" spans="13:14">
      <c r="M69" s="8">
        <f t="shared" si="2"/>
        <v>0</v>
      </c>
      <c r="N69" s="8" t="str">
        <f t="shared" si="3"/>
        <v/>
      </c>
    </row>
    <row r="70" spans="13:14">
      <c r="M70" s="8">
        <f t="shared" si="2"/>
        <v>0</v>
      </c>
      <c r="N70" s="8" t="str">
        <f t="shared" si="3"/>
        <v/>
      </c>
    </row>
    <row r="71" spans="13:14">
      <c r="M71" s="8">
        <f t="shared" si="2"/>
        <v>0</v>
      </c>
      <c r="N71" s="8" t="str">
        <f t="shared" si="3"/>
        <v/>
      </c>
    </row>
    <row r="72" spans="13:14">
      <c r="M72" s="8">
        <f t="shared" ref="M72:M135" si="4">IF(ISNUMBER(FIND("/",$B72,1)),MID($B72,1,FIND("/",$B72,1)-1),$B72)</f>
        <v>0</v>
      </c>
      <c r="N72" s="8" t="str">
        <f t="shared" ref="N72:N135" si="5">IF(ISNUMBER(FIND("/",$B72,1)),MID($B72,FIND("/",$B72,1)+1,LEN($B72)),"")</f>
        <v/>
      </c>
    </row>
    <row r="73" spans="13:14">
      <c r="M73" s="8">
        <f t="shared" si="4"/>
        <v>0</v>
      </c>
      <c r="N73" s="8" t="str">
        <f t="shared" si="5"/>
        <v/>
      </c>
    </row>
    <row r="74" spans="13:14">
      <c r="M74" s="8">
        <f t="shared" si="4"/>
        <v>0</v>
      </c>
      <c r="N74" s="8" t="str">
        <f t="shared" si="5"/>
        <v/>
      </c>
    </row>
    <row r="75" spans="13:14">
      <c r="M75" s="8">
        <f t="shared" si="4"/>
        <v>0</v>
      </c>
      <c r="N75" s="8" t="str">
        <f t="shared" si="5"/>
        <v/>
      </c>
    </row>
    <row r="76" spans="13:14">
      <c r="M76" s="8">
        <f t="shared" si="4"/>
        <v>0</v>
      </c>
      <c r="N76" s="8" t="str">
        <f t="shared" si="5"/>
        <v/>
      </c>
    </row>
    <row r="77" spans="13:14">
      <c r="M77" s="8">
        <f t="shared" si="4"/>
        <v>0</v>
      </c>
      <c r="N77" s="8" t="str">
        <f t="shared" si="5"/>
        <v/>
      </c>
    </row>
    <row r="78" spans="13:14">
      <c r="M78" s="8">
        <f t="shared" si="4"/>
        <v>0</v>
      </c>
      <c r="N78" s="8" t="str">
        <f t="shared" si="5"/>
        <v/>
      </c>
    </row>
    <row r="79" spans="13:14">
      <c r="M79" s="8">
        <f t="shared" si="4"/>
        <v>0</v>
      </c>
      <c r="N79" s="8" t="str">
        <f t="shared" si="5"/>
        <v/>
      </c>
    </row>
    <row r="80" spans="13:14">
      <c r="M80" s="8">
        <f t="shared" si="4"/>
        <v>0</v>
      </c>
      <c r="N80" s="8" t="str">
        <f t="shared" si="5"/>
        <v/>
      </c>
    </row>
    <row r="81" spans="12:14">
      <c r="M81" s="8">
        <f t="shared" si="4"/>
        <v>0</v>
      </c>
      <c r="N81" s="8" t="str">
        <f t="shared" si="5"/>
        <v/>
      </c>
    </row>
    <row r="82" spans="12:14">
      <c r="M82" s="8">
        <f t="shared" si="4"/>
        <v>0</v>
      </c>
      <c r="N82" s="8" t="str">
        <f t="shared" si="5"/>
        <v/>
      </c>
    </row>
    <row r="83" spans="12:14">
      <c r="M83" s="8">
        <f t="shared" si="4"/>
        <v>0</v>
      </c>
      <c r="N83" s="8" t="str">
        <f t="shared" si="5"/>
        <v/>
      </c>
    </row>
    <row r="84" spans="12:14">
      <c r="M84" s="8">
        <f t="shared" si="4"/>
        <v>0</v>
      </c>
      <c r="N84" s="8" t="str">
        <f t="shared" si="5"/>
        <v/>
      </c>
    </row>
    <row r="85" spans="12:14">
      <c r="M85" s="8">
        <f t="shared" si="4"/>
        <v>0</v>
      </c>
      <c r="N85" s="8" t="str">
        <f t="shared" si="5"/>
        <v/>
      </c>
    </row>
    <row r="86" spans="12:14">
      <c r="M86" s="8">
        <f t="shared" si="4"/>
        <v>0</v>
      </c>
      <c r="N86" s="8" t="str">
        <f t="shared" si="5"/>
        <v/>
      </c>
    </row>
    <row r="87" spans="12:14">
      <c r="M87" s="8">
        <f t="shared" si="4"/>
        <v>0</v>
      </c>
      <c r="N87" s="8" t="str">
        <f t="shared" si="5"/>
        <v/>
      </c>
    </row>
    <row r="88" spans="12:14">
      <c r="M88" s="8">
        <f t="shared" si="4"/>
        <v>0</v>
      </c>
      <c r="N88" s="8" t="str">
        <f t="shared" si="5"/>
        <v/>
      </c>
    </row>
    <row r="89" spans="12:14">
      <c r="M89" s="8">
        <f t="shared" si="4"/>
        <v>0</v>
      </c>
      <c r="N89" s="8" t="str">
        <f t="shared" si="5"/>
        <v/>
      </c>
    </row>
    <row r="90" spans="12:14">
      <c r="M90" s="8">
        <f t="shared" si="4"/>
        <v>0</v>
      </c>
      <c r="N90" s="8" t="str">
        <f t="shared" si="5"/>
        <v/>
      </c>
    </row>
    <row r="91" spans="12:14">
      <c r="M91" s="8">
        <f t="shared" si="4"/>
        <v>0</v>
      </c>
      <c r="N91" s="8" t="str">
        <f t="shared" si="5"/>
        <v/>
      </c>
    </row>
    <row r="92" spans="12:14">
      <c r="M92" s="8">
        <f t="shared" si="4"/>
        <v>0</v>
      </c>
      <c r="N92" s="8" t="str">
        <f t="shared" si="5"/>
        <v/>
      </c>
    </row>
    <row r="93" spans="12:14">
      <c r="M93" s="8">
        <f t="shared" si="4"/>
        <v>0</v>
      </c>
      <c r="N93" s="8" t="str">
        <f t="shared" si="5"/>
        <v/>
      </c>
    </row>
    <row r="94" spans="12:14">
      <c r="L94" s="434"/>
      <c r="M94" s="8">
        <f t="shared" si="4"/>
        <v>0</v>
      </c>
      <c r="N94" s="8" t="str">
        <f t="shared" si="5"/>
        <v/>
      </c>
    </row>
    <row r="95" spans="12:14">
      <c r="M95" s="8">
        <f t="shared" si="4"/>
        <v>0</v>
      </c>
      <c r="N95" s="8" t="str">
        <f t="shared" si="5"/>
        <v/>
      </c>
    </row>
    <row r="96" spans="12:14">
      <c r="M96" s="8">
        <f t="shared" si="4"/>
        <v>0</v>
      </c>
      <c r="N96" s="8" t="str">
        <f t="shared" si="5"/>
        <v/>
      </c>
    </row>
    <row r="97" spans="13:14">
      <c r="M97" s="8">
        <f t="shared" si="4"/>
        <v>0</v>
      </c>
      <c r="N97" s="8" t="str">
        <f t="shared" si="5"/>
        <v/>
      </c>
    </row>
    <row r="98" spans="13:14">
      <c r="M98" s="8">
        <f t="shared" si="4"/>
        <v>0</v>
      </c>
      <c r="N98" s="8" t="str">
        <f t="shared" si="5"/>
        <v/>
      </c>
    </row>
    <row r="99" spans="13:14">
      <c r="M99" s="8">
        <f t="shared" si="4"/>
        <v>0</v>
      </c>
      <c r="N99" s="8" t="str">
        <f t="shared" si="5"/>
        <v/>
      </c>
    </row>
    <row r="100" spans="13:14">
      <c r="M100" s="8">
        <f t="shared" si="4"/>
        <v>0</v>
      </c>
      <c r="N100" s="8" t="str">
        <f t="shared" si="5"/>
        <v/>
      </c>
    </row>
    <row r="101" spans="13:14">
      <c r="M101" s="8">
        <f t="shared" si="4"/>
        <v>0</v>
      </c>
      <c r="N101" s="8" t="str">
        <f t="shared" si="5"/>
        <v/>
      </c>
    </row>
    <row r="102" spans="13:14">
      <c r="M102" s="8">
        <f t="shared" si="4"/>
        <v>0</v>
      </c>
      <c r="N102" s="8" t="str">
        <f t="shared" si="5"/>
        <v/>
      </c>
    </row>
    <row r="103" spans="13:14">
      <c r="M103" s="8">
        <f t="shared" si="4"/>
        <v>0</v>
      </c>
      <c r="N103" s="8" t="str">
        <f t="shared" si="5"/>
        <v/>
      </c>
    </row>
    <row r="104" spans="13:14">
      <c r="M104" s="8">
        <f t="shared" si="4"/>
        <v>0</v>
      </c>
      <c r="N104" s="8" t="str">
        <f t="shared" si="5"/>
        <v/>
      </c>
    </row>
    <row r="105" spans="13:14">
      <c r="M105" s="8">
        <f t="shared" si="4"/>
        <v>0</v>
      </c>
      <c r="N105" s="8" t="str">
        <f t="shared" si="5"/>
        <v/>
      </c>
    </row>
    <row r="106" spans="13:14">
      <c r="M106" s="8">
        <f t="shared" si="4"/>
        <v>0</v>
      </c>
      <c r="N106" s="8" t="str">
        <f t="shared" si="5"/>
        <v/>
      </c>
    </row>
    <row r="107" spans="13:14">
      <c r="M107" s="8">
        <f t="shared" si="4"/>
        <v>0</v>
      </c>
      <c r="N107" s="8" t="str">
        <f t="shared" si="5"/>
        <v/>
      </c>
    </row>
    <row r="108" spans="13:14">
      <c r="M108" s="8">
        <f t="shared" si="4"/>
        <v>0</v>
      </c>
      <c r="N108" s="8" t="str">
        <f t="shared" si="5"/>
        <v/>
      </c>
    </row>
    <row r="109" spans="13:14">
      <c r="M109" s="8">
        <f t="shared" si="4"/>
        <v>0</v>
      </c>
      <c r="N109" s="8" t="str">
        <f t="shared" si="5"/>
        <v/>
      </c>
    </row>
    <row r="110" spans="13:14">
      <c r="M110" s="8">
        <f t="shared" si="4"/>
        <v>0</v>
      </c>
      <c r="N110" s="8" t="str">
        <f t="shared" si="5"/>
        <v/>
      </c>
    </row>
    <row r="111" spans="13:14">
      <c r="M111" s="8">
        <f t="shared" si="4"/>
        <v>0</v>
      </c>
      <c r="N111" s="8" t="str">
        <f t="shared" si="5"/>
        <v/>
      </c>
    </row>
    <row r="112" spans="13:14">
      <c r="M112" s="8">
        <f t="shared" si="4"/>
        <v>0</v>
      </c>
      <c r="N112" s="8" t="str">
        <f t="shared" si="5"/>
        <v/>
      </c>
    </row>
    <row r="113" spans="13:14">
      <c r="M113" s="8">
        <f t="shared" si="4"/>
        <v>0</v>
      </c>
      <c r="N113" s="8" t="str">
        <f t="shared" si="5"/>
        <v/>
      </c>
    </row>
    <row r="114" spans="13:14">
      <c r="M114" s="8">
        <f t="shared" si="4"/>
        <v>0</v>
      </c>
      <c r="N114" s="8" t="str">
        <f t="shared" si="5"/>
        <v/>
      </c>
    </row>
    <row r="115" spans="13:14">
      <c r="M115" s="8">
        <f t="shared" si="4"/>
        <v>0</v>
      </c>
      <c r="N115" s="8" t="str">
        <f t="shared" si="5"/>
        <v/>
      </c>
    </row>
    <row r="116" spans="13:14">
      <c r="M116" s="8">
        <f t="shared" si="4"/>
        <v>0</v>
      </c>
      <c r="N116" s="8" t="str">
        <f t="shared" si="5"/>
        <v/>
      </c>
    </row>
    <row r="117" spans="13:14">
      <c r="M117" s="8">
        <f t="shared" si="4"/>
        <v>0</v>
      </c>
      <c r="N117" s="8" t="str">
        <f t="shared" si="5"/>
        <v/>
      </c>
    </row>
    <row r="118" spans="13:14">
      <c r="M118" s="8">
        <f t="shared" si="4"/>
        <v>0</v>
      </c>
      <c r="N118" s="8" t="str">
        <f t="shared" si="5"/>
        <v/>
      </c>
    </row>
    <row r="119" spans="13:14">
      <c r="M119" s="8">
        <f t="shared" si="4"/>
        <v>0</v>
      </c>
      <c r="N119" s="8" t="str">
        <f t="shared" si="5"/>
        <v/>
      </c>
    </row>
    <row r="120" spans="13:14">
      <c r="M120" s="8">
        <f t="shared" si="4"/>
        <v>0</v>
      </c>
      <c r="N120" s="8" t="str">
        <f t="shared" si="5"/>
        <v/>
      </c>
    </row>
    <row r="121" spans="13:14">
      <c r="M121" s="8">
        <f t="shared" si="4"/>
        <v>0</v>
      </c>
      <c r="N121" s="8" t="str">
        <f t="shared" si="5"/>
        <v/>
      </c>
    </row>
    <row r="122" spans="13:14">
      <c r="M122" s="8">
        <f t="shared" si="4"/>
        <v>0</v>
      </c>
      <c r="N122" s="8" t="str">
        <f t="shared" si="5"/>
        <v/>
      </c>
    </row>
    <row r="123" spans="13:14">
      <c r="M123" s="8">
        <f t="shared" si="4"/>
        <v>0</v>
      </c>
      <c r="N123" s="8" t="str">
        <f t="shared" si="5"/>
        <v/>
      </c>
    </row>
    <row r="124" spans="13:14">
      <c r="M124" s="8">
        <f t="shared" si="4"/>
        <v>0</v>
      </c>
      <c r="N124" s="8" t="str">
        <f t="shared" si="5"/>
        <v/>
      </c>
    </row>
    <row r="125" spans="13:14">
      <c r="M125" s="8">
        <f t="shared" si="4"/>
        <v>0</v>
      </c>
      <c r="N125" s="8" t="str">
        <f t="shared" si="5"/>
        <v/>
      </c>
    </row>
    <row r="126" spans="13:14">
      <c r="M126" s="8">
        <f t="shared" si="4"/>
        <v>0</v>
      </c>
      <c r="N126" s="8" t="str">
        <f t="shared" si="5"/>
        <v/>
      </c>
    </row>
    <row r="127" spans="13:14">
      <c r="M127" s="8">
        <f t="shared" si="4"/>
        <v>0</v>
      </c>
      <c r="N127" s="8" t="str">
        <f t="shared" si="5"/>
        <v/>
      </c>
    </row>
    <row r="128" spans="13:14">
      <c r="M128" s="8">
        <f t="shared" si="4"/>
        <v>0</v>
      </c>
      <c r="N128" s="8" t="str">
        <f t="shared" si="5"/>
        <v/>
      </c>
    </row>
    <row r="129" spans="13:14">
      <c r="M129" s="8">
        <f t="shared" si="4"/>
        <v>0</v>
      </c>
      <c r="N129" s="8" t="str">
        <f t="shared" si="5"/>
        <v/>
      </c>
    </row>
    <row r="130" spans="13:14">
      <c r="M130" s="8">
        <f t="shared" si="4"/>
        <v>0</v>
      </c>
      <c r="N130" s="8" t="str">
        <f t="shared" si="5"/>
        <v/>
      </c>
    </row>
    <row r="131" spans="13:14">
      <c r="M131" s="8">
        <f t="shared" si="4"/>
        <v>0</v>
      </c>
      <c r="N131" s="8" t="str">
        <f t="shared" si="5"/>
        <v/>
      </c>
    </row>
    <row r="132" spans="13:14">
      <c r="M132" s="8">
        <f t="shared" si="4"/>
        <v>0</v>
      </c>
      <c r="N132" s="8" t="str">
        <f t="shared" si="5"/>
        <v/>
      </c>
    </row>
    <row r="133" spans="13:14">
      <c r="M133" s="8">
        <f t="shared" si="4"/>
        <v>0</v>
      </c>
      <c r="N133" s="8" t="str">
        <f t="shared" si="5"/>
        <v/>
      </c>
    </row>
    <row r="134" spans="13:14">
      <c r="M134" s="8">
        <f t="shared" si="4"/>
        <v>0</v>
      </c>
      <c r="N134" s="8" t="str">
        <f t="shared" si="5"/>
        <v/>
      </c>
    </row>
    <row r="135" spans="13:14">
      <c r="M135" s="8">
        <f t="shared" si="4"/>
        <v>0</v>
      </c>
      <c r="N135" s="8" t="str">
        <f t="shared" si="5"/>
        <v/>
      </c>
    </row>
    <row r="136" spans="13:14">
      <c r="M136" s="8">
        <f t="shared" ref="M136:M199" si="6">IF(ISNUMBER(FIND("/",$B136,1)),MID($B136,1,FIND("/",$B136,1)-1),$B136)</f>
        <v>0</v>
      </c>
      <c r="N136" s="8" t="str">
        <f t="shared" ref="N136:N199" si="7">IF(ISNUMBER(FIND("/",$B136,1)),MID($B136,FIND("/",$B136,1)+1,LEN($B136)),"")</f>
        <v/>
      </c>
    </row>
    <row r="137" spans="13:14">
      <c r="M137" s="8">
        <f t="shared" si="6"/>
        <v>0</v>
      </c>
      <c r="N137" s="8" t="str">
        <f t="shared" si="7"/>
        <v/>
      </c>
    </row>
    <row r="138" spans="13:14">
      <c r="M138" s="8">
        <f t="shared" si="6"/>
        <v>0</v>
      </c>
      <c r="N138" s="8" t="str">
        <f t="shared" si="7"/>
        <v/>
      </c>
    </row>
    <row r="139" spans="13:14">
      <c r="M139" s="8">
        <f t="shared" si="6"/>
        <v>0</v>
      </c>
      <c r="N139" s="8" t="str">
        <f t="shared" si="7"/>
        <v/>
      </c>
    </row>
    <row r="140" spans="13:14">
      <c r="M140" s="8">
        <f t="shared" si="6"/>
        <v>0</v>
      </c>
      <c r="N140" s="8" t="str">
        <f t="shared" si="7"/>
        <v/>
      </c>
    </row>
    <row r="141" spans="13:14">
      <c r="M141" s="8">
        <f t="shared" si="6"/>
        <v>0</v>
      </c>
      <c r="N141" s="8" t="str">
        <f t="shared" si="7"/>
        <v/>
      </c>
    </row>
    <row r="142" spans="13:14">
      <c r="M142" s="8">
        <f t="shared" si="6"/>
        <v>0</v>
      </c>
      <c r="N142" s="8" t="str">
        <f t="shared" si="7"/>
        <v/>
      </c>
    </row>
    <row r="143" spans="13:14">
      <c r="M143" s="8">
        <f t="shared" si="6"/>
        <v>0</v>
      </c>
      <c r="N143" s="8" t="str">
        <f t="shared" si="7"/>
        <v/>
      </c>
    </row>
    <row r="144" spans="13:14">
      <c r="M144" s="8">
        <f t="shared" si="6"/>
        <v>0</v>
      </c>
      <c r="N144" s="8" t="str">
        <f t="shared" si="7"/>
        <v/>
      </c>
    </row>
    <row r="145" spans="13:14">
      <c r="M145" s="8">
        <f t="shared" si="6"/>
        <v>0</v>
      </c>
      <c r="N145" s="8" t="str">
        <f t="shared" si="7"/>
        <v/>
      </c>
    </row>
    <row r="146" spans="13:14">
      <c r="M146" s="8">
        <f t="shared" si="6"/>
        <v>0</v>
      </c>
      <c r="N146" s="8" t="str">
        <f t="shared" si="7"/>
        <v/>
      </c>
    </row>
    <row r="147" spans="13:14">
      <c r="M147" s="8">
        <f t="shared" si="6"/>
        <v>0</v>
      </c>
      <c r="N147" s="8" t="str">
        <f t="shared" si="7"/>
        <v/>
      </c>
    </row>
    <row r="148" spans="13:14">
      <c r="M148" s="8">
        <f t="shared" si="6"/>
        <v>0</v>
      </c>
      <c r="N148" s="8" t="str">
        <f t="shared" si="7"/>
        <v/>
      </c>
    </row>
    <row r="149" spans="13:14">
      <c r="M149" s="8">
        <f t="shared" si="6"/>
        <v>0</v>
      </c>
      <c r="N149" s="8" t="str">
        <f t="shared" si="7"/>
        <v/>
      </c>
    </row>
    <row r="150" spans="13:14">
      <c r="M150" s="8">
        <f t="shared" si="6"/>
        <v>0</v>
      </c>
      <c r="N150" s="8" t="str">
        <f t="shared" si="7"/>
        <v/>
      </c>
    </row>
    <row r="151" spans="13:14">
      <c r="M151" s="8">
        <f t="shared" si="6"/>
        <v>0</v>
      </c>
      <c r="N151" s="8" t="str">
        <f t="shared" si="7"/>
        <v/>
      </c>
    </row>
    <row r="152" spans="13:14">
      <c r="M152" s="8">
        <f t="shared" si="6"/>
        <v>0</v>
      </c>
      <c r="N152" s="8" t="str">
        <f t="shared" si="7"/>
        <v/>
      </c>
    </row>
    <row r="153" spans="13:14">
      <c r="M153" s="8">
        <f t="shared" si="6"/>
        <v>0</v>
      </c>
      <c r="N153" s="8" t="str">
        <f t="shared" si="7"/>
        <v/>
      </c>
    </row>
    <row r="154" spans="13:14">
      <c r="M154" s="8">
        <f t="shared" si="6"/>
        <v>0</v>
      </c>
      <c r="N154" s="8" t="str">
        <f t="shared" si="7"/>
        <v/>
      </c>
    </row>
    <row r="155" spans="13:14">
      <c r="M155" s="8">
        <f t="shared" si="6"/>
        <v>0</v>
      </c>
      <c r="N155" s="8" t="str">
        <f t="shared" si="7"/>
        <v/>
      </c>
    </row>
    <row r="156" spans="13:14">
      <c r="M156" s="8">
        <f t="shared" si="6"/>
        <v>0</v>
      </c>
      <c r="N156" s="8" t="str">
        <f t="shared" si="7"/>
        <v/>
      </c>
    </row>
    <row r="157" spans="13:14">
      <c r="M157" s="8">
        <f t="shared" si="6"/>
        <v>0</v>
      </c>
      <c r="N157" s="8" t="str">
        <f t="shared" si="7"/>
        <v/>
      </c>
    </row>
    <row r="158" spans="13:14">
      <c r="M158" s="8">
        <f t="shared" si="6"/>
        <v>0</v>
      </c>
      <c r="N158" s="8" t="str">
        <f t="shared" si="7"/>
        <v/>
      </c>
    </row>
    <row r="159" spans="13:14">
      <c r="M159" s="8">
        <f t="shared" si="6"/>
        <v>0</v>
      </c>
      <c r="N159" s="8" t="str">
        <f t="shared" si="7"/>
        <v/>
      </c>
    </row>
    <row r="160" spans="13:14">
      <c r="M160" s="8">
        <f t="shared" si="6"/>
        <v>0</v>
      </c>
      <c r="N160" s="8" t="str">
        <f t="shared" si="7"/>
        <v/>
      </c>
    </row>
    <row r="161" spans="12:14">
      <c r="M161" s="8">
        <f t="shared" si="6"/>
        <v>0</v>
      </c>
      <c r="N161" s="8" t="str">
        <f t="shared" si="7"/>
        <v/>
      </c>
    </row>
    <row r="162" spans="12:14">
      <c r="M162" s="8">
        <f t="shared" si="6"/>
        <v>0</v>
      </c>
      <c r="N162" s="8" t="str">
        <f t="shared" si="7"/>
        <v/>
      </c>
    </row>
    <row r="163" spans="12:14">
      <c r="M163" s="8">
        <f t="shared" si="6"/>
        <v>0</v>
      </c>
      <c r="N163" s="8" t="str">
        <f t="shared" si="7"/>
        <v/>
      </c>
    </row>
    <row r="164" spans="12:14">
      <c r="M164" s="8">
        <f t="shared" si="6"/>
        <v>0</v>
      </c>
      <c r="N164" s="8" t="str">
        <f t="shared" si="7"/>
        <v/>
      </c>
    </row>
    <row r="165" spans="12:14">
      <c r="M165" s="8">
        <f t="shared" si="6"/>
        <v>0</v>
      </c>
      <c r="N165" s="8" t="str">
        <f t="shared" si="7"/>
        <v/>
      </c>
    </row>
    <row r="166" spans="12:14">
      <c r="M166" s="8">
        <f t="shared" si="6"/>
        <v>0</v>
      </c>
      <c r="N166" s="8" t="str">
        <f t="shared" si="7"/>
        <v/>
      </c>
    </row>
    <row r="167" spans="12:14">
      <c r="M167" s="8">
        <f t="shared" si="6"/>
        <v>0</v>
      </c>
      <c r="N167" s="8" t="str">
        <f t="shared" si="7"/>
        <v/>
      </c>
    </row>
    <row r="168" spans="12:14">
      <c r="M168" s="8">
        <f t="shared" si="6"/>
        <v>0</v>
      </c>
      <c r="N168" s="8" t="str">
        <f t="shared" si="7"/>
        <v/>
      </c>
    </row>
    <row r="169" spans="12:14">
      <c r="M169" s="8">
        <f t="shared" si="6"/>
        <v>0</v>
      </c>
      <c r="N169" s="8" t="str">
        <f t="shared" si="7"/>
        <v/>
      </c>
    </row>
    <row r="170" spans="12:14">
      <c r="M170" s="8">
        <f t="shared" si="6"/>
        <v>0</v>
      </c>
      <c r="N170" s="8" t="str">
        <f t="shared" si="7"/>
        <v/>
      </c>
    </row>
    <row r="171" spans="12:14">
      <c r="M171" s="8">
        <f t="shared" si="6"/>
        <v>0</v>
      </c>
      <c r="N171" s="8" t="str">
        <f t="shared" si="7"/>
        <v/>
      </c>
    </row>
    <row r="172" spans="12:14">
      <c r="M172" s="8">
        <f t="shared" si="6"/>
        <v>0</v>
      </c>
      <c r="N172" s="8" t="str">
        <f t="shared" si="7"/>
        <v/>
      </c>
    </row>
    <row r="173" spans="12:14">
      <c r="M173" s="8">
        <f t="shared" si="6"/>
        <v>0</v>
      </c>
      <c r="N173" s="8" t="str">
        <f t="shared" si="7"/>
        <v/>
      </c>
    </row>
    <row r="174" spans="12:14">
      <c r="M174" s="8">
        <f t="shared" si="6"/>
        <v>0</v>
      </c>
      <c r="N174" s="8" t="str">
        <f t="shared" si="7"/>
        <v/>
      </c>
    </row>
    <row r="175" spans="12:14">
      <c r="L175" s="12"/>
      <c r="M175" s="8">
        <f t="shared" si="6"/>
        <v>0</v>
      </c>
      <c r="N175" s="8" t="str">
        <f t="shared" si="7"/>
        <v/>
      </c>
    </row>
    <row r="176" spans="12:14">
      <c r="L176" s="12"/>
      <c r="M176" s="8">
        <f t="shared" si="6"/>
        <v>0</v>
      </c>
      <c r="N176" s="8" t="str">
        <f t="shared" si="7"/>
        <v/>
      </c>
    </row>
    <row r="177" spans="12:14">
      <c r="L177" s="12"/>
      <c r="M177" s="8">
        <f t="shared" si="6"/>
        <v>0</v>
      </c>
      <c r="N177" s="8" t="str">
        <f t="shared" si="7"/>
        <v/>
      </c>
    </row>
    <row r="178" spans="12:14">
      <c r="L178" s="12"/>
      <c r="M178" s="8">
        <f t="shared" si="6"/>
        <v>0</v>
      </c>
      <c r="N178" s="8" t="str">
        <f t="shared" si="7"/>
        <v/>
      </c>
    </row>
    <row r="179" spans="12:14">
      <c r="L179" s="12"/>
      <c r="M179" s="8">
        <f t="shared" si="6"/>
        <v>0</v>
      </c>
      <c r="N179" s="8" t="str">
        <f t="shared" si="7"/>
        <v/>
      </c>
    </row>
    <row r="180" spans="12:14">
      <c r="L180" s="12"/>
      <c r="M180" s="8">
        <f t="shared" si="6"/>
        <v>0</v>
      </c>
      <c r="N180" s="8" t="str">
        <f t="shared" si="7"/>
        <v/>
      </c>
    </row>
    <row r="181" spans="12:14">
      <c r="L181" s="12"/>
      <c r="M181" s="8">
        <f t="shared" si="6"/>
        <v>0</v>
      </c>
      <c r="N181" s="8" t="str">
        <f t="shared" si="7"/>
        <v/>
      </c>
    </row>
    <row r="182" spans="12:14">
      <c r="L182" s="12"/>
      <c r="M182" s="8">
        <f t="shared" si="6"/>
        <v>0</v>
      </c>
      <c r="N182" s="8" t="str">
        <f t="shared" si="7"/>
        <v/>
      </c>
    </row>
    <row r="183" spans="12:14">
      <c r="L183" s="12"/>
      <c r="M183" s="8">
        <f t="shared" si="6"/>
        <v>0</v>
      </c>
      <c r="N183" s="8" t="str">
        <f t="shared" si="7"/>
        <v/>
      </c>
    </row>
    <row r="184" spans="12:14">
      <c r="L184" s="12"/>
      <c r="M184" s="8">
        <f t="shared" si="6"/>
        <v>0</v>
      </c>
      <c r="N184" s="8" t="str">
        <f t="shared" si="7"/>
        <v/>
      </c>
    </row>
    <row r="185" spans="12:14">
      <c r="L185" s="12"/>
      <c r="M185" s="8">
        <f t="shared" si="6"/>
        <v>0</v>
      </c>
      <c r="N185" s="8" t="str">
        <f t="shared" si="7"/>
        <v/>
      </c>
    </row>
    <row r="186" spans="12:14">
      <c r="L186" s="12"/>
      <c r="M186" s="8">
        <f t="shared" si="6"/>
        <v>0</v>
      </c>
      <c r="N186" s="8" t="str">
        <f t="shared" si="7"/>
        <v/>
      </c>
    </row>
    <row r="187" spans="12:14">
      <c r="L187" s="12"/>
      <c r="M187" s="8">
        <f t="shared" si="6"/>
        <v>0</v>
      </c>
      <c r="N187" s="8" t="str">
        <f t="shared" si="7"/>
        <v/>
      </c>
    </row>
    <row r="188" spans="12:14">
      <c r="L188" s="12"/>
      <c r="M188" s="8">
        <f t="shared" si="6"/>
        <v>0</v>
      </c>
      <c r="N188" s="8" t="str">
        <f t="shared" si="7"/>
        <v/>
      </c>
    </row>
    <row r="189" spans="12:14">
      <c r="L189" s="12"/>
      <c r="M189" s="8">
        <f t="shared" si="6"/>
        <v>0</v>
      </c>
      <c r="N189" s="8" t="str">
        <f t="shared" si="7"/>
        <v/>
      </c>
    </row>
    <row r="190" spans="12:14">
      <c r="L190" s="12"/>
      <c r="M190" s="8">
        <f t="shared" si="6"/>
        <v>0</v>
      </c>
      <c r="N190" s="8" t="str">
        <f t="shared" si="7"/>
        <v/>
      </c>
    </row>
    <row r="191" spans="12:14">
      <c r="L191" s="12"/>
      <c r="M191" s="8">
        <f t="shared" si="6"/>
        <v>0</v>
      </c>
      <c r="N191" s="8" t="str">
        <f t="shared" si="7"/>
        <v/>
      </c>
    </row>
    <row r="192" spans="12:14">
      <c r="L192" s="12"/>
      <c r="M192" s="8">
        <f t="shared" si="6"/>
        <v>0</v>
      </c>
      <c r="N192" s="8" t="str">
        <f t="shared" si="7"/>
        <v/>
      </c>
    </row>
    <row r="193" spans="12:14">
      <c r="L193" s="12"/>
      <c r="M193" s="8">
        <f t="shared" si="6"/>
        <v>0</v>
      </c>
      <c r="N193" s="8" t="str">
        <f t="shared" si="7"/>
        <v/>
      </c>
    </row>
    <row r="194" spans="12:14">
      <c r="L194" s="12"/>
      <c r="M194" s="8">
        <f t="shared" si="6"/>
        <v>0</v>
      </c>
      <c r="N194" s="8" t="str">
        <f t="shared" si="7"/>
        <v/>
      </c>
    </row>
    <row r="195" spans="12:14">
      <c r="L195" s="12"/>
      <c r="M195" s="8">
        <f t="shared" si="6"/>
        <v>0</v>
      </c>
      <c r="N195" s="8" t="str">
        <f t="shared" si="7"/>
        <v/>
      </c>
    </row>
    <row r="196" spans="12:14">
      <c r="L196" s="43"/>
      <c r="M196" s="8">
        <f t="shared" si="6"/>
        <v>0</v>
      </c>
      <c r="N196" s="8" t="str">
        <f t="shared" si="7"/>
        <v/>
      </c>
    </row>
    <row r="197" spans="12:14">
      <c r="L197" s="43"/>
      <c r="M197" s="8">
        <f t="shared" si="6"/>
        <v>0</v>
      </c>
      <c r="N197" s="8" t="str">
        <f t="shared" si="7"/>
        <v/>
      </c>
    </row>
    <row r="198" spans="12:14">
      <c r="L198" s="43"/>
      <c r="M198" s="8">
        <f t="shared" si="6"/>
        <v>0</v>
      </c>
      <c r="N198" s="8" t="str">
        <f t="shared" si="7"/>
        <v/>
      </c>
    </row>
    <row r="199" spans="12:14">
      <c r="L199" s="43"/>
      <c r="M199" s="8">
        <f t="shared" si="6"/>
        <v>0</v>
      </c>
      <c r="N199" s="8" t="str">
        <f t="shared" si="7"/>
        <v/>
      </c>
    </row>
    <row r="200" spans="12:14">
      <c r="L200" s="43"/>
      <c r="M200" s="8">
        <f t="shared" ref="M200:M263" si="8">IF(ISNUMBER(FIND("/",$B200,1)),MID($B200,1,FIND("/",$B200,1)-1),$B200)</f>
        <v>0</v>
      </c>
      <c r="N200" s="8" t="str">
        <f t="shared" ref="N200:N263" si="9">IF(ISNUMBER(FIND("/",$B200,1)),MID($B200,FIND("/",$B200,1)+1,LEN($B200)),"")</f>
        <v/>
      </c>
    </row>
    <row r="201" spans="12:14">
      <c r="L201" s="43"/>
      <c r="M201" s="8">
        <f t="shared" si="8"/>
        <v>0</v>
      </c>
      <c r="N201" s="8" t="str">
        <f t="shared" si="9"/>
        <v/>
      </c>
    </row>
    <row r="202" spans="12:14">
      <c r="L202" s="43"/>
      <c r="M202" s="8">
        <f t="shared" si="8"/>
        <v>0</v>
      </c>
      <c r="N202" s="8" t="str">
        <f t="shared" si="9"/>
        <v/>
      </c>
    </row>
    <row r="203" spans="12:14">
      <c r="L203" s="43"/>
      <c r="M203" s="8">
        <f t="shared" si="8"/>
        <v>0</v>
      </c>
      <c r="N203" s="8" t="str">
        <f t="shared" si="9"/>
        <v/>
      </c>
    </row>
    <row r="204" spans="12:14">
      <c r="L204" s="43"/>
      <c r="M204" s="8">
        <f t="shared" si="8"/>
        <v>0</v>
      </c>
      <c r="N204" s="8" t="str">
        <f t="shared" si="9"/>
        <v/>
      </c>
    </row>
    <row r="205" spans="12:14">
      <c r="L205" s="43"/>
      <c r="M205" s="8">
        <f t="shared" si="8"/>
        <v>0</v>
      </c>
      <c r="N205" s="8" t="str">
        <f t="shared" si="9"/>
        <v/>
      </c>
    </row>
    <row r="206" spans="12:14">
      <c r="L206" s="43"/>
      <c r="M206" s="8">
        <f t="shared" si="8"/>
        <v>0</v>
      </c>
      <c r="N206" s="8" t="str">
        <f t="shared" si="9"/>
        <v/>
      </c>
    </row>
    <row r="207" spans="12:14">
      <c r="L207" s="43"/>
      <c r="M207" s="8">
        <f t="shared" si="8"/>
        <v>0</v>
      </c>
      <c r="N207" s="8" t="str">
        <f t="shared" si="9"/>
        <v/>
      </c>
    </row>
    <row r="208" spans="12:14">
      <c r="L208" s="43"/>
      <c r="M208" s="8">
        <f t="shared" si="8"/>
        <v>0</v>
      </c>
      <c r="N208" s="8" t="str">
        <f t="shared" si="9"/>
        <v/>
      </c>
    </row>
    <row r="209" spans="12:14">
      <c r="L209" s="43"/>
      <c r="M209" s="8">
        <f t="shared" si="8"/>
        <v>0</v>
      </c>
      <c r="N209" s="8" t="str">
        <f t="shared" si="9"/>
        <v/>
      </c>
    </row>
    <row r="210" spans="12:14">
      <c r="L210" s="43"/>
      <c r="M210" s="8">
        <f t="shared" si="8"/>
        <v>0</v>
      </c>
      <c r="N210" s="8" t="str">
        <f t="shared" si="9"/>
        <v/>
      </c>
    </row>
    <row r="211" spans="12:14">
      <c r="L211" s="43"/>
      <c r="M211" s="8">
        <f t="shared" si="8"/>
        <v>0</v>
      </c>
      <c r="N211" s="8" t="str">
        <f t="shared" si="9"/>
        <v/>
      </c>
    </row>
    <row r="212" spans="12:14">
      <c r="L212" s="43"/>
      <c r="M212" s="8">
        <f t="shared" si="8"/>
        <v>0</v>
      </c>
      <c r="N212" s="8" t="str">
        <f t="shared" si="9"/>
        <v/>
      </c>
    </row>
    <row r="213" spans="12:14">
      <c r="L213" s="43"/>
      <c r="M213" s="8">
        <f t="shared" si="8"/>
        <v>0</v>
      </c>
      <c r="N213" s="8" t="str">
        <f t="shared" si="9"/>
        <v/>
      </c>
    </row>
    <row r="214" spans="12:14">
      <c r="L214" s="43"/>
      <c r="M214" s="8">
        <f t="shared" si="8"/>
        <v>0</v>
      </c>
      <c r="N214" s="8" t="str">
        <f t="shared" si="9"/>
        <v/>
      </c>
    </row>
    <row r="215" spans="12:14">
      <c r="L215" s="43"/>
      <c r="M215" s="8">
        <f t="shared" si="8"/>
        <v>0</v>
      </c>
      <c r="N215" s="8" t="str">
        <f t="shared" si="9"/>
        <v/>
      </c>
    </row>
    <row r="216" spans="12:14">
      <c r="L216" s="43"/>
      <c r="M216" s="8">
        <f t="shared" si="8"/>
        <v>0</v>
      </c>
      <c r="N216" s="8" t="str">
        <f t="shared" si="9"/>
        <v/>
      </c>
    </row>
    <row r="217" spans="12:14">
      <c r="L217" s="43"/>
      <c r="M217" s="8">
        <f t="shared" si="8"/>
        <v>0</v>
      </c>
      <c r="N217" s="8" t="str">
        <f t="shared" si="9"/>
        <v/>
      </c>
    </row>
    <row r="218" spans="12:14">
      <c r="L218" s="12"/>
      <c r="M218" s="8">
        <f t="shared" si="8"/>
        <v>0</v>
      </c>
      <c r="N218" s="8" t="str">
        <f t="shared" si="9"/>
        <v/>
      </c>
    </row>
    <row r="219" spans="12:14">
      <c r="L219" s="12"/>
      <c r="M219" s="8">
        <f t="shared" si="8"/>
        <v>0</v>
      </c>
      <c r="N219" s="8" t="str">
        <f t="shared" si="9"/>
        <v/>
      </c>
    </row>
    <row r="220" spans="12:14">
      <c r="L220" s="12"/>
      <c r="M220" s="8">
        <f t="shared" si="8"/>
        <v>0</v>
      </c>
      <c r="N220" s="8" t="str">
        <f t="shared" si="9"/>
        <v/>
      </c>
    </row>
    <row r="221" spans="12:14">
      <c r="L221" s="12"/>
      <c r="M221" s="8">
        <f t="shared" si="8"/>
        <v>0</v>
      </c>
      <c r="N221" s="8" t="str">
        <f t="shared" si="9"/>
        <v/>
      </c>
    </row>
    <row r="222" spans="12:14">
      <c r="L222" s="12"/>
      <c r="M222" s="8">
        <f t="shared" si="8"/>
        <v>0</v>
      </c>
      <c r="N222" s="8" t="str">
        <f t="shared" si="9"/>
        <v/>
      </c>
    </row>
    <row r="223" spans="12:14">
      <c r="L223" s="12"/>
      <c r="M223" s="8">
        <f t="shared" si="8"/>
        <v>0</v>
      </c>
      <c r="N223" s="8" t="str">
        <f t="shared" si="9"/>
        <v/>
      </c>
    </row>
    <row r="224" spans="12:14">
      <c r="L224" s="12"/>
      <c r="M224" s="8">
        <f t="shared" si="8"/>
        <v>0</v>
      </c>
      <c r="N224" s="8" t="str">
        <f t="shared" si="9"/>
        <v/>
      </c>
    </row>
    <row r="225" spans="13:14">
      <c r="M225" s="8">
        <f t="shared" si="8"/>
        <v>0</v>
      </c>
      <c r="N225" s="8" t="str">
        <f t="shared" si="9"/>
        <v/>
      </c>
    </row>
    <row r="226" spans="13:14">
      <c r="M226" s="8">
        <f t="shared" si="8"/>
        <v>0</v>
      </c>
      <c r="N226" s="8" t="str">
        <f t="shared" si="9"/>
        <v/>
      </c>
    </row>
    <row r="227" spans="13:14">
      <c r="M227" s="8">
        <f t="shared" si="8"/>
        <v>0</v>
      </c>
      <c r="N227" s="8" t="str">
        <f t="shared" si="9"/>
        <v/>
      </c>
    </row>
    <row r="228" spans="13:14">
      <c r="M228" s="8">
        <f t="shared" si="8"/>
        <v>0</v>
      </c>
      <c r="N228" s="8" t="str">
        <f t="shared" si="9"/>
        <v/>
      </c>
    </row>
    <row r="229" spans="13:14">
      <c r="M229" s="8">
        <f t="shared" si="8"/>
        <v>0</v>
      </c>
      <c r="N229" s="8" t="str">
        <f t="shared" si="9"/>
        <v/>
      </c>
    </row>
    <row r="230" spans="13:14">
      <c r="M230" s="8">
        <f t="shared" si="8"/>
        <v>0</v>
      </c>
      <c r="N230" s="8" t="str">
        <f t="shared" si="9"/>
        <v/>
      </c>
    </row>
    <row r="231" spans="13:14">
      <c r="M231" s="8">
        <f t="shared" si="8"/>
        <v>0</v>
      </c>
      <c r="N231" s="8" t="str">
        <f t="shared" si="9"/>
        <v/>
      </c>
    </row>
    <row r="232" spans="13:14">
      <c r="M232" s="8">
        <f t="shared" si="8"/>
        <v>0</v>
      </c>
      <c r="N232" s="8" t="str">
        <f t="shared" si="9"/>
        <v/>
      </c>
    </row>
    <row r="233" spans="13:14">
      <c r="M233" s="8">
        <f t="shared" si="8"/>
        <v>0</v>
      </c>
      <c r="N233" s="8" t="str">
        <f t="shared" si="9"/>
        <v/>
      </c>
    </row>
    <row r="234" spans="13:14">
      <c r="M234" s="8">
        <f t="shared" si="8"/>
        <v>0</v>
      </c>
      <c r="N234" s="8" t="str">
        <f t="shared" si="9"/>
        <v/>
      </c>
    </row>
    <row r="235" spans="13:14">
      <c r="M235" s="8">
        <f t="shared" si="8"/>
        <v>0</v>
      </c>
      <c r="N235" s="8" t="str">
        <f t="shared" si="9"/>
        <v/>
      </c>
    </row>
    <row r="236" spans="13:14">
      <c r="M236" s="8">
        <f t="shared" si="8"/>
        <v>0</v>
      </c>
      <c r="N236" s="8" t="str">
        <f t="shared" si="9"/>
        <v/>
      </c>
    </row>
    <row r="237" spans="13:14">
      <c r="M237" s="8">
        <f t="shared" si="8"/>
        <v>0</v>
      </c>
      <c r="N237" s="8" t="str">
        <f t="shared" si="9"/>
        <v/>
      </c>
    </row>
    <row r="238" spans="13:14">
      <c r="M238" s="8">
        <f t="shared" si="8"/>
        <v>0</v>
      </c>
      <c r="N238" s="8" t="str">
        <f t="shared" si="9"/>
        <v/>
      </c>
    </row>
    <row r="239" spans="13:14">
      <c r="M239" s="8">
        <f t="shared" si="8"/>
        <v>0</v>
      </c>
      <c r="N239" s="8" t="str">
        <f t="shared" si="9"/>
        <v/>
      </c>
    </row>
    <row r="240" spans="13:14">
      <c r="M240" s="8">
        <f t="shared" si="8"/>
        <v>0</v>
      </c>
      <c r="N240" s="8" t="str">
        <f t="shared" si="9"/>
        <v/>
      </c>
    </row>
    <row r="241" spans="13:14">
      <c r="M241" s="8">
        <f t="shared" si="8"/>
        <v>0</v>
      </c>
      <c r="N241" s="8" t="str">
        <f t="shared" si="9"/>
        <v/>
      </c>
    </row>
    <row r="242" spans="13:14">
      <c r="M242" s="8">
        <f t="shared" si="8"/>
        <v>0</v>
      </c>
      <c r="N242" s="8" t="str">
        <f t="shared" si="9"/>
        <v/>
      </c>
    </row>
    <row r="243" spans="13:14">
      <c r="M243" s="8">
        <f t="shared" si="8"/>
        <v>0</v>
      </c>
      <c r="N243" s="8" t="str">
        <f t="shared" si="9"/>
        <v/>
      </c>
    </row>
    <row r="244" spans="13:14">
      <c r="M244" s="8">
        <f t="shared" si="8"/>
        <v>0</v>
      </c>
      <c r="N244" s="8" t="str">
        <f t="shared" si="9"/>
        <v/>
      </c>
    </row>
    <row r="245" spans="13:14">
      <c r="M245" s="8">
        <f t="shared" si="8"/>
        <v>0</v>
      </c>
      <c r="N245" s="8" t="str">
        <f t="shared" si="9"/>
        <v/>
      </c>
    </row>
    <row r="246" spans="13:14">
      <c r="M246" s="8">
        <f t="shared" si="8"/>
        <v>0</v>
      </c>
      <c r="N246" s="8" t="str">
        <f t="shared" si="9"/>
        <v/>
      </c>
    </row>
    <row r="247" spans="13:14">
      <c r="M247" s="8">
        <f t="shared" si="8"/>
        <v>0</v>
      </c>
      <c r="N247" s="8" t="str">
        <f t="shared" si="9"/>
        <v/>
      </c>
    </row>
    <row r="248" spans="13:14">
      <c r="M248" s="8">
        <f t="shared" si="8"/>
        <v>0</v>
      </c>
      <c r="N248" s="8" t="str">
        <f t="shared" si="9"/>
        <v/>
      </c>
    </row>
    <row r="249" spans="13:14">
      <c r="M249" s="8">
        <f t="shared" si="8"/>
        <v>0</v>
      </c>
      <c r="N249" s="8" t="str">
        <f t="shared" si="9"/>
        <v/>
      </c>
    </row>
    <row r="250" spans="13:14">
      <c r="M250" s="8">
        <f t="shared" si="8"/>
        <v>0</v>
      </c>
      <c r="N250" s="8" t="str">
        <f t="shared" si="9"/>
        <v/>
      </c>
    </row>
    <row r="251" spans="13:14">
      <c r="M251" s="8">
        <f t="shared" si="8"/>
        <v>0</v>
      </c>
      <c r="N251" s="8" t="str">
        <f t="shared" si="9"/>
        <v/>
      </c>
    </row>
    <row r="252" spans="13:14">
      <c r="M252" s="8">
        <f t="shared" si="8"/>
        <v>0</v>
      </c>
      <c r="N252" s="8" t="str">
        <f t="shared" si="9"/>
        <v/>
      </c>
    </row>
    <row r="253" spans="13:14">
      <c r="M253" s="8">
        <f t="shared" si="8"/>
        <v>0</v>
      </c>
      <c r="N253" s="8" t="str">
        <f t="shared" si="9"/>
        <v/>
      </c>
    </row>
    <row r="254" spans="13:14">
      <c r="M254" s="8">
        <f t="shared" si="8"/>
        <v>0</v>
      </c>
      <c r="N254" s="8" t="str">
        <f t="shared" si="9"/>
        <v/>
      </c>
    </row>
    <row r="255" spans="13:14">
      <c r="M255" s="8">
        <f t="shared" si="8"/>
        <v>0</v>
      </c>
      <c r="N255" s="8" t="str">
        <f t="shared" si="9"/>
        <v/>
      </c>
    </row>
    <row r="256" spans="13:14">
      <c r="M256" s="8">
        <f t="shared" si="8"/>
        <v>0</v>
      </c>
      <c r="N256" s="8" t="str">
        <f t="shared" si="9"/>
        <v/>
      </c>
    </row>
    <row r="257" spans="13:14">
      <c r="M257" s="8">
        <f t="shared" si="8"/>
        <v>0</v>
      </c>
      <c r="N257" s="8" t="str">
        <f t="shared" si="9"/>
        <v/>
      </c>
    </row>
    <row r="258" spans="13:14">
      <c r="M258" s="8">
        <f t="shared" si="8"/>
        <v>0</v>
      </c>
      <c r="N258" s="8" t="str">
        <f t="shared" si="9"/>
        <v/>
      </c>
    </row>
    <row r="259" spans="13:14">
      <c r="M259" s="8">
        <f t="shared" si="8"/>
        <v>0</v>
      </c>
      <c r="N259" s="8" t="str">
        <f t="shared" si="9"/>
        <v/>
      </c>
    </row>
    <row r="260" spans="13:14">
      <c r="M260" s="8">
        <f t="shared" si="8"/>
        <v>0</v>
      </c>
      <c r="N260" s="8" t="str">
        <f t="shared" si="9"/>
        <v/>
      </c>
    </row>
    <row r="261" spans="13:14">
      <c r="M261" s="8">
        <f t="shared" si="8"/>
        <v>0</v>
      </c>
      <c r="N261" s="8" t="str">
        <f t="shared" si="9"/>
        <v/>
      </c>
    </row>
    <row r="262" spans="13:14">
      <c r="M262" s="8">
        <f t="shared" si="8"/>
        <v>0</v>
      </c>
      <c r="N262" s="8" t="str">
        <f t="shared" si="9"/>
        <v/>
      </c>
    </row>
    <row r="263" spans="13:14">
      <c r="M263" s="8">
        <f t="shared" si="8"/>
        <v>0</v>
      </c>
      <c r="N263" s="8" t="str">
        <f t="shared" si="9"/>
        <v/>
      </c>
    </row>
    <row r="264" spans="13:14">
      <c r="M264" s="8">
        <f t="shared" ref="M264:M302" si="10">IF(ISNUMBER(FIND("/",$B264,1)),MID($B264,1,FIND("/",$B264,1)-1),$B264)</f>
        <v>0</v>
      </c>
      <c r="N264" s="8" t="str">
        <f t="shared" ref="N264:N302" si="11">IF(ISNUMBER(FIND("/",$B264,1)),MID($B264,FIND("/",$B264,1)+1,LEN($B264)),"")</f>
        <v/>
      </c>
    </row>
    <row r="265" spans="13:14">
      <c r="M265" s="8">
        <f t="shared" si="10"/>
        <v>0</v>
      </c>
      <c r="N265" s="8" t="str">
        <f t="shared" si="11"/>
        <v/>
      </c>
    </row>
    <row r="266" spans="13:14">
      <c r="M266" s="8">
        <f t="shared" si="10"/>
        <v>0</v>
      </c>
      <c r="N266" s="8" t="str">
        <f t="shared" si="11"/>
        <v/>
      </c>
    </row>
    <row r="267" spans="13:14">
      <c r="M267" s="8">
        <f t="shared" si="10"/>
        <v>0</v>
      </c>
      <c r="N267" s="8" t="str">
        <f t="shared" si="11"/>
        <v/>
      </c>
    </row>
    <row r="268" spans="13:14">
      <c r="M268" s="8">
        <f t="shared" si="10"/>
        <v>0</v>
      </c>
      <c r="N268" s="8" t="str">
        <f t="shared" si="11"/>
        <v/>
      </c>
    </row>
    <row r="269" spans="13:14">
      <c r="M269" s="8">
        <f t="shared" si="10"/>
        <v>0</v>
      </c>
      <c r="N269" s="8" t="str">
        <f t="shared" si="11"/>
        <v/>
      </c>
    </row>
    <row r="270" spans="13:14">
      <c r="M270" s="8">
        <f t="shared" si="10"/>
        <v>0</v>
      </c>
      <c r="N270" s="8" t="str">
        <f t="shared" si="11"/>
        <v/>
      </c>
    </row>
    <row r="271" spans="13:14">
      <c r="M271" s="8">
        <f t="shared" si="10"/>
        <v>0</v>
      </c>
      <c r="N271" s="8" t="str">
        <f t="shared" si="11"/>
        <v/>
      </c>
    </row>
    <row r="272" spans="13:14">
      <c r="M272" s="8">
        <f t="shared" si="10"/>
        <v>0</v>
      </c>
      <c r="N272" s="8" t="str">
        <f t="shared" si="11"/>
        <v/>
      </c>
    </row>
    <row r="273" spans="13:14">
      <c r="M273" s="8">
        <f t="shared" si="10"/>
        <v>0</v>
      </c>
      <c r="N273" s="8" t="str">
        <f t="shared" si="11"/>
        <v/>
      </c>
    </row>
    <row r="274" spans="13:14">
      <c r="M274" s="8">
        <f t="shared" si="10"/>
        <v>0</v>
      </c>
      <c r="N274" s="8" t="str">
        <f t="shared" si="11"/>
        <v/>
      </c>
    </row>
    <row r="275" spans="13:14">
      <c r="M275" s="8">
        <f t="shared" si="10"/>
        <v>0</v>
      </c>
      <c r="N275" s="8" t="str">
        <f t="shared" si="11"/>
        <v/>
      </c>
    </row>
    <row r="276" spans="13:14">
      <c r="M276" s="8">
        <f t="shared" si="10"/>
        <v>0</v>
      </c>
      <c r="N276" s="8" t="str">
        <f t="shared" si="11"/>
        <v/>
      </c>
    </row>
    <row r="277" spans="13:14">
      <c r="M277" s="8">
        <f t="shared" si="10"/>
        <v>0</v>
      </c>
      <c r="N277" s="8" t="str">
        <f t="shared" si="11"/>
        <v/>
      </c>
    </row>
    <row r="278" spans="13:14">
      <c r="M278" s="8">
        <f t="shared" si="10"/>
        <v>0</v>
      </c>
      <c r="N278" s="8" t="str">
        <f t="shared" si="11"/>
        <v/>
      </c>
    </row>
    <row r="279" spans="13:14">
      <c r="M279" s="8">
        <f t="shared" si="10"/>
        <v>0</v>
      </c>
      <c r="N279" s="8" t="str">
        <f t="shared" si="11"/>
        <v/>
      </c>
    </row>
    <row r="280" spans="13:14">
      <c r="M280" s="8">
        <f t="shared" si="10"/>
        <v>0</v>
      </c>
      <c r="N280" s="8" t="str">
        <f t="shared" si="11"/>
        <v/>
      </c>
    </row>
    <row r="281" spans="13:14">
      <c r="M281" s="8">
        <f t="shared" si="10"/>
        <v>0</v>
      </c>
      <c r="N281" s="8" t="str">
        <f t="shared" si="11"/>
        <v/>
      </c>
    </row>
    <row r="282" spans="13:14">
      <c r="M282" s="8">
        <f t="shared" si="10"/>
        <v>0</v>
      </c>
      <c r="N282" s="8" t="str">
        <f t="shared" si="11"/>
        <v/>
      </c>
    </row>
    <row r="283" spans="13:14">
      <c r="M283" s="8">
        <f t="shared" si="10"/>
        <v>0</v>
      </c>
      <c r="N283" s="8" t="str">
        <f t="shared" si="11"/>
        <v/>
      </c>
    </row>
    <row r="284" spans="13:14">
      <c r="M284" s="8">
        <f t="shared" si="10"/>
        <v>0</v>
      </c>
      <c r="N284" s="8" t="str">
        <f t="shared" si="11"/>
        <v/>
      </c>
    </row>
    <row r="285" spans="13:14">
      <c r="M285" s="8">
        <f t="shared" si="10"/>
        <v>0</v>
      </c>
      <c r="N285" s="8" t="str">
        <f t="shared" si="11"/>
        <v/>
      </c>
    </row>
    <row r="286" spans="13:14">
      <c r="M286" s="8">
        <f t="shared" si="10"/>
        <v>0</v>
      </c>
      <c r="N286" s="8" t="str">
        <f t="shared" si="11"/>
        <v/>
      </c>
    </row>
    <row r="287" spans="13:14">
      <c r="M287" s="8">
        <f t="shared" si="10"/>
        <v>0</v>
      </c>
      <c r="N287" s="8" t="str">
        <f t="shared" si="11"/>
        <v/>
      </c>
    </row>
    <row r="288" spans="13:14">
      <c r="M288" s="8">
        <f t="shared" si="10"/>
        <v>0</v>
      </c>
      <c r="N288" s="8" t="str">
        <f t="shared" si="11"/>
        <v/>
      </c>
    </row>
    <row r="289" spans="12:14">
      <c r="M289" s="8">
        <f t="shared" si="10"/>
        <v>0</v>
      </c>
      <c r="N289" s="8" t="str">
        <f t="shared" si="11"/>
        <v/>
      </c>
    </row>
    <row r="290" spans="12:14">
      <c r="M290" s="8">
        <f t="shared" si="10"/>
        <v>0</v>
      </c>
      <c r="N290" s="8" t="str">
        <f t="shared" si="11"/>
        <v/>
      </c>
    </row>
    <row r="291" spans="12:14">
      <c r="M291" s="8">
        <f t="shared" si="10"/>
        <v>0</v>
      </c>
      <c r="N291" s="8" t="str">
        <f t="shared" si="11"/>
        <v/>
      </c>
    </row>
    <row r="292" spans="12:14">
      <c r="M292" s="8">
        <f t="shared" si="10"/>
        <v>0</v>
      </c>
      <c r="N292" s="8" t="str">
        <f t="shared" si="11"/>
        <v/>
      </c>
    </row>
    <row r="293" spans="12:14">
      <c r="M293" s="8">
        <f t="shared" si="10"/>
        <v>0</v>
      </c>
      <c r="N293" s="8" t="str">
        <f t="shared" si="11"/>
        <v/>
      </c>
    </row>
    <row r="294" spans="12:14">
      <c r="M294" s="8">
        <f t="shared" si="10"/>
        <v>0</v>
      </c>
      <c r="N294" s="8" t="str">
        <f t="shared" si="11"/>
        <v/>
      </c>
    </row>
    <row r="295" spans="12:14">
      <c r="M295" s="8">
        <f t="shared" si="10"/>
        <v>0</v>
      </c>
      <c r="N295" s="8" t="str">
        <f t="shared" si="11"/>
        <v/>
      </c>
    </row>
    <row r="296" spans="12:14">
      <c r="M296" s="8">
        <f t="shared" si="10"/>
        <v>0</v>
      </c>
      <c r="N296" s="8" t="str">
        <f t="shared" si="11"/>
        <v/>
      </c>
    </row>
    <row r="297" spans="12:14">
      <c r="M297" s="8">
        <f t="shared" si="10"/>
        <v>0</v>
      </c>
      <c r="N297" s="8" t="str">
        <f t="shared" si="11"/>
        <v/>
      </c>
    </row>
    <row r="298" spans="12:14">
      <c r="L298" s="435"/>
      <c r="M298" s="8">
        <f t="shared" si="10"/>
        <v>0</v>
      </c>
      <c r="N298" s="8" t="str">
        <f t="shared" si="11"/>
        <v/>
      </c>
    </row>
    <row r="299" spans="12:14">
      <c r="L299" s="88"/>
      <c r="M299" s="8">
        <f t="shared" si="10"/>
        <v>0</v>
      </c>
      <c r="N299" s="8" t="str">
        <f t="shared" si="11"/>
        <v/>
      </c>
    </row>
    <row r="300" spans="12:14">
      <c r="L300" s="88"/>
      <c r="M300" s="8">
        <f t="shared" si="10"/>
        <v>0</v>
      </c>
      <c r="N300" s="8" t="str">
        <f t="shared" si="11"/>
        <v/>
      </c>
    </row>
    <row r="301" spans="12:14">
      <c r="L301" s="435"/>
      <c r="M301" s="8">
        <f t="shared" si="10"/>
        <v>0</v>
      </c>
      <c r="N301" s="8" t="str">
        <f t="shared" si="11"/>
        <v/>
      </c>
    </row>
    <row r="302" spans="12:14">
      <c r="L302" s="435"/>
      <c r="M302" s="8">
        <f t="shared" si="10"/>
        <v>0</v>
      </c>
      <c r="N302" s="8" t="str">
        <f t="shared" si="11"/>
        <v/>
      </c>
    </row>
    <row r="303" spans="12:14">
      <c r="L303" s="435"/>
    </row>
    <row r="304" spans="12:14">
      <c r="L304" s="435"/>
    </row>
    <row r="305" spans="12:12">
      <c r="L305" s="159"/>
    </row>
    <row r="306" spans="12:12">
      <c r="L306" s="159"/>
    </row>
  </sheetData>
  <mergeCells count="2">
    <mergeCell ref="A1:H1"/>
    <mergeCell ref="A3:G3"/>
  </mergeCells>
  <phoneticPr fontId="0" type="noConversion"/>
  <conditionalFormatting sqref="E6:E13">
    <cfRule type="containsText" dxfId="817" priority="8" operator="containsText" text="CADUCADO">
      <formula>NOT(ISERROR(SEARCH("CADUCADO",E6)))</formula>
    </cfRule>
  </conditionalFormatting>
  <conditionalFormatting sqref="F6:F13">
    <cfRule type="containsText" dxfId="816" priority="7" operator="containsText" text="ALERTA">
      <formula>NOT(ISERROR(SEARCH("ALERTA",F6)))</formula>
    </cfRule>
  </conditionalFormatting>
  <conditionalFormatting sqref="E5">
    <cfRule type="containsText" dxfId="815" priority="5" operator="containsText" text="CADUCADO">
      <formula>NOT(ISERROR(SEARCH("CADUCADO",E5)))</formula>
    </cfRule>
    <cfRule type="expression" dxfId="814" priority="6">
      <formula xml:space="preserve"> CADUCADO</formula>
    </cfRule>
  </conditionalFormatting>
  <conditionalFormatting sqref="E5">
    <cfRule type="containsText" dxfId="813" priority="4" operator="containsText" text="CADUCADO">
      <formula>NOT(ISERROR(SEARCH("CADUCADO",E5)))</formula>
    </cfRule>
  </conditionalFormatting>
  <conditionalFormatting sqref="F5">
    <cfRule type="containsText" dxfId="812" priority="1" operator="containsText" text="ALERTA">
      <formula>NOT(ISERROR(SEARCH("ALERTA",F5)))</formula>
    </cfRule>
  </conditionalFormatting>
  <conditionalFormatting sqref="F5">
    <cfRule type="containsText" dxfId="811" priority="2" operator="containsText" text="CADUCADO">
      <formula>NOT(ISERROR(SEARCH("CADUCADO",F5)))</formula>
    </cfRule>
    <cfRule type="expression" dxfId="810" priority="3">
      <formula xml:space="preserve"> CADUCADO</formula>
    </cfRule>
  </conditionalFormatting>
  <hyperlinks>
    <hyperlink ref="A1:H1" location="TITULARES!A1" display="LISTA DE DIAGNOSTICADORES CON AUTORIZACIÓN DE COMERCIALIZACIÓN EN CUBA 2017"/>
  </hyperlinks>
  <pageMargins left="0.75" right="0.75" top="1" bottom="1" header="0" footer="0"/>
  <pageSetup scale="23" fitToHeight="0" orientation="landscape" verticalDpi="0" r:id="rId2"/>
  <headerFooter alignWithMargins="0"/>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T323"/>
  <sheetViews>
    <sheetView workbookViewId="0">
      <selection activeCell="A11" sqref="A11:H11"/>
    </sheetView>
  </sheetViews>
  <sheetFormatPr baseColWidth="10" defaultRowHeight="15"/>
  <cols>
    <col min="1" max="1" width="14.42578125" style="15" customWidth="1"/>
    <col min="2" max="2" width="12.28515625" style="15" customWidth="1"/>
    <col min="3" max="3" width="12.140625" style="15" customWidth="1"/>
    <col min="4" max="4" width="14.28515625" style="15" customWidth="1"/>
    <col min="5" max="5" width="16.140625" style="15" customWidth="1"/>
    <col min="6" max="6" width="14.28515625" style="15" customWidth="1"/>
    <col min="7" max="7" width="13.85546875" style="15" customWidth="1"/>
    <col min="8" max="8" width="34.42578125" style="15" customWidth="1"/>
    <col min="9" max="9" width="60.85546875" style="15" customWidth="1"/>
    <col min="10" max="10" width="46.28515625" style="15" customWidth="1"/>
    <col min="11" max="11" width="20.140625" style="12" customWidth="1"/>
    <col min="12" max="12" width="11.42578125" style="8" hidden="1" customWidth="1"/>
    <col min="13" max="13" width="12.85546875" style="8" hidden="1" customWidth="1"/>
    <col min="14" max="14" width="17.28515625" style="8" hidden="1" customWidth="1"/>
    <col min="15" max="15" width="11.5703125" style="15" hidden="1" customWidth="1"/>
    <col min="16" max="16" width="8.5703125" style="15" hidden="1" customWidth="1"/>
    <col min="17" max="17" width="1.5703125" style="15" customWidth="1"/>
    <col min="18" max="19" width="11.42578125" style="15"/>
    <col min="20" max="27" width="0" style="15" hidden="1" customWidth="1"/>
    <col min="28" max="16384" width="11.42578125" style="15"/>
  </cols>
  <sheetData>
    <row r="1" spans="1:72" ht="18.75" customHeight="1">
      <c r="A1" s="2308" t="s">
        <v>6115</v>
      </c>
      <c r="B1" s="2308"/>
      <c r="C1" s="2308"/>
      <c r="D1" s="2308"/>
      <c r="E1" s="2308"/>
      <c r="F1" s="2308"/>
      <c r="G1" s="2308"/>
      <c r="H1" s="2308"/>
      <c r="I1" s="443"/>
    </row>
    <row r="2" spans="1:72" ht="26.25" customHeight="1" thickBot="1">
      <c r="A2" s="296" t="s">
        <v>1883</v>
      </c>
      <c r="B2" s="33"/>
      <c r="C2" s="33"/>
      <c r="D2" s="33"/>
      <c r="E2" s="33"/>
      <c r="F2" s="33"/>
      <c r="M2" s="88"/>
      <c r="S2" s="661" t="s">
        <v>3835</v>
      </c>
      <c r="T2" s="662">
        <f ca="1">TODAY()</f>
        <v>44236</v>
      </c>
    </row>
    <row r="3" spans="1:72" ht="23.25" customHeight="1" thickTop="1" thickBot="1">
      <c r="A3" s="2343" t="s">
        <v>1490</v>
      </c>
      <c r="B3" s="2344"/>
      <c r="C3" s="2344"/>
      <c r="D3" s="2344"/>
      <c r="E3" s="2345"/>
      <c r="F3" s="2345"/>
      <c r="G3" s="2346"/>
      <c r="H3" s="297"/>
      <c r="I3" s="297"/>
      <c r="J3" s="297"/>
      <c r="K3" s="298"/>
    </row>
    <row r="4" spans="1:72" s="700" customFormat="1" ht="36.75" customHeight="1" thickTop="1" thickBot="1">
      <c r="A4" s="693" t="s">
        <v>2033</v>
      </c>
      <c r="B4" s="694" t="s">
        <v>1489</v>
      </c>
      <c r="C4" s="694" t="s">
        <v>1491</v>
      </c>
      <c r="D4" s="736" t="s">
        <v>1492</v>
      </c>
      <c r="E4" s="738" t="s">
        <v>3836</v>
      </c>
      <c r="F4" s="738" t="s">
        <v>3837</v>
      </c>
      <c r="G4" s="737" t="s">
        <v>1360</v>
      </c>
      <c r="H4" s="678" t="s">
        <v>2016</v>
      </c>
      <c r="I4" s="694" t="s">
        <v>1493</v>
      </c>
      <c r="J4" s="694" t="s">
        <v>1362</v>
      </c>
      <c r="K4" s="739" t="s">
        <v>1361</v>
      </c>
      <c r="L4" s="734" t="s">
        <v>2022</v>
      </c>
      <c r="M4" s="734" t="s">
        <v>2020</v>
      </c>
      <c r="N4" s="734" t="s">
        <v>2021</v>
      </c>
      <c r="O4" s="735" t="s">
        <v>2024</v>
      </c>
      <c r="P4" s="735"/>
      <c r="Q4" s="735"/>
      <c r="R4" s="735"/>
      <c r="S4" s="735"/>
      <c r="T4" s="823"/>
      <c r="U4" s="827">
        <v>2012</v>
      </c>
      <c r="V4" s="822">
        <v>2013</v>
      </c>
      <c r="W4" s="822">
        <v>2014</v>
      </c>
      <c r="X4" s="822">
        <v>2015</v>
      </c>
      <c r="Y4" s="822">
        <v>2016</v>
      </c>
      <c r="Z4" s="827" t="s">
        <v>3841</v>
      </c>
      <c r="AA4" s="850" t="s">
        <v>2025</v>
      </c>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5"/>
      <c r="BN4" s="735"/>
      <c r="BO4" s="735"/>
      <c r="BP4" s="735"/>
      <c r="BQ4" s="735"/>
      <c r="BR4" s="735"/>
      <c r="BS4" s="735"/>
      <c r="BT4" s="735"/>
    </row>
    <row r="5" spans="1:72" ht="30">
      <c r="A5" s="340" t="s">
        <v>2017</v>
      </c>
      <c r="B5" s="203" t="s">
        <v>1250</v>
      </c>
      <c r="C5" s="204">
        <v>40245</v>
      </c>
      <c r="D5" s="445">
        <v>43891</v>
      </c>
      <c r="E5" s="776" t="str">
        <f t="shared" ref="E5:E11" ca="1" si="0">IF(D5&lt;=$T$2,"CADUCADO","VIGENTE")</f>
        <v>CADUCADO</v>
      </c>
      <c r="F5" s="786" t="str">
        <f t="shared" ref="F5:F11" ca="1" si="1">IF($T$2&gt;=(EDATE(D5,-4)),"ALERTA","OK")</f>
        <v>ALERTA</v>
      </c>
      <c r="G5" s="203" t="s">
        <v>1615</v>
      </c>
      <c r="H5" s="276" t="s">
        <v>1252</v>
      </c>
      <c r="I5" s="219" t="s">
        <v>1256</v>
      </c>
      <c r="J5" s="216" t="s">
        <v>788</v>
      </c>
      <c r="K5" s="303" t="s">
        <v>787</v>
      </c>
      <c r="L5" s="88"/>
      <c r="M5" s="8" t="str">
        <f>IF(ISNUMBER(FIND("/",$B5,1)),MID($B5,1,FIND("/",$B5,1)-1),$B5)</f>
        <v>D1003-12</v>
      </c>
      <c r="N5" s="8" t="str">
        <f>IF(ISNUMBER(FIND("/",$B5,1)),MID($B5,FIND("/",$B5,1)+1,LEN($B5)),"")</f>
        <v/>
      </c>
      <c r="O5" s="425" t="s">
        <v>2033</v>
      </c>
      <c r="P5" s="425" t="s">
        <v>2020</v>
      </c>
      <c r="Q5" s="107" t="s">
        <v>2025</v>
      </c>
      <c r="R5" s="107"/>
      <c r="S5" s="107"/>
      <c r="T5" s="824"/>
      <c r="U5" s="828">
        <f>COUNTIFS($C$6:$C$229, "&gt;="&amp;U10, $C$6:$C$229, "&lt;="&amp;U11, $A$6:$A$229, "&lt;&gt;F")</f>
        <v>0</v>
      </c>
      <c r="V5" s="828">
        <f>COUNTIFS($C$6:$C$229, "&gt;="&amp;V10, $C$6:$C$229, "&lt;="&amp;V11, $A$6:$A$229, "&lt;&gt;F")</f>
        <v>0</v>
      </c>
      <c r="W5" s="828">
        <f>COUNTIFS($C$6:$C$229, "&gt;="&amp;W10, $C$6:$C$229, "&lt;="&amp;W11, $A$6:$A$229, "&lt;&gt;F")</f>
        <v>0</v>
      </c>
      <c r="X5" s="828">
        <f>COUNTIFS($C$6:$C$229, "&gt;="&amp;X10, $C$6:$C$229, "&lt;="&amp;X11, $A$6:$A$229, "&lt;&gt;F")</f>
        <v>1</v>
      </c>
      <c r="Y5" s="828">
        <f>COUNTIFS($C$6:$C$229, "&gt;="&amp;Y10, $C$6:$C$229, "&lt;="&amp;Y11, $A$6:$A$229, "&lt;&gt;F")</f>
        <v>0</v>
      </c>
      <c r="Z5" s="828">
        <f>COUNTIFS($C$6:$C$229,"&gt;="&amp;Z10, $C$6:$C$229, "&lt;="&amp;Z11, $A$6:$A$229, "&lt;&gt;F")</f>
        <v>1</v>
      </c>
      <c r="AA5" s="851">
        <f>SUM(U5:Y5)</f>
        <v>1</v>
      </c>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row>
    <row r="6" spans="1:72" ht="30">
      <c r="A6" s="340" t="s">
        <v>2017</v>
      </c>
      <c r="B6" s="207" t="s">
        <v>1099</v>
      </c>
      <c r="C6" s="204">
        <v>38756</v>
      </c>
      <c r="D6" s="446">
        <v>44228</v>
      </c>
      <c r="E6" s="446" t="str">
        <f t="shared" ca="1" si="0"/>
        <v>CADUCADO</v>
      </c>
      <c r="F6" s="446" t="str">
        <f t="shared" ca="1" si="1"/>
        <v>ALERTA</v>
      </c>
      <c r="G6" s="203" t="s">
        <v>1615</v>
      </c>
      <c r="H6" s="276" t="s">
        <v>3420</v>
      </c>
      <c r="I6" s="216" t="s">
        <v>1685</v>
      </c>
      <c r="J6" s="205" t="s">
        <v>780</v>
      </c>
      <c r="K6" s="334" t="s">
        <v>779</v>
      </c>
      <c r="L6" s="88"/>
      <c r="M6" s="8" t="str">
        <f>IF(ISNUMBER(FIND("/",$B6,1)),MID($B6,1,FIND("/",$B6,1)-1),$B6)</f>
        <v>D0602-01</v>
      </c>
      <c r="N6" s="8" t="str">
        <f>IF(ISNUMBER(FIND("/",$B6,1)),MID($B6,FIND("/",$B6,1)+1,LEN($B6)),"")</f>
        <v/>
      </c>
      <c r="O6" s="107" t="s">
        <v>2017</v>
      </c>
      <c r="P6" s="107"/>
      <c r="Q6" s="428">
        <v>10</v>
      </c>
      <c r="R6" s="107"/>
      <c r="S6" s="107"/>
      <c r="T6" s="825" t="s">
        <v>3842</v>
      </c>
      <c r="U6" s="828">
        <f>COUNTIFS($C$6:$C$229, "&gt;="&amp;U10, $C$6:$C$229, "&lt;="&amp;U11, $A$6:$A$229, "&lt;&gt;F",$G$6:$G$229, "A" )</f>
        <v>0</v>
      </c>
      <c r="V6" s="828">
        <f>COUNTIFS($C$6:$C$229, "&gt;="&amp;V10, $C$6:$C$229, "&lt;="&amp;V11, $A$6:$A$229, "&lt;&gt;F",$G$6:$G$229, "A" )</f>
        <v>0</v>
      </c>
      <c r="W6" s="828">
        <f>COUNTIFS($C$6:$C$229, "&gt;="&amp;W10, $C$6:$C$229, "&lt;="&amp;W11, $A$6:$A$229, "&lt;&gt;F",$G$6:$G$229, "A" )</f>
        <v>0</v>
      </c>
      <c r="X6" s="828">
        <f>COUNTIFS($C$6:$C$229, "&gt;="&amp;X10, $C$6:$C$229, "&lt;="&amp;X11, $A$6:$A$229, "&lt;&gt;F",$G$6:$G$229, "A" )</f>
        <v>0</v>
      </c>
      <c r="Y6" s="828">
        <f>COUNTIFS($C$6:$C$229, "&gt;="&amp;Y10, $C$6:$C$229, "&lt;="&amp;Y11, $A$6:$A$229, "&lt;&gt;F",$G$6:$G$229, "A" )</f>
        <v>0</v>
      </c>
      <c r="Z6" s="828">
        <f>COUNTIFS($C$6:$C$229,"&gt;="&amp;Z11, $C$6:$C$229, "&lt;="&amp;#REF!, $A$6:$A$229, "&lt;&gt;F",$G$6:$G$229, "A")</f>
        <v>0</v>
      </c>
      <c r="AA6" s="851">
        <f>SUM(U6:Y6)</f>
        <v>0</v>
      </c>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row>
    <row r="7" spans="1:72" ht="30">
      <c r="A7" s="340" t="s">
        <v>2017</v>
      </c>
      <c r="B7" s="207" t="s">
        <v>1100</v>
      </c>
      <c r="C7" s="204">
        <v>38756</v>
      </c>
      <c r="D7" s="446">
        <v>44229</v>
      </c>
      <c r="E7" s="446" t="str">
        <f t="shared" ca="1" si="0"/>
        <v>CADUCADO</v>
      </c>
      <c r="F7" s="446" t="str">
        <f t="shared" ca="1" si="1"/>
        <v>ALERTA</v>
      </c>
      <c r="G7" s="203" t="s">
        <v>1615</v>
      </c>
      <c r="H7" s="276" t="s">
        <v>3421</v>
      </c>
      <c r="I7" s="219" t="s">
        <v>1253</v>
      </c>
      <c r="J7" s="205" t="s">
        <v>780</v>
      </c>
      <c r="K7" s="334" t="s">
        <v>781</v>
      </c>
      <c r="L7" s="88"/>
      <c r="M7" s="8" t="str">
        <f>IF(ISNUMBER(FIND("/",$B7,1)),MID($B7,1,FIND("/",$B7,1)-1),$B7)</f>
        <v>D0602-02</v>
      </c>
      <c r="N7" s="8" t="str">
        <f>IF(ISNUMBER(FIND("/",$B7,1)),MID($B7,FIND("/",$B7,1)+1,LEN($B7)),"")</f>
        <v/>
      </c>
      <c r="O7" s="107" t="s">
        <v>2027</v>
      </c>
      <c r="P7" s="107"/>
      <c r="Q7" s="428">
        <v>2</v>
      </c>
      <c r="R7" s="107"/>
      <c r="S7" s="107"/>
      <c r="T7" s="825" t="s">
        <v>3843</v>
      </c>
      <c r="U7" s="828">
        <f>COUNTIFS($C$6:$C$229, "&gt;="&amp;U10, $C$6:$C$229, "&lt;="&amp;U11, $A$6:$A$229, "&lt;&gt;F",$G$6:$G$229, "B" )</f>
        <v>0</v>
      </c>
      <c r="V7" s="828">
        <f>COUNTIFS($C$6:$C$229, "&gt;="&amp;V10, $C$6:$C$229, "&lt;="&amp;V11, $A$6:$A$229, "&lt;&gt;F",$G$6:$G$229, "B" )</f>
        <v>0</v>
      </c>
      <c r="W7" s="828">
        <f>COUNTIFS($C$6:$C$229, "&gt;="&amp;W10, $C$6:$C$229, "&lt;="&amp;W11, $A$6:$A$229, "&lt;&gt;F",$G$6:$G$229, "B" )</f>
        <v>0</v>
      </c>
      <c r="X7" s="828">
        <f>COUNTIFS($C$6:$C$229, "&gt;="&amp;X10, $C$6:$C$229, "&lt;="&amp;X11, $A$6:$A$229, "&lt;&gt;F",$G$6:$G$229, "B" )</f>
        <v>1</v>
      </c>
      <c r="Y7" s="828">
        <f>COUNTIFS($C$6:$C$229, "&gt;="&amp;Y10, $C$6:$C$229, "&lt;="&amp;Y11, $A$6:$A$229, "&lt;&gt;F",$G$6:$G$229, "B" )</f>
        <v>0</v>
      </c>
      <c r="Z7" s="828">
        <f>COUNTIFS($C$6:$C$229,"&gt;="&amp;#REF!, $C$6:$C$229, "&lt;="&amp;#REF!, $A$6:$A$229, "&lt;&gt;F",$G$6:$G$229, "A")</f>
        <v>0</v>
      </c>
      <c r="AA7" s="851">
        <f>SUM(U7:Y7)</f>
        <v>1</v>
      </c>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row>
    <row r="8" spans="1:72">
      <c r="A8" s="351" t="s">
        <v>2017</v>
      </c>
      <c r="B8" s="357" t="s">
        <v>1703</v>
      </c>
      <c r="C8" s="358">
        <v>39857</v>
      </c>
      <c r="D8" s="573">
        <v>45323</v>
      </c>
      <c r="E8" s="573" t="str">
        <f t="shared" ca="1" si="0"/>
        <v>VIGENTE</v>
      </c>
      <c r="F8" s="573" t="str">
        <f t="shared" ca="1" si="1"/>
        <v>OK</v>
      </c>
      <c r="G8" s="357" t="s">
        <v>1616</v>
      </c>
      <c r="H8" s="278" t="s">
        <v>2279</v>
      </c>
      <c r="I8" s="258" t="s">
        <v>1254</v>
      </c>
      <c r="J8" s="365" t="s">
        <v>782</v>
      </c>
      <c r="K8" s="372" t="s">
        <v>783</v>
      </c>
      <c r="L8" s="88"/>
      <c r="M8" s="8" t="e">
        <f>IF(ISNUMBER(FIND("/",#REF!,1)),MID(#REF!,1,FIND("/",#REF!,1)-1),#REF!)</f>
        <v>#REF!</v>
      </c>
      <c r="N8" s="8" t="str">
        <f>IF(ISNUMBER(FIND("/",#REF!,1)),MID(#REF!,FIND("/",#REF!,1)+1,LEN(#REF!)),"")</f>
        <v/>
      </c>
      <c r="O8" s="107" t="s">
        <v>2026</v>
      </c>
      <c r="P8" s="107"/>
      <c r="Q8" s="428">
        <v>1</v>
      </c>
      <c r="R8" s="107"/>
      <c r="S8" s="107"/>
      <c r="T8" s="825" t="s">
        <v>3844</v>
      </c>
      <c r="U8" s="828">
        <f>COUNTIFS($C$6:$C$229, "&gt;="&amp;U10, $C$6:$C$229, "&lt;="&amp;U11, $A$6:$A$229, "&lt;&gt;F",$G$6:$G$229, "C" )</f>
        <v>0</v>
      </c>
      <c r="V8" s="828">
        <f>COUNTIFS($C$6:$C$229, "&gt;="&amp;V10, $C$6:$C$229, "&lt;="&amp;V11, $A$6:$A$229, "&lt;&gt;F",$G$6:$G$229, "C" )</f>
        <v>0</v>
      </c>
      <c r="W8" s="828">
        <f>COUNTIFS($C$6:$C$229, "&gt;="&amp;W10, $C$6:$C$229, "&lt;="&amp;W11, $A$6:$A$229, "&lt;&gt;F",$G$6:$G$229, "C" )</f>
        <v>0</v>
      </c>
      <c r="X8" s="828">
        <f>COUNTIFS($C$6:$C$229, "&gt;="&amp;X10, $C$6:$C$229, "&lt;="&amp;X11, $A$6:$A$229, "&lt;&gt;F",$G$6:$G$229, "C" )</f>
        <v>0</v>
      </c>
      <c r="Y8" s="828">
        <f>COUNTIFS($C$6:$C$229, "&gt;="&amp;Y10, $C$6:$C$229, "&lt;="&amp;Y11, $A$6:$A$229, "&lt;&gt;F",$G$6:$G$229, "C" )</f>
        <v>0</v>
      </c>
      <c r="Z8" s="828">
        <f>COUNTIFS($C$6:$C$229,"&gt;="&amp;#REF!, $C$6:$C$229, "&lt;="&amp;Z12, $A$6:$A$229, "&lt;&gt;F",$G$6:$G$229, "A")</f>
        <v>0</v>
      </c>
      <c r="AA8" s="851">
        <f>SUM(U8:Y8)</f>
        <v>0</v>
      </c>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row>
    <row r="9" spans="1:72" ht="31.5" customHeight="1" thickBot="1">
      <c r="A9" s="351" t="s">
        <v>2017</v>
      </c>
      <c r="B9" s="357" t="s">
        <v>1704</v>
      </c>
      <c r="C9" s="358">
        <v>39857</v>
      </c>
      <c r="D9" s="573">
        <v>45352</v>
      </c>
      <c r="E9" s="573" t="str">
        <f t="shared" ca="1" si="0"/>
        <v>VIGENTE</v>
      </c>
      <c r="F9" s="573" t="str">
        <f t="shared" ca="1" si="1"/>
        <v>OK</v>
      </c>
      <c r="G9" s="357" t="s">
        <v>1615</v>
      </c>
      <c r="H9" s="278" t="s">
        <v>2253</v>
      </c>
      <c r="I9" s="278" t="s">
        <v>2254</v>
      </c>
      <c r="J9" s="360" t="s">
        <v>784</v>
      </c>
      <c r="K9" s="372" t="s">
        <v>785</v>
      </c>
      <c r="L9" s="88"/>
      <c r="M9" s="8" t="e">
        <f>IF(ISNUMBER(FIND("/",#REF!,1)),MID(#REF!,1,FIND("/",#REF!,1)-1),#REF!)</f>
        <v>#REF!</v>
      </c>
      <c r="N9" s="8" t="str">
        <f>IF(ISNUMBER(FIND("/",#REF!,1)),MID(#REF!,FIND("/",#REF!,1)+1,LEN(#REF!)),"")</f>
        <v/>
      </c>
      <c r="O9" s="107">
        <v>10</v>
      </c>
      <c r="P9" s="107">
        <v>3</v>
      </c>
      <c r="Q9" s="428">
        <v>1</v>
      </c>
      <c r="R9" s="107"/>
      <c r="S9" s="107"/>
      <c r="T9" s="826" t="s">
        <v>3845</v>
      </c>
      <c r="U9" s="829">
        <f>COUNTIFS($C$6:$C$229, "&gt;="&amp;U10, $C$6:$C$229, "&lt;="&amp;U11, $A$6:$A$229, "&lt;&gt;F",$G$6:$G$229, "D" )</f>
        <v>0</v>
      </c>
      <c r="V9" s="829">
        <f>COUNTIFS($C$6:$C$229, "&gt;="&amp;V10, $C$6:$C$229, "&lt;="&amp;V11, $A$6:$A$229, "&lt;&gt;F",$G$6:$G$229, "D" )</f>
        <v>0</v>
      </c>
      <c r="W9" s="829">
        <f>COUNTIFS($C$6:$C$229, "&gt;="&amp;W10, $C$6:$C$229, "&lt;="&amp;W11, $A$6:$A$229, "&lt;&gt;F",$G$6:$G$229, "D" )</f>
        <v>0</v>
      </c>
      <c r="X9" s="829">
        <f>COUNTIFS($C$6:$C$229, "&gt;="&amp;X10, $C$6:$C$229, "&lt;="&amp;X11, $A$6:$A$229, "&lt;&gt;F",$G$6:$G$229, "D" )</f>
        <v>0</v>
      </c>
      <c r="Y9" s="829">
        <f>COUNTIFS($C$6:$C$229, "&gt;="&amp;Y10, $C$6:$C$229, "&lt;="&amp;Y11, $A$6:$A$229, "&lt;&gt;F",$G$6:$G$229, "D" )</f>
        <v>0</v>
      </c>
      <c r="Z9" s="829">
        <f>COUNTIFS($C$6:$C$229,"&gt;="&amp;Z12, $C$6:$C$229, "&lt;="&amp;Z14, $A$6:$A$229, "&lt;&gt;F",$G$6:$G$229, "A")</f>
        <v>0</v>
      </c>
      <c r="AA9" s="852">
        <f>SUM(U9:Y9)</f>
        <v>0</v>
      </c>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row>
    <row r="10" spans="1:72" ht="15.75" thickTop="1">
      <c r="A10" s="351" t="s">
        <v>2017</v>
      </c>
      <c r="B10" s="357" t="s">
        <v>1705</v>
      </c>
      <c r="C10" s="358">
        <v>39883</v>
      </c>
      <c r="D10" s="573">
        <v>45352</v>
      </c>
      <c r="E10" s="573" t="str">
        <f t="shared" ca="1" si="0"/>
        <v>VIGENTE</v>
      </c>
      <c r="F10" s="573" t="str">
        <f t="shared" ca="1" si="1"/>
        <v>OK</v>
      </c>
      <c r="G10" s="357" t="s">
        <v>1615</v>
      </c>
      <c r="H10" s="278" t="s">
        <v>1251</v>
      </c>
      <c r="I10" s="258" t="s">
        <v>1255</v>
      </c>
      <c r="J10" s="360" t="s">
        <v>1575</v>
      </c>
      <c r="K10" s="361" t="s">
        <v>786</v>
      </c>
      <c r="L10" s="88"/>
      <c r="M10" s="8" t="e">
        <f>IF(ISNUMBER(FIND("/",#REF!,1)),MID(#REF!,1,FIND("/",#REF!,1)-1),#REF!)</f>
        <v>#REF!</v>
      </c>
      <c r="N10" s="8" t="str">
        <f>IF(ISNUMBER(FIND("/",#REF!,1)),MID(#REF!,FIND("/",#REF!,1)+1,LEN(#REF!)),"")</f>
        <v/>
      </c>
      <c r="O10" s="107" t="s">
        <v>2733</v>
      </c>
      <c r="P10" s="107"/>
      <c r="Q10" s="428">
        <v>1</v>
      </c>
      <c r="R10" s="107"/>
      <c r="S10" s="107"/>
      <c r="T10" s="665"/>
      <c r="U10" s="817">
        <v>40909</v>
      </c>
      <c r="V10" s="817">
        <v>41275</v>
      </c>
      <c r="W10" s="817">
        <v>41640</v>
      </c>
      <c r="X10" s="817">
        <v>42005</v>
      </c>
      <c r="Y10" s="817">
        <v>42370</v>
      </c>
      <c r="Z10" s="817">
        <v>40909</v>
      </c>
      <c r="AA10" s="665"/>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row>
    <row r="11" spans="1:72" ht="41.25" customHeight="1" thickBot="1">
      <c r="A11" s="545" t="s">
        <v>2017</v>
      </c>
      <c r="B11" s="393" t="s">
        <v>2498</v>
      </c>
      <c r="C11" s="394">
        <v>42073</v>
      </c>
      <c r="D11" s="638">
        <v>43891</v>
      </c>
      <c r="E11" s="638" t="str">
        <f t="shared" ca="1" si="0"/>
        <v>CADUCADO</v>
      </c>
      <c r="F11" s="638" t="str">
        <f t="shared" ca="1" si="1"/>
        <v>ALERTA</v>
      </c>
      <c r="G11" s="393" t="s">
        <v>1615</v>
      </c>
      <c r="H11" s="548" t="s">
        <v>2499</v>
      </c>
      <c r="I11" s="396" t="s">
        <v>2502</v>
      </c>
      <c r="J11" s="395" t="s">
        <v>2500</v>
      </c>
      <c r="K11" s="639" t="s">
        <v>2501</v>
      </c>
      <c r="L11" s="88"/>
      <c r="M11" s="8" t="e">
        <f>IF(ISNUMBER(FIND("/",#REF!,1)),MID(#REF!,1,FIND("/",#REF!,1)-1),#REF!)</f>
        <v>#REF!</v>
      </c>
      <c r="N11" s="8" t="str">
        <f>IF(ISNUMBER(FIND("/",#REF!,1)),MID(#REF!,FIND("/",#REF!,1)+1,LEN(#REF!)),"")</f>
        <v/>
      </c>
      <c r="O11" s="107" t="s">
        <v>2023</v>
      </c>
      <c r="P11" s="107"/>
      <c r="Q11" s="428">
        <v>14</v>
      </c>
      <c r="R11" s="107"/>
      <c r="S11" s="107"/>
      <c r="T11" s="2"/>
      <c r="U11" s="818">
        <v>41274</v>
      </c>
      <c r="V11" s="818">
        <v>41639</v>
      </c>
      <c r="W11" s="818">
        <v>42004</v>
      </c>
      <c r="X11" s="818">
        <v>42369</v>
      </c>
      <c r="Y11" s="818">
        <v>42735</v>
      </c>
      <c r="Z11" s="818">
        <v>42735</v>
      </c>
      <c r="AA11" s="2"/>
    </row>
    <row r="12" spans="1:72" ht="27.75" customHeight="1" thickTop="1">
      <c r="A12" s="655" t="s">
        <v>3834</v>
      </c>
      <c r="B12" s="12"/>
      <c r="C12" s="11"/>
      <c r="D12" s="8"/>
      <c r="E12" s="8"/>
      <c r="F12" s="8"/>
      <c r="G12" s="12"/>
      <c r="H12" s="30"/>
      <c r="J12" s="444"/>
      <c r="K12" s="61"/>
      <c r="L12" s="88"/>
      <c r="M12" s="8" t="e">
        <f>IF(ISNUMBER(FIND("/",#REF!,1)),MID(#REF!,1,FIND("/",#REF!,1)-1),#REF!)</f>
        <v>#REF!</v>
      </c>
      <c r="N12" s="8" t="str">
        <f>IF(ISNUMBER(FIND("/",#REF!,1)),MID(#REF!,FIND("/",#REF!,1)+1,LEN(#REF!)),"")</f>
        <v/>
      </c>
      <c r="O12" s="107"/>
      <c r="P12" s="107"/>
      <c r="Q12" s="107"/>
      <c r="R12" s="107"/>
      <c r="S12" s="107"/>
      <c r="T12" s="107"/>
      <c r="U12" s="107"/>
      <c r="V12" s="107"/>
      <c r="W12" s="107"/>
    </row>
    <row r="13" spans="1:72" ht="48.75" customHeight="1" thickBot="1">
      <c r="E13" s="632"/>
      <c r="F13" s="632"/>
      <c r="G13" s="12"/>
      <c r="H13" s="115"/>
      <c r="K13" s="42"/>
      <c r="L13" s="88"/>
      <c r="M13" s="8" t="e">
        <f>IF(ISNUMBER(FIND("/",#REF!,1)),MID(#REF!,1,FIND("/",#REF!,1)-1),#REF!)</f>
        <v>#REF!</v>
      </c>
      <c r="N13" s="8" t="str">
        <f>IF(ISNUMBER(FIND("/",#REF!,1)),MID(#REF!,FIND("/",#REF!,1)+1,LEN(#REF!)),"")</f>
        <v/>
      </c>
      <c r="O13" s="107"/>
      <c r="P13" s="107"/>
      <c r="Q13" s="107"/>
      <c r="R13" s="107"/>
      <c r="S13" s="107"/>
      <c r="T13" s="107"/>
      <c r="U13" s="107"/>
      <c r="V13" s="107"/>
      <c r="W13" s="107"/>
    </row>
    <row r="14" spans="1:72" ht="48.75" customHeight="1" thickBot="1">
      <c r="A14" s="457" t="s">
        <v>2029</v>
      </c>
      <c r="B14" s="457" t="s">
        <v>2030</v>
      </c>
      <c r="C14" s="457" t="s">
        <v>2031</v>
      </c>
      <c r="D14" s="740" t="s">
        <v>2032</v>
      </c>
      <c r="E14" s="668"/>
      <c r="F14" s="668"/>
      <c r="L14" s="88"/>
      <c r="M14" s="8" t="e">
        <f>IF(ISNUMBER(FIND("/",#REF!,1)),MID(#REF!,1,FIND("/",#REF!,1)-1),#REF!)</f>
        <v>#REF!</v>
      </c>
      <c r="N14" s="8" t="str">
        <f>IF(ISNUMBER(FIND("/",#REF!,1)),MID(#REF!,FIND("/",#REF!,1)+1,LEN(#REF!)),"")</f>
        <v/>
      </c>
      <c r="O14" s="107"/>
      <c r="P14" s="107"/>
      <c r="Q14" s="107"/>
      <c r="R14" s="107"/>
      <c r="S14" s="107"/>
      <c r="T14" s="107"/>
      <c r="U14" s="107"/>
      <c r="V14" s="107"/>
      <c r="W14" s="107"/>
    </row>
    <row r="15" spans="1:72" s="632" customFormat="1" ht="15.75" thickBot="1">
      <c r="A15" s="458">
        <f>COUNTIF($A5:$A11,"P")</f>
        <v>7</v>
      </c>
      <c r="B15" s="458">
        <f>COUNTIF($A7:$A11,"S*")</f>
        <v>0</v>
      </c>
      <c r="C15" s="458">
        <f>COUNTIF($A5:$A11,"F")</f>
        <v>0</v>
      </c>
      <c r="D15" s="458">
        <f>COUNTIF($A5:$A11,"P*") + COUNTIF($A5:$A11,"S2") *2 + COUNTIF($A5:$A11,"S3") *3 + COUNTIF($A5:$A11,"S4") *4</f>
        <v>7</v>
      </c>
      <c r="E15" s="12"/>
      <c r="F15" s="12"/>
      <c r="G15" s="15"/>
      <c r="H15" s="15"/>
      <c r="I15" s="15"/>
      <c r="J15" s="15"/>
      <c r="K15" s="12"/>
      <c r="L15" s="636"/>
      <c r="M15" s="14" t="e">
        <f>IF(ISNUMBER(FIND("/",#REF!,1)),MID(#REF!,1,FIND("/",#REF!,1)-1),#REF!)</f>
        <v>#REF!</v>
      </c>
      <c r="N15" s="14" t="str">
        <f>IF(ISNUMBER(FIND("/",#REF!,1)),MID(#REF!,FIND("/",#REF!,1)+1,LEN(#REF!)),"")</f>
        <v/>
      </c>
      <c r="O15" s="637"/>
      <c r="P15" s="637"/>
      <c r="Q15" s="637"/>
      <c r="R15" s="637"/>
      <c r="S15" s="637"/>
      <c r="T15" s="637"/>
      <c r="U15" s="637"/>
      <c r="V15" s="637"/>
      <c r="W15" s="637"/>
    </row>
    <row r="16" spans="1:72" s="632" customFormat="1" ht="18.75" customHeight="1">
      <c r="A16" s="15"/>
      <c r="B16" s="15"/>
      <c r="C16" s="15"/>
      <c r="D16" s="15"/>
      <c r="E16" s="15"/>
      <c r="F16" s="15"/>
      <c r="G16" s="15"/>
      <c r="H16" s="15"/>
      <c r="I16" s="15"/>
      <c r="J16" s="15"/>
      <c r="K16" s="12"/>
      <c r="L16" s="636"/>
      <c r="M16" s="14" t="str">
        <f>IF(ISNUMBER(FIND("/",$B8,1)),MID($B8,1,FIND("/",$B8,1)-1),$B8)</f>
        <v>D0902-01</v>
      </c>
      <c r="N16" s="14" t="str">
        <f>IF(ISNUMBER(FIND("/",$B8,1)),MID($B8,FIND("/",$B8,1)+1,LEN($B8)),"")</f>
        <v/>
      </c>
      <c r="O16" s="637"/>
      <c r="P16" s="637"/>
      <c r="Q16" s="637"/>
      <c r="R16" s="637"/>
      <c r="S16" s="637"/>
      <c r="T16" s="637"/>
      <c r="U16" s="637"/>
      <c r="V16" s="637"/>
      <c r="W16" s="637"/>
    </row>
    <row r="17" spans="1:23" s="632" customFormat="1">
      <c r="A17" s="15"/>
      <c r="B17" s="15"/>
      <c r="C17" s="15"/>
      <c r="D17" s="15"/>
      <c r="E17" s="15"/>
      <c r="F17" s="15"/>
      <c r="G17" s="15"/>
      <c r="H17" s="15"/>
      <c r="I17" s="15"/>
      <c r="J17" s="15"/>
      <c r="K17" s="12"/>
      <c r="L17" s="636"/>
      <c r="M17" s="14" t="str">
        <f>IF(ISNUMBER(FIND("/",$B9,1)),MID($B9,1,FIND("/",$B9,1)-1),$B9)</f>
        <v>D0903-03</v>
      </c>
      <c r="N17" s="14" t="str">
        <f>IF(ISNUMBER(FIND("/",$B9,1)),MID($B9,FIND("/",$B9,1)+1,LEN($B9)),"")</f>
        <v/>
      </c>
      <c r="O17" s="637"/>
      <c r="P17" s="637"/>
      <c r="Q17" s="637"/>
      <c r="R17" s="637"/>
      <c r="S17" s="637"/>
      <c r="T17" s="637"/>
      <c r="U17" s="637"/>
      <c r="V17" s="637"/>
      <c r="W17" s="637"/>
    </row>
    <row r="18" spans="1:23" s="632" customFormat="1" ht="27.75" customHeight="1">
      <c r="A18" s="15"/>
      <c r="B18" s="15"/>
      <c r="C18" s="15"/>
      <c r="D18" s="15"/>
      <c r="E18" s="15"/>
      <c r="F18" s="15"/>
      <c r="G18" s="15"/>
      <c r="H18" s="15"/>
      <c r="I18" s="15"/>
      <c r="J18" s="15"/>
      <c r="K18" s="12"/>
      <c r="L18" s="636"/>
      <c r="M18" s="14" t="str">
        <f>IF(ISNUMBER(FIND("/",$B10,1)),MID($B10,1,FIND("/",$B10,1)-1),$B10)</f>
        <v>D0903-04</v>
      </c>
      <c r="N18" s="14" t="str">
        <f>IF(ISNUMBER(FIND("/",$B10,1)),MID($B10,FIND("/",$B10,1)+1,LEN($B10)),"")</f>
        <v/>
      </c>
      <c r="O18" s="637"/>
      <c r="P18" s="637"/>
      <c r="Q18" s="637"/>
      <c r="R18" s="637"/>
      <c r="S18" s="637"/>
      <c r="T18" s="637"/>
      <c r="U18" s="637"/>
      <c r="V18" s="637"/>
      <c r="W18" s="637"/>
    </row>
    <row r="19" spans="1:23" s="632" customFormat="1" ht="23.25" customHeight="1">
      <c r="A19" s="15"/>
      <c r="B19" s="15"/>
      <c r="C19" s="15"/>
      <c r="D19" s="15"/>
      <c r="E19" s="15"/>
      <c r="F19" s="15"/>
      <c r="G19" s="15"/>
      <c r="H19" s="15"/>
      <c r="I19" s="15"/>
      <c r="J19" s="15"/>
      <c r="K19" s="12"/>
      <c r="L19" s="636"/>
      <c r="M19" s="14" t="e">
        <f>IF(ISNUMBER(FIND("/",#REF!,1)),MID(#REF!,1,FIND("/",#REF!,1)-1),#REF!)</f>
        <v>#REF!</v>
      </c>
      <c r="N19" s="14" t="str">
        <f>IF(ISNUMBER(FIND("/",#REF!,1)),MID(#REF!,FIND("/",#REF!,1)+1,LEN(#REF!)),"")</f>
        <v/>
      </c>
      <c r="O19" s="637"/>
      <c r="P19" s="637"/>
      <c r="Q19" s="637"/>
      <c r="R19" s="637"/>
      <c r="S19" s="637"/>
      <c r="T19" s="637"/>
      <c r="U19" s="637"/>
      <c r="V19" s="637"/>
      <c r="W19" s="637"/>
    </row>
    <row r="20" spans="1:23" s="632" customFormat="1">
      <c r="A20" s="15"/>
      <c r="B20" s="15"/>
      <c r="C20" s="15"/>
      <c r="D20" s="15"/>
      <c r="E20" s="15"/>
      <c r="F20" s="15"/>
      <c r="G20" s="15"/>
      <c r="H20" s="15"/>
      <c r="I20" s="15"/>
      <c r="J20" s="15"/>
      <c r="K20" s="12"/>
      <c r="L20" s="636"/>
      <c r="M20" s="14" t="str">
        <f>IF(ISNUMBER(FIND("/",[1]ELITECH!$B11,1)),MID([1]ELITECH!$B11,1,FIND("/",[1]ELITECH!$B11,1)-1),[1]ELITECH!$B11)</f>
        <v>D1708-101</v>
      </c>
      <c r="N20" s="14" t="str">
        <f>IF(ISNUMBER(FIND("/",[1]ELITECH!$B11,1)),MID([1]ELITECH!$B11,FIND("/",[1]ELITECH!$B11,1)+1,LEN([1]ELITECH!$B11)),"")</f>
        <v/>
      </c>
      <c r="O20" s="637"/>
      <c r="P20" s="637"/>
      <c r="Q20" s="637"/>
      <c r="R20" s="637"/>
      <c r="S20" s="637"/>
      <c r="T20" s="637"/>
      <c r="U20" s="637"/>
      <c r="V20" s="637"/>
      <c r="W20" s="637"/>
    </row>
    <row r="21" spans="1:23">
      <c r="L21" s="88"/>
      <c r="M21" s="8" t="e">
        <f>IF(ISNUMBER(FIND("/",#REF!,1)),MID(#REF!,1,FIND("/",#REF!,1)-1),#REF!)</f>
        <v>#REF!</v>
      </c>
      <c r="N21" s="8" t="str">
        <f>IF(ISNUMBER(FIND("/",#REF!,1)),MID(#REF!,FIND("/",#REF!,1)+1,LEN(#REF!)),"")</f>
        <v/>
      </c>
      <c r="O21" s="107"/>
      <c r="P21" s="107"/>
      <c r="Q21" s="107"/>
      <c r="R21" s="107"/>
      <c r="S21" s="107"/>
      <c r="T21" s="107"/>
      <c r="U21" s="107"/>
      <c r="V21" s="107"/>
      <c r="W21" s="107"/>
    </row>
    <row r="22" spans="1:23">
      <c r="L22" s="88"/>
      <c r="O22" s="107"/>
      <c r="P22" s="107"/>
      <c r="Q22" s="107"/>
      <c r="R22" s="107"/>
      <c r="S22" s="107"/>
      <c r="T22" s="107"/>
      <c r="U22" s="107"/>
      <c r="V22" s="107"/>
      <c r="W22" s="107"/>
    </row>
    <row r="23" spans="1:23">
      <c r="L23" s="88"/>
      <c r="M23" s="8" t="str">
        <f>IF(ISNUMBER(FIND("/",$B14,1)),MID($B14,1,FIND("/",$B14,1)-1),$B14)</f>
        <v>SISTEMAS</v>
      </c>
      <c r="N23" s="8" t="str">
        <f>IF(ISNUMBER(FIND("/",$B14,1)),MID($B14,FIND("/",$B14,1)+1,LEN($B14)),"")</f>
        <v/>
      </c>
      <c r="O23" s="107"/>
      <c r="P23" s="107"/>
      <c r="Q23" s="107"/>
      <c r="R23" s="107"/>
      <c r="S23" s="107"/>
      <c r="T23" s="107"/>
      <c r="U23" s="107"/>
      <c r="V23" s="107"/>
      <c r="W23" s="107"/>
    </row>
    <row r="24" spans="1:23" ht="30" customHeight="1">
      <c r="L24" s="88"/>
      <c r="M24" s="8">
        <f>IF(ISNUMBER(FIND("/",$B15,1)),MID($B15,1,FIND("/",$B15,1)-1),$B15)</f>
        <v>0</v>
      </c>
      <c r="N24" s="8" t="str">
        <f>IF(ISNUMBER(FIND("/",$B15,1)),MID($B15,FIND("/",$B15,1)+1,LEN($B15)),"")</f>
        <v/>
      </c>
      <c r="O24" s="107"/>
      <c r="P24" s="107"/>
      <c r="Q24" s="107"/>
      <c r="R24" s="107"/>
      <c r="S24" s="107"/>
      <c r="T24" s="107"/>
      <c r="U24" s="107"/>
      <c r="V24" s="107"/>
      <c r="W24" s="107"/>
    </row>
    <row r="25" spans="1:23">
      <c r="L25" s="88"/>
      <c r="M25" s="8" t="e">
        <f>IF(ISNUMBER(FIND("/",#REF!,1)),MID(#REF!,1,FIND("/",#REF!,1)-1),#REF!)</f>
        <v>#REF!</v>
      </c>
      <c r="N25" s="8" t="str">
        <f>IF(ISNUMBER(FIND("/",#REF!,1)),MID(#REF!,FIND("/",#REF!,1)+1,LEN(#REF!)),"")</f>
        <v/>
      </c>
      <c r="O25" s="107"/>
      <c r="P25" s="107"/>
      <c r="Q25" s="107"/>
      <c r="R25" s="107"/>
      <c r="S25" s="107"/>
      <c r="T25" s="107"/>
      <c r="U25" s="107"/>
      <c r="V25" s="107"/>
      <c r="W25" s="107"/>
    </row>
    <row r="26" spans="1:23">
      <c r="L26" s="88"/>
      <c r="M26" s="8">
        <f t="shared" ref="M26:M69" si="2">IF(ISNUMBER(FIND("/",$B16,1)),MID($B16,1,FIND("/",$B16,1)-1),$B16)</f>
        <v>0</v>
      </c>
      <c r="N26" s="8" t="str">
        <f t="shared" ref="N26:N69" si="3">IF(ISNUMBER(FIND("/",$B16,1)),MID($B16,FIND("/",$B16,1)+1,LEN($B16)),"")</f>
        <v/>
      </c>
      <c r="O26" s="107"/>
      <c r="P26" s="107"/>
      <c r="Q26" s="107"/>
      <c r="R26" s="107"/>
      <c r="S26" s="107"/>
      <c r="T26" s="107"/>
      <c r="U26" s="107"/>
      <c r="V26" s="107"/>
      <c r="W26" s="107"/>
    </row>
    <row r="27" spans="1:23">
      <c r="L27" s="88"/>
      <c r="M27" s="8">
        <f t="shared" si="2"/>
        <v>0</v>
      </c>
      <c r="N27" s="8" t="str">
        <f t="shared" si="3"/>
        <v/>
      </c>
      <c r="O27" s="107"/>
      <c r="P27" s="107"/>
      <c r="Q27" s="107"/>
      <c r="R27" s="107"/>
      <c r="S27" s="107"/>
      <c r="T27" s="107"/>
      <c r="U27" s="107"/>
      <c r="V27" s="107"/>
      <c r="W27" s="107"/>
    </row>
    <row r="28" spans="1:23">
      <c r="L28" s="88"/>
      <c r="M28" s="8">
        <f t="shared" si="2"/>
        <v>0</v>
      </c>
      <c r="N28" s="8" t="str">
        <f t="shared" si="3"/>
        <v/>
      </c>
      <c r="O28" s="107"/>
      <c r="P28" s="107"/>
      <c r="Q28" s="107"/>
      <c r="R28" s="107"/>
      <c r="S28" s="107"/>
      <c r="T28" s="107"/>
      <c r="U28" s="107"/>
      <c r="V28" s="107"/>
      <c r="W28" s="107"/>
    </row>
    <row r="29" spans="1:23">
      <c r="L29" s="88"/>
      <c r="M29" s="8">
        <f t="shared" si="2"/>
        <v>0</v>
      </c>
      <c r="N29" s="8" t="str">
        <f t="shared" si="3"/>
        <v/>
      </c>
      <c r="O29" s="107"/>
      <c r="P29" s="107"/>
      <c r="Q29" s="107"/>
      <c r="R29" s="107"/>
      <c r="S29" s="107"/>
      <c r="T29" s="107"/>
      <c r="U29" s="107"/>
      <c r="V29" s="107"/>
      <c r="W29" s="107"/>
    </row>
    <row r="30" spans="1:23">
      <c r="L30" s="88"/>
      <c r="M30" s="8">
        <f t="shared" si="2"/>
        <v>0</v>
      </c>
      <c r="N30" s="8" t="str">
        <f t="shared" si="3"/>
        <v/>
      </c>
      <c r="O30" s="107"/>
      <c r="P30" s="107"/>
      <c r="Q30" s="107"/>
      <c r="R30" s="107"/>
      <c r="S30" s="107"/>
      <c r="T30" s="107"/>
      <c r="U30" s="107"/>
      <c r="V30" s="107"/>
      <c r="W30" s="107"/>
    </row>
    <row r="31" spans="1:23">
      <c r="L31" s="88"/>
      <c r="M31" s="8">
        <f t="shared" si="2"/>
        <v>0</v>
      </c>
      <c r="N31" s="8" t="str">
        <f t="shared" si="3"/>
        <v/>
      </c>
      <c r="O31" s="107"/>
      <c r="P31" s="107"/>
      <c r="Q31" s="107"/>
      <c r="R31" s="107"/>
      <c r="S31" s="107"/>
      <c r="T31" s="107"/>
      <c r="U31" s="107"/>
      <c r="V31" s="107"/>
      <c r="W31" s="107"/>
    </row>
    <row r="32" spans="1:23">
      <c r="L32" s="88"/>
      <c r="M32" s="8">
        <f t="shared" si="2"/>
        <v>0</v>
      </c>
      <c r="N32" s="8" t="str">
        <f t="shared" si="3"/>
        <v/>
      </c>
      <c r="O32" s="107"/>
      <c r="P32" s="107"/>
      <c r="Q32" s="107"/>
      <c r="R32" s="107"/>
      <c r="S32" s="107"/>
      <c r="T32" s="107"/>
      <c r="U32" s="107"/>
      <c r="V32" s="107"/>
      <c r="W32" s="107"/>
    </row>
    <row r="33" spans="12:23">
      <c r="L33" s="88"/>
      <c r="M33" s="8">
        <f t="shared" si="2"/>
        <v>0</v>
      </c>
      <c r="N33" s="8" t="str">
        <f t="shared" si="3"/>
        <v/>
      </c>
      <c r="O33" s="107"/>
      <c r="P33" s="107"/>
      <c r="Q33" s="107"/>
      <c r="R33" s="107"/>
      <c r="S33" s="107"/>
      <c r="T33" s="107"/>
      <c r="U33" s="107"/>
      <c r="V33" s="107"/>
      <c r="W33" s="107"/>
    </row>
    <row r="34" spans="12:23">
      <c r="L34" s="88"/>
      <c r="M34" s="8">
        <f t="shared" si="2"/>
        <v>0</v>
      </c>
      <c r="N34" s="8" t="str">
        <f t="shared" si="3"/>
        <v/>
      </c>
      <c r="O34" s="107"/>
      <c r="P34" s="107"/>
      <c r="Q34" s="107"/>
      <c r="R34" s="107"/>
      <c r="S34" s="107"/>
      <c r="T34" s="107"/>
      <c r="U34" s="107"/>
      <c r="V34" s="107"/>
      <c r="W34" s="107"/>
    </row>
    <row r="35" spans="12:23">
      <c r="L35" s="88"/>
      <c r="M35" s="8">
        <f t="shared" si="2"/>
        <v>0</v>
      </c>
      <c r="N35" s="8" t="str">
        <f t="shared" si="3"/>
        <v/>
      </c>
      <c r="O35" s="107"/>
      <c r="P35" s="107"/>
      <c r="Q35" s="107"/>
      <c r="R35" s="107"/>
      <c r="S35" s="107"/>
      <c r="T35" s="107"/>
      <c r="U35" s="107"/>
      <c r="V35" s="107"/>
      <c r="W35" s="107"/>
    </row>
    <row r="36" spans="12:23">
      <c r="L36" s="88"/>
      <c r="M36" s="8">
        <f t="shared" si="2"/>
        <v>0</v>
      </c>
      <c r="N36" s="8" t="str">
        <f t="shared" si="3"/>
        <v/>
      </c>
      <c r="O36" s="107"/>
      <c r="P36" s="107"/>
      <c r="Q36" s="107"/>
      <c r="R36" s="107"/>
      <c r="S36" s="107"/>
      <c r="T36" s="107"/>
      <c r="U36" s="107"/>
      <c r="V36" s="107"/>
      <c r="W36" s="107"/>
    </row>
    <row r="37" spans="12:23">
      <c r="L37" s="88"/>
      <c r="M37" s="8">
        <f t="shared" si="2"/>
        <v>0</v>
      </c>
      <c r="N37" s="8" t="str">
        <f t="shared" si="3"/>
        <v/>
      </c>
      <c r="O37" s="107"/>
      <c r="P37" s="107"/>
      <c r="Q37" s="107"/>
      <c r="R37" s="107"/>
      <c r="S37" s="107"/>
      <c r="T37" s="107"/>
      <c r="U37" s="107"/>
      <c r="V37" s="107"/>
      <c r="W37" s="107"/>
    </row>
    <row r="38" spans="12:23">
      <c r="L38" s="88"/>
      <c r="M38" s="8">
        <f t="shared" si="2"/>
        <v>0</v>
      </c>
      <c r="N38" s="8" t="str">
        <f t="shared" si="3"/>
        <v/>
      </c>
      <c r="O38" s="107"/>
      <c r="P38" s="107"/>
      <c r="Q38" s="107"/>
      <c r="R38" s="107"/>
      <c r="S38" s="107"/>
      <c r="T38" s="107"/>
      <c r="U38" s="107"/>
      <c r="V38" s="107"/>
      <c r="W38" s="107"/>
    </row>
    <row r="39" spans="12:23">
      <c r="L39" s="88"/>
      <c r="M39" s="8">
        <f t="shared" si="2"/>
        <v>0</v>
      </c>
      <c r="N39" s="8" t="str">
        <f t="shared" si="3"/>
        <v/>
      </c>
      <c r="O39" s="107"/>
      <c r="P39" s="107"/>
      <c r="Q39" s="107"/>
      <c r="R39" s="107"/>
      <c r="S39" s="107"/>
      <c r="T39" s="107"/>
      <c r="U39" s="107"/>
      <c r="V39" s="107"/>
      <c r="W39" s="107"/>
    </row>
    <row r="40" spans="12:23">
      <c r="L40" s="88"/>
      <c r="M40" s="8">
        <f t="shared" si="2"/>
        <v>0</v>
      </c>
      <c r="N40" s="8" t="str">
        <f t="shared" si="3"/>
        <v/>
      </c>
      <c r="O40" s="107"/>
      <c r="P40" s="107"/>
      <c r="Q40" s="107"/>
      <c r="R40" s="107"/>
      <c r="S40" s="107"/>
      <c r="T40" s="107"/>
      <c r="U40" s="107"/>
      <c r="V40" s="107"/>
      <c r="W40" s="107"/>
    </row>
    <row r="41" spans="12:23">
      <c r="L41" s="88"/>
      <c r="M41" s="8">
        <f t="shared" si="2"/>
        <v>0</v>
      </c>
      <c r="N41" s="8" t="str">
        <f t="shared" si="3"/>
        <v/>
      </c>
      <c r="O41" s="107"/>
      <c r="P41" s="107"/>
      <c r="Q41" s="107"/>
      <c r="R41" s="107"/>
      <c r="S41" s="107"/>
      <c r="T41" s="107"/>
      <c r="U41" s="107"/>
      <c r="V41" s="107"/>
      <c r="W41" s="107"/>
    </row>
    <row r="42" spans="12:23">
      <c r="L42" s="88"/>
      <c r="M42" s="8">
        <f t="shared" si="2"/>
        <v>0</v>
      </c>
      <c r="N42" s="8" t="str">
        <f t="shared" si="3"/>
        <v/>
      </c>
      <c r="O42" s="107"/>
      <c r="P42" s="107"/>
      <c r="Q42" s="107"/>
      <c r="R42" s="107"/>
      <c r="S42" s="107"/>
      <c r="T42" s="107"/>
      <c r="U42" s="107"/>
      <c r="V42" s="107"/>
      <c r="W42" s="107"/>
    </row>
    <row r="43" spans="12:23">
      <c r="L43" s="88"/>
      <c r="M43" s="8">
        <f t="shared" si="2"/>
        <v>0</v>
      </c>
      <c r="N43" s="8" t="str">
        <f t="shared" si="3"/>
        <v/>
      </c>
      <c r="O43" s="107"/>
      <c r="P43" s="107"/>
      <c r="Q43" s="107"/>
      <c r="R43" s="107"/>
      <c r="S43" s="107"/>
      <c r="T43" s="107"/>
      <c r="U43" s="107"/>
      <c r="V43" s="107"/>
      <c r="W43" s="107"/>
    </row>
    <row r="44" spans="12:23">
      <c r="L44" s="88"/>
      <c r="M44" s="8">
        <f t="shared" si="2"/>
        <v>0</v>
      </c>
      <c r="N44" s="8" t="str">
        <f t="shared" si="3"/>
        <v/>
      </c>
      <c r="O44" s="107"/>
      <c r="P44" s="107"/>
      <c r="Q44" s="107"/>
      <c r="R44" s="107"/>
      <c r="S44" s="107"/>
      <c r="T44" s="107"/>
      <c r="U44" s="107"/>
      <c r="V44" s="107"/>
      <c r="W44" s="107"/>
    </row>
    <row r="45" spans="12:23">
      <c r="L45" s="88"/>
      <c r="M45" s="8">
        <f t="shared" si="2"/>
        <v>0</v>
      </c>
      <c r="N45" s="8" t="str">
        <f t="shared" si="3"/>
        <v/>
      </c>
      <c r="O45" s="107"/>
      <c r="P45" s="107"/>
      <c r="Q45" s="107"/>
      <c r="R45" s="107"/>
      <c r="S45" s="107"/>
      <c r="T45" s="107"/>
      <c r="U45" s="107"/>
      <c r="V45" s="107"/>
      <c r="W45" s="107"/>
    </row>
    <row r="46" spans="12:23">
      <c r="L46" s="88"/>
      <c r="M46" s="8">
        <f t="shared" si="2"/>
        <v>0</v>
      </c>
      <c r="N46" s="8" t="str">
        <f t="shared" si="3"/>
        <v/>
      </c>
      <c r="O46" s="107"/>
      <c r="P46" s="107"/>
      <c r="Q46" s="107"/>
      <c r="R46" s="107"/>
      <c r="S46" s="107"/>
      <c r="T46" s="107"/>
      <c r="U46" s="107"/>
      <c r="V46" s="107"/>
      <c r="W46" s="107"/>
    </row>
    <row r="47" spans="12:23">
      <c r="L47" s="88"/>
      <c r="M47" s="8">
        <f t="shared" si="2"/>
        <v>0</v>
      </c>
      <c r="N47" s="8" t="str">
        <f t="shared" si="3"/>
        <v/>
      </c>
      <c r="O47" s="107"/>
      <c r="P47" s="107"/>
      <c r="Q47" s="107"/>
      <c r="R47" s="107"/>
      <c r="S47" s="107"/>
      <c r="T47" s="107"/>
      <c r="U47" s="107"/>
      <c r="V47" s="107"/>
      <c r="W47" s="107"/>
    </row>
    <row r="48" spans="12:23">
      <c r="L48" s="88"/>
      <c r="M48" s="8">
        <f t="shared" si="2"/>
        <v>0</v>
      </c>
      <c r="N48" s="8" t="str">
        <f t="shared" si="3"/>
        <v/>
      </c>
      <c r="O48" s="107"/>
      <c r="P48" s="107"/>
      <c r="Q48" s="107"/>
      <c r="R48" s="107"/>
      <c r="S48" s="107"/>
      <c r="T48" s="107"/>
      <c r="U48" s="107"/>
      <c r="V48" s="107"/>
      <c r="W48" s="107"/>
    </row>
    <row r="49" spans="12:23">
      <c r="L49" s="88"/>
      <c r="M49" s="8">
        <f t="shared" si="2"/>
        <v>0</v>
      </c>
      <c r="N49" s="8" t="str">
        <f t="shared" si="3"/>
        <v/>
      </c>
      <c r="O49" s="107"/>
      <c r="P49" s="107"/>
      <c r="Q49" s="107"/>
      <c r="R49" s="107"/>
      <c r="S49" s="107"/>
      <c r="T49" s="107"/>
      <c r="U49" s="107"/>
      <c r="V49" s="107"/>
      <c r="W49" s="107"/>
    </row>
    <row r="50" spans="12:23">
      <c r="L50" s="88"/>
      <c r="M50" s="8">
        <f t="shared" si="2"/>
        <v>0</v>
      </c>
      <c r="N50" s="8" t="str">
        <f t="shared" si="3"/>
        <v/>
      </c>
      <c r="O50" s="107"/>
      <c r="P50" s="107"/>
      <c r="Q50" s="107"/>
      <c r="R50" s="107"/>
      <c r="S50" s="107"/>
      <c r="T50" s="107"/>
      <c r="U50" s="107"/>
      <c r="V50" s="107"/>
      <c r="W50" s="107"/>
    </row>
    <row r="51" spans="12:23">
      <c r="L51" s="88"/>
      <c r="M51" s="8">
        <f t="shared" si="2"/>
        <v>0</v>
      </c>
      <c r="N51" s="8" t="str">
        <f t="shared" si="3"/>
        <v/>
      </c>
      <c r="O51" s="107"/>
      <c r="P51" s="107"/>
      <c r="Q51" s="107"/>
      <c r="R51" s="107"/>
      <c r="S51" s="107"/>
      <c r="T51" s="107"/>
      <c r="U51" s="107"/>
      <c r="V51" s="107"/>
      <c r="W51" s="107"/>
    </row>
    <row r="52" spans="12:23">
      <c r="L52" s="88"/>
      <c r="M52" s="8">
        <f t="shared" si="2"/>
        <v>0</v>
      </c>
      <c r="N52" s="8" t="str">
        <f t="shared" si="3"/>
        <v/>
      </c>
      <c r="O52" s="107"/>
      <c r="P52" s="107"/>
      <c r="Q52" s="107"/>
      <c r="R52" s="107"/>
      <c r="S52" s="107"/>
      <c r="T52" s="107"/>
      <c r="U52" s="107"/>
      <c r="V52" s="107"/>
      <c r="W52" s="107"/>
    </row>
    <row r="53" spans="12:23">
      <c r="L53" s="88"/>
      <c r="M53" s="8">
        <f t="shared" si="2"/>
        <v>0</v>
      </c>
      <c r="N53" s="8" t="str">
        <f t="shared" si="3"/>
        <v/>
      </c>
      <c r="O53" s="107"/>
      <c r="P53" s="107"/>
      <c r="Q53" s="107"/>
      <c r="R53" s="107"/>
      <c r="S53" s="107"/>
      <c r="T53" s="107"/>
      <c r="U53" s="107"/>
      <c r="V53" s="107"/>
      <c r="W53" s="107"/>
    </row>
    <row r="54" spans="12:23">
      <c r="L54" s="88"/>
      <c r="M54" s="8">
        <f t="shared" si="2"/>
        <v>0</v>
      </c>
      <c r="N54" s="8" t="str">
        <f t="shared" si="3"/>
        <v/>
      </c>
      <c r="O54" s="107"/>
      <c r="P54" s="107"/>
      <c r="Q54" s="107"/>
      <c r="R54" s="107"/>
      <c r="S54" s="107"/>
      <c r="T54" s="107"/>
      <c r="U54" s="107"/>
      <c r="V54" s="107"/>
      <c r="W54" s="107"/>
    </row>
    <row r="55" spans="12:23">
      <c r="L55" s="88"/>
      <c r="M55" s="8">
        <f t="shared" si="2"/>
        <v>0</v>
      </c>
      <c r="N55" s="8" t="str">
        <f t="shared" si="3"/>
        <v/>
      </c>
      <c r="O55" s="107"/>
      <c r="P55" s="107"/>
      <c r="Q55" s="107"/>
      <c r="R55" s="107"/>
      <c r="S55" s="107"/>
      <c r="T55" s="107"/>
      <c r="U55" s="107"/>
      <c r="V55" s="107"/>
      <c r="W55" s="107"/>
    </row>
    <row r="56" spans="12:23">
      <c r="L56" s="88"/>
      <c r="M56" s="8">
        <f t="shared" si="2"/>
        <v>0</v>
      </c>
      <c r="N56" s="8" t="str">
        <f t="shared" si="3"/>
        <v/>
      </c>
      <c r="O56" s="107"/>
      <c r="P56" s="107"/>
      <c r="Q56" s="107"/>
      <c r="R56" s="107"/>
      <c r="S56" s="107"/>
      <c r="T56" s="107"/>
      <c r="U56" s="107"/>
      <c r="V56" s="107"/>
      <c r="W56" s="107"/>
    </row>
    <row r="57" spans="12:23">
      <c r="L57" s="88"/>
      <c r="M57" s="8">
        <f t="shared" si="2"/>
        <v>0</v>
      </c>
      <c r="N57" s="8" t="str">
        <f t="shared" si="3"/>
        <v/>
      </c>
      <c r="O57" s="107"/>
      <c r="P57" s="107"/>
      <c r="Q57" s="107"/>
      <c r="R57" s="107"/>
      <c r="S57" s="107"/>
      <c r="T57" s="107"/>
      <c r="U57" s="107"/>
      <c r="V57" s="107"/>
      <c r="W57" s="107"/>
    </row>
    <row r="58" spans="12:23">
      <c r="L58" s="88"/>
      <c r="M58" s="8">
        <f t="shared" si="2"/>
        <v>0</v>
      </c>
      <c r="N58" s="8" t="str">
        <f t="shared" si="3"/>
        <v/>
      </c>
      <c r="O58" s="107"/>
      <c r="P58" s="107"/>
      <c r="Q58" s="107"/>
      <c r="R58" s="107"/>
      <c r="S58" s="107"/>
      <c r="T58" s="107"/>
      <c r="U58" s="107"/>
      <c r="V58" s="107"/>
      <c r="W58" s="107"/>
    </row>
    <row r="59" spans="12:23">
      <c r="L59" s="88"/>
      <c r="M59" s="8">
        <f t="shared" si="2"/>
        <v>0</v>
      </c>
      <c r="N59" s="8" t="str">
        <f t="shared" si="3"/>
        <v/>
      </c>
      <c r="O59" s="107"/>
      <c r="P59" s="107"/>
      <c r="Q59" s="107"/>
      <c r="R59" s="107"/>
      <c r="S59" s="107"/>
      <c r="T59" s="107"/>
      <c r="U59" s="107"/>
      <c r="V59" s="107"/>
      <c r="W59" s="107"/>
    </row>
    <row r="60" spans="12:23">
      <c r="L60" s="88"/>
      <c r="M60" s="8">
        <f t="shared" si="2"/>
        <v>0</v>
      </c>
      <c r="N60" s="8" t="str">
        <f t="shared" si="3"/>
        <v/>
      </c>
      <c r="O60" s="107"/>
      <c r="P60" s="107"/>
      <c r="Q60" s="107"/>
      <c r="R60" s="107"/>
      <c r="S60" s="107"/>
      <c r="T60" s="107"/>
      <c r="U60" s="107"/>
      <c r="V60" s="107"/>
      <c r="W60" s="107"/>
    </row>
    <row r="61" spans="12:23">
      <c r="L61" s="88"/>
      <c r="M61" s="8">
        <f t="shared" si="2"/>
        <v>0</v>
      </c>
      <c r="N61" s="8" t="str">
        <f t="shared" si="3"/>
        <v/>
      </c>
      <c r="O61" s="107"/>
      <c r="P61" s="107"/>
      <c r="Q61" s="107"/>
      <c r="R61" s="107"/>
      <c r="S61" s="107"/>
      <c r="T61" s="107"/>
      <c r="U61" s="107"/>
      <c r="V61" s="107"/>
      <c r="W61" s="107"/>
    </row>
    <row r="62" spans="12:23">
      <c r="L62" s="88"/>
      <c r="M62" s="8">
        <f t="shared" si="2"/>
        <v>0</v>
      </c>
      <c r="N62" s="8" t="str">
        <f t="shared" si="3"/>
        <v/>
      </c>
      <c r="O62" s="107"/>
      <c r="P62" s="107"/>
      <c r="Q62" s="107"/>
      <c r="R62" s="107"/>
      <c r="S62" s="107"/>
      <c r="T62" s="107"/>
      <c r="U62" s="107"/>
      <c r="V62" s="107"/>
      <c r="W62" s="107"/>
    </row>
    <row r="63" spans="12:23">
      <c r="L63" s="88"/>
      <c r="M63" s="8">
        <f t="shared" si="2"/>
        <v>0</v>
      </c>
      <c r="N63" s="8" t="str">
        <f t="shared" si="3"/>
        <v/>
      </c>
      <c r="O63" s="107"/>
      <c r="P63" s="107"/>
      <c r="Q63" s="107"/>
      <c r="R63" s="107"/>
      <c r="S63" s="107"/>
      <c r="T63" s="107"/>
      <c r="U63" s="107"/>
      <c r="V63" s="107"/>
      <c r="W63" s="107"/>
    </row>
    <row r="64" spans="12:23">
      <c r="L64" s="88"/>
      <c r="M64" s="8">
        <f t="shared" si="2"/>
        <v>0</v>
      </c>
      <c r="N64" s="8" t="str">
        <f t="shared" si="3"/>
        <v/>
      </c>
    </row>
    <row r="65" spans="12:14">
      <c r="L65" s="88"/>
      <c r="M65" s="8">
        <f t="shared" si="2"/>
        <v>0</v>
      </c>
      <c r="N65" s="8" t="str">
        <f t="shared" si="3"/>
        <v/>
      </c>
    </row>
    <row r="66" spans="12:14">
      <c r="L66" s="88"/>
      <c r="M66" s="8">
        <f t="shared" si="2"/>
        <v>0</v>
      </c>
      <c r="N66" s="8" t="str">
        <f t="shared" si="3"/>
        <v/>
      </c>
    </row>
    <row r="67" spans="12:14">
      <c r="L67" s="88"/>
      <c r="M67" s="8">
        <f t="shared" si="2"/>
        <v>0</v>
      </c>
      <c r="N67" s="8" t="str">
        <f t="shared" si="3"/>
        <v/>
      </c>
    </row>
    <row r="68" spans="12:14">
      <c r="L68" s="88"/>
      <c r="M68" s="8">
        <f t="shared" si="2"/>
        <v>0</v>
      </c>
      <c r="N68" s="8" t="str">
        <f t="shared" si="3"/>
        <v/>
      </c>
    </row>
    <row r="69" spans="12:14">
      <c r="L69" s="88"/>
      <c r="M69" s="8">
        <f t="shared" si="2"/>
        <v>0</v>
      </c>
      <c r="N69" s="8" t="str">
        <f t="shared" si="3"/>
        <v/>
      </c>
    </row>
    <row r="70" spans="12:14">
      <c r="L70" s="88"/>
      <c r="M70" s="8">
        <f t="shared" ref="M70:M95" si="4">IF(ISNUMBER(FIND("/",$B60,1)),MID($B60,1,FIND("/",$B60,1)-1),$B60)</f>
        <v>0</v>
      </c>
      <c r="N70" s="8" t="str">
        <f t="shared" ref="N70:N95" si="5">IF(ISNUMBER(FIND("/",$B60,1)),MID($B60,FIND("/",$B60,1)+1,LEN($B60)),"")</f>
        <v/>
      </c>
    </row>
    <row r="71" spans="12:14">
      <c r="L71" s="88"/>
      <c r="M71" s="8">
        <f t="shared" si="4"/>
        <v>0</v>
      </c>
      <c r="N71" s="8" t="str">
        <f t="shared" si="5"/>
        <v/>
      </c>
    </row>
    <row r="72" spans="12:14">
      <c r="L72" s="88"/>
      <c r="M72" s="8">
        <f t="shared" si="4"/>
        <v>0</v>
      </c>
      <c r="N72" s="8" t="str">
        <f t="shared" si="5"/>
        <v/>
      </c>
    </row>
    <row r="73" spans="12:14">
      <c r="L73" s="88"/>
      <c r="M73" s="8">
        <f t="shared" si="4"/>
        <v>0</v>
      </c>
      <c r="N73" s="8" t="str">
        <f t="shared" si="5"/>
        <v/>
      </c>
    </row>
    <row r="74" spans="12:14">
      <c r="L74" s="88"/>
      <c r="M74" s="8">
        <f t="shared" si="4"/>
        <v>0</v>
      </c>
      <c r="N74" s="8" t="str">
        <f t="shared" si="5"/>
        <v/>
      </c>
    </row>
    <row r="75" spans="12:14">
      <c r="L75" s="88"/>
      <c r="M75" s="8">
        <f t="shared" si="4"/>
        <v>0</v>
      </c>
      <c r="N75" s="8" t="str">
        <f t="shared" si="5"/>
        <v/>
      </c>
    </row>
    <row r="76" spans="12:14">
      <c r="L76" s="88"/>
      <c r="M76" s="8">
        <f t="shared" si="4"/>
        <v>0</v>
      </c>
      <c r="N76" s="8" t="str">
        <f t="shared" si="5"/>
        <v/>
      </c>
    </row>
    <row r="77" spans="12:14">
      <c r="L77" s="88"/>
      <c r="M77" s="8">
        <f t="shared" si="4"/>
        <v>0</v>
      </c>
      <c r="N77" s="8" t="str">
        <f t="shared" si="5"/>
        <v/>
      </c>
    </row>
    <row r="78" spans="12:14">
      <c r="L78" s="88"/>
      <c r="M78" s="8">
        <f t="shared" si="4"/>
        <v>0</v>
      </c>
      <c r="N78" s="8" t="str">
        <f t="shared" si="5"/>
        <v/>
      </c>
    </row>
    <row r="79" spans="12:14">
      <c r="L79" s="88"/>
      <c r="M79" s="8">
        <f t="shared" si="4"/>
        <v>0</v>
      </c>
      <c r="N79" s="8" t="str">
        <f t="shared" si="5"/>
        <v/>
      </c>
    </row>
    <row r="80" spans="12:14">
      <c r="L80" s="88"/>
      <c r="M80" s="8">
        <f t="shared" si="4"/>
        <v>0</v>
      </c>
      <c r="N80" s="8" t="str">
        <f t="shared" si="5"/>
        <v/>
      </c>
    </row>
    <row r="81" spans="12:14">
      <c r="L81" s="88"/>
      <c r="M81" s="8">
        <f t="shared" si="4"/>
        <v>0</v>
      </c>
      <c r="N81" s="8" t="str">
        <f t="shared" si="5"/>
        <v/>
      </c>
    </row>
    <row r="82" spans="12:14">
      <c r="L82" s="88"/>
      <c r="M82" s="8">
        <f t="shared" si="4"/>
        <v>0</v>
      </c>
      <c r="N82" s="8" t="str">
        <f t="shared" si="5"/>
        <v/>
      </c>
    </row>
    <row r="83" spans="12:14">
      <c r="L83" s="88"/>
      <c r="M83" s="8">
        <f t="shared" si="4"/>
        <v>0</v>
      </c>
      <c r="N83" s="8" t="str">
        <f t="shared" si="5"/>
        <v/>
      </c>
    </row>
    <row r="84" spans="12:14">
      <c r="L84" s="88"/>
      <c r="M84" s="8">
        <f t="shared" si="4"/>
        <v>0</v>
      </c>
      <c r="N84" s="8" t="str">
        <f t="shared" si="5"/>
        <v/>
      </c>
    </row>
    <row r="85" spans="12:14">
      <c r="L85" s="88"/>
      <c r="M85" s="8">
        <f t="shared" si="4"/>
        <v>0</v>
      </c>
      <c r="N85" s="8" t="str">
        <f t="shared" si="5"/>
        <v/>
      </c>
    </row>
    <row r="86" spans="12:14">
      <c r="L86" s="88"/>
      <c r="M86" s="8">
        <f t="shared" si="4"/>
        <v>0</v>
      </c>
      <c r="N86" s="8" t="str">
        <f t="shared" si="5"/>
        <v/>
      </c>
    </row>
    <row r="87" spans="12:14">
      <c r="L87" s="88"/>
      <c r="M87" s="8">
        <f t="shared" si="4"/>
        <v>0</v>
      </c>
      <c r="N87" s="8" t="str">
        <f t="shared" si="5"/>
        <v/>
      </c>
    </row>
    <row r="88" spans="12:14">
      <c r="L88" s="88"/>
      <c r="M88" s="8">
        <f t="shared" si="4"/>
        <v>0</v>
      </c>
      <c r="N88" s="8" t="str">
        <f t="shared" si="5"/>
        <v/>
      </c>
    </row>
    <row r="89" spans="12:14">
      <c r="L89" s="88"/>
      <c r="M89" s="8">
        <f t="shared" si="4"/>
        <v>0</v>
      </c>
      <c r="N89" s="8" t="str">
        <f t="shared" si="5"/>
        <v/>
      </c>
    </row>
    <row r="90" spans="12:14">
      <c r="L90" s="88"/>
      <c r="M90" s="8">
        <f t="shared" si="4"/>
        <v>0</v>
      </c>
      <c r="N90" s="8" t="str">
        <f t="shared" si="5"/>
        <v/>
      </c>
    </row>
    <row r="91" spans="12:14">
      <c r="L91" s="88"/>
      <c r="M91" s="8">
        <f t="shared" si="4"/>
        <v>0</v>
      </c>
      <c r="N91" s="8" t="str">
        <f t="shared" si="5"/>
        <v/>
      </c>
    </row>
    <row r="92" spans="12:14">
      <c r="L92" s="88"/>
      <c r="M92" s="8">
        <f t="shared" si="4"/>
        <v>0</v>
      </c>
      <c r="N92" s="8" t="str">
        <f t="shared" si="5"/>
        <v/>
      </c>
    </row>
    <row r="93" spans="12:14">
      <c r="L93" s="88"/>
      <c r="M93" s="8">
        <f t="shared" si="4"/>
        <v>0</v>
      </c>
      <c r="N93" s="8" t="str">
        <f t="shared" si="5"/>
        <v/>
      </c>
    </row>
    <row r="94" spans="12:14">
      <c r="L94" s="88"/>
      <c r="M94" s="8">
        <f t="shared" si="4"/>
        <v>0</v>
      </c>
      <c r="N94" s="8" t="str">
        <f t="shared" si="5"/>
        <v/>
      </c>
    </row>
    <row r="95" spans="12:14">
      <c r="L95" s="88"/>
      <c r="M95" s="8">
        <f t="shared" si="4"/>
        <v>0</v>
      </c>
      <c r="N95" s="8" t="str">
        <f t="shared" si="5"/>
        <v/>
      </c>
    </row>
    <row r="96" spans="12:14">
      <c r="M96" s="8">
        <f t="shared" ref="M96:M152" si="6">IF(ISNUMBER(FIND("/",$B67,1)),MID($B67,1,FIND("/",$B67,1)-1),$B67)</f>
        <v>0</v>
      </c>
      <c r="N96" s="8" t="str">
        <f t="shared" ref="N96:N152" si="7">IF(ISNUMBER(FIND("/",$B67,1)),MID($B67,FIND("/",$B67,1)+1,LEN($B67)),"")</f>
        <v/>
      </c>
    </row>
    <row r="97" spans="12:14">
      <c r="M97" s="8">
        <f t="shared" si="6"/>
        <v>0</v>
      </c>
      <c r="N97" s="8" t="str">
        <f t="shared" si="7"/>
        <v/>
      </c>
    </row>
    <row r="98" spans="12:14">
      <c r="M98" s="8">
        <f t="shared" si="6"/>
        <v>0</v>
      </c>
      <c r="N98" s="8" t="str">
        <f t="shared" si="7"/>
        <v/>
      </c>
    </row>
    <row r="99" spans="12:14">
      <c r="M99" s="8">
        <f t="shared" si="6"/>
        <v>0</v>
      </c>
      <c r="N99" s="8" t="str">
        <f t="shared" si="7"/>
        <v/>
      </c>
    </row>
    <row r="100" spans="12:14">
      <c r="M100" s="8">
        <f t="shared" si="6"/>
        <v>0</v>
      </c>
      <c r="N100" s="8" t="str">
        <f t="shared" si="7"/>
        <v/>
      </c>
    </row>
    <row r="101" spans="12:14">
      <c r="M101" s="8">
        <f t="shared" si="6"/>
        <v>0</v>
      </c>
      <c r="N101" s="8" t="str">
        <f t="shared" si="7"/>
        <v/>
      </c>
    </row>
    <row r="102" spans="12:14">
      <c r="M102" s="8">
        <f t="shared" si="6"/>
        <v>0</v>
      </c>
      <c r="N102" s="8" t="str">
        <f t="shared" si="7"/>
        <v/>
      </c>
    </row>
    <row r="103" spans="12:14">
      <c r="M103" s="8">
        <f t="shared" si="6"/>
        <v>0</v>
      </c>
      <c r="N103" s="8" t="str">
        <f t="shared" si="7"/>
        <v/>
      </c>
    </row>
    <row r="104" spans="12:14">
      <c r="M104" s="8">
        <f t="shared" si="6"/>
        <v>0</v>
      </c>
      <c r="N104" s="8" t="str">
        <f t="shared" si="7"/>
        <v/>
      </c>
    </row>
    <row r="105" spans="12:14">
      <c r="M105" s="8">
        <f t="shared" si="6"/>
        <v>0</v>
      </c>
      <c r="N105" s="8" t="str">
        <f t="shared" si="7"/>
        <v/>
      </c>
    </row>
    <row r="106" spans="12:14">
      <c r="M106" s="8">
        <f t="shared" si="6"/>
        <v>0</v>
      </c>
      <c r="N106" s="8" t="str">
        <f t="shared" si="7"/>
        <v/>
      </c>
    </row>
    <row r="107" spans="12:14">
      <c r="M107" s="8">
        <f t="shared" si="6"/>
        <v>0</v>
      </c>
      <c r="N107" s="8" t="str">
        <f t="shared" si="7"/>
        <v/>
      </c>
    </row>
    <row r="108" spans="12:14">
      <c r="M108" s="8">
        <f t="shared" si="6"/>
        <v>0</v>
      </c>
      <c r="N108" s="8" t="str">
        <f t="shared" si="7"/>
        <v/>
      </c>
    </row>
    <row r="109" spans="12:14">
      <c r="M109" s="8">
        <f t="shared" si="6"/>
        <v>0</v>
      </c>
      <c r="N109" s="8" t="str">
        <f t="shared" si="7"/>
        <v/>
      </c>
    </row>
    <row r="110" spans="12:14">
      <c r="M110" s="8">
        <f t="shared" si="6"/>
        <v>0</v>
      </c>
      <c r="N110" s="8" t="str">
        <f t="shared" si="7"/>
        <v/>
      </c>
    </row>
    <row r="111" spans="12:14">
      <c r="L111" s="434"/>
      <c r="M111" s="8">
        <f t="shared" si="6"/>
        <v>0</v>
      </c>
      <c r="N111" s="8" t="str">
        <f t="shared" si="7"/>
        <v/>
      </c>
    </row>
    <row r="112" spans="12:14">
      <c r="M112" s="8">
        <f t="shared" si="6"/>
        <v>0</v>
      </c>
      <c r="N112" s="8" t="str">
        <f t="shared" si="7"/>
        <v/>
      </c>
    </row>
    <row r="113" spans="13:14">
      <c r="M113" s="8">
        <f t="shared" si="6"/>
        <v>0</v>
      </c>
      <c r="N113" s="8" t="str">
        <f t="shared" si="7"/>
        <v/>
      </c>
    </row>
    <row r="114" spans="13:14">
      <c r="M114" s="8">
        <f t="shared" si="6"/>
        <v>0</v>
      </c>
      <c r="N114" s="8" t="str">
        <f t="shared" si="7"/>
        <v/>
      </c>
    </row>
    <row r="115" spans="13:14">
      <c r="M115" s="8">
        <f t="shared" si="6"/>
        <v>0</v>
      </c>
      <c r="N115" s="8" t="str">
        <f t="shared" si="7"/>
        <v/>
      </c>
    </row>
    <row r="116" spans="13:14">
      <c r="M116" s="8">
        <f t="shared" si="6"/>
        <v>0</v>
      </c>
      <c r="N116" s="8" t="str">
        <f t="shared" si="7"/>
        <v/>
      </c>
    </row>
    <row r="117" spans="13:14">
      <c r="M117" s="8">
        <f t="shared" si="6"/>
        <v>0</v>
      </c>
      <c r="N117" s="8" t="str">
        <f t="shared" si="7"/>
        <v/>
      </c>
    </row>
    <row r="118" spans="13:14">
      <c r="M118" s="8">
        <f t="shared" si="6"/>
        <v>0</v>
      </c>
      <c r="N118" s="8" t="str">
        <f t="shared" si="7"/>
        <v/>
      </c>
    </row>
    <row r="119" spans="13:14">
      <c r="M119" s="8">
        <f t="shared" si="6"/>
        <v>0</v>
      </c>
      <c r="N119" s="8" t="str">
        <f t="shared" si="7"/>
        <v/>
      </c>
    </row>
    <row r="120" spans="13:14">
      <c r="M120" s="8">
        <f t="shared" si="6"/>
        <v>0</v>
      </c>
      <c r="N120" s="8" t="str">
        <f t="shared" si="7"/>
        <v/>
      </c>
    </row>
    <row r="121" spans="13:14">
      <c r="M121" s="8">
        <f t="shared" si="6"/>
        <v>0</v>
      </c>
      <c r="N121" s="8" t="str">
        <f t="shared" si="7"/>
        <v/>
      </c>
    </row>
    <row r="122" spans="13:14">
      <c r="M122" s="8">
        <f t="shared" si="6"/>
        <v>0</v>
      </c>
      <c r="N122" s="8" t="str">
        <f t="shared" si="7"/>
        <v/>
      </c>
    </row>
    <row r="123" spans="13:14">
      <c r="M123" s="8">
        <f t="shared" si="6"/>
        <v>0</v>
      </c>
      <c r="N123" s="8" t="str">
        <f t="shared" si="7"/>
        <v/>
      </c>
    </row>
    <row r="124" spans="13:14">
      <c r="M124" s="8">
        <f t="shared" si="6"/>
        <v>0</v>
      </c>
      <c r="N124" s="8" t="str">
        <f t="shared" si="7"/>
        <v/>
      </c>
    </row>
    <row r="125" spans="13:14">
      <c r="M125" s="8">
        <f t="shared" si="6"/>
        <v>0</v>
      </c>
      <c r="N125" s="8" t="str">
        <f t="shared" si="7"/>
        <v/>
      </c>
    </row>
    <row r="126" spans="13:14">
      <c r="M126" s="8">
        <f t="shared" si="6"/>
        <v>0</v>
      </c>
      <c r="N126" s="8" t="str">
        <f t="shared" si="7"/>
        <v/>
      </c>
    </row>
    <row r="127" spans="13:14">
      <c r="M127" s="8">
        <f t="shared" si="6"/>
        <v>0</v>
      </c>
      <c r="N127" s="8" t="str">
        <f t="shared" si="7"/>
        <v/>
      </c>
    </row>
    <row r="128" spans="13:14">
      <c r="M128" s="8">
        <f t="shared" si="6"/>
        <v>0</v>
      </c>
      <c r="N128" s="8" t="str">
        <f t="shared" si="7"/>
        <v/>
      </c>
    </row>
    <row r="129" spans="13:14">
      <c r="M129" s="8">
        <f t="shared" si="6"/>
        <v>0</v>
      </c>
      <c r="N129" s="8" t="str">
        <f t="shared" si="7"/>
        <v/>
      </c>
    </row>
    <row r="130" spans="13:14">
      <c r="M130" s="8">
        <f t="shared" si="6"/>
        <v>0</v>
      </c>
      <c r="N130" s="8" t="str">
        <f t="shared" si="7"/>
        <v/>
      </c>
    </row>
    <row r="131" spans="13:14">
      <c r="M131" s="8">
        <f t="shared" si="6"/>
        <v>0</v>
      </c>
      <c r="N131" s="8" t="str">
        <f t="shared" si="7"/>
        <v/>
      </c>
    </row>
    <row r="132" spans="13:14">
      <c r="M132" s="8">
        <f t="shared" si="6"/>
        <v>0</v>
      </c>
      <c r="N132" s="8" t="str">
        <f t="shared" si="7"/>
        <v/>
      </c>
    </row>
    <row r="133" spans="13:14">
      <c r="M133" s="8">
        <f t="shared" si="6"/>
        <v>0</v>
      </c>
      <c r="N133" s="8" t="str">
        <f t="shared" si="7"/>
        <v/>
      </c>
    </row>
    <row r="134" spans="13:14">
      <c r="M134" s="8">
        <f t="shared" si="6"/>
        <v>0</v>
      </c>
      <c r="N134" s="8" t="str">
        <f t="shared" si="7"/>
        <v/>
      </c>
    </row>
    <row r="135" spans="13:14">
      <c r="M135" s="8">
        <f t="shared" si="6"/>
        <v>0</v>
      </c>
      <c r="N135" s="8" t="str">
        <f t="shared" si="7"/>
        <v/>
      </c>
    </row>
    <row r="136" spans="13:14">
      <c r="M136" s="8">
        <f t="shared" si="6"/>
        <v>0</v>
      </c>
      <c r="N136" s="8" t="str">
        <f t="shared" si="7"/>
        <v/>
      </c>
    </row>
    <row r="137" spans="13:14">
      <c r="M137" s="8">
        <f t="shared" si="6"/>
        <v>0</v>
      </c>
      <c r="N137" s="8" t="str">
        <f t="shared" si="7"/>
        <v/>
      </c>
    </row>
    <row r="138" spans="13:14">
      <c r="M138" s="8">
        <f t="shared" si="6"/>
        <v>0</v>
      </c>
      <c r="N138" s="8" t="str">
        <f t="shared" si="7"/>
        <v/>
      </c>
    </row>
    <row r="139" spans="13:14">
      <c r="M139" s="8">
        <f t="shared" si="6"/>
        <v>0</v>
      </c>
      <c r="N139" s="8" t="str">
        <f t="shared" si="7"/>
        <v/>
      </c>
    </row>
    <row r="140" spans="13:14">
      <c r="M140" s="8">
        <f t="shared" si="6"/>
        <v>0</v>
      </c>
      <c r="N140" s="8" t="str">
        <f t="shared" si="7"/>
        <v/>
      </c>
    </row>
    <row r="141" spans="13:14">
      <c r="M141" s="8">
        <f t="shared" si="6"/>
        <v>0</v>
      </c>
      <c r="N141" s="8" t="str">
        <f t="shared" si="7"/>
        <v/>
      </c>
    </row>
    <row r="142" spans="13:14">
      <c r="M142" s="8">
        <f t="shared" si="6"/>
        <v>0</v>
      </c>
      <c r="N142" s="8" t="str">
        <f t="shared" si="7"/>
        <v/>
      </c>
    </row>
    <row r="143" spans="13:14">
      <c r="M143" s="8">
        <f t="shared" si="6"/>
        <v>0</v>
      </c>
      <c r="N143" s="8" t="str">
        <f t="shared" si="7"/>
        <v/>
      </c>
    </row>
    <row r="144" spans="13:14">
      <c r="M144" s="8">
        <f t="shared" si="6"/>
        <v>0</v>
      </c>
      <c r="N144" s="8" t="str">
        <f t="shared" si="7"/>
        <v/>
      </c>
    </row>
    <row r="145" spans="13:14">
      <c r="M145" s="8">
        <f t="shared" si="6"/>
        <v>0</v>
      </c>
      <c r="N145" s="8" t="str">
        <f t="shared" si="7"/>
        <v/>
      </c>
    </row>
    <row r="146" spans="13:14">
      <c r="M146" s="8">
        <f t="shared" si="6"/>
        <v>0</v>
      </c>
      <c r="N146" s="8" t="str">
        <f t="shared" si="7"/>
        <v/>
      </c>
    </row>
    <row r="147" spans="13:14">
      <c r="M147" s="8">
        <f t="shared" si="6"/>
        <v>0</v>
      </c>
      <c r="N147" s="8" t="str">
        <f t="shared" si="7"/>
        <v/>
      </c>
    </row>
    <row r="148" spans="13:14">
      <c r="M148" s="8">
        <f t="shared" si="6"/>
        <v>0</v>
      </c>
      <c r="N148" s="8" t="str">
        <f t="shared" si="7"/>
        <v/>
      </c>
    </row>
    <row r="149" spans="13:14">
      <c r="M149" s="8">
        <f t="shared" si="6"/>
        <v>0</v>
      </c>
      <c r="N149" s="8" t="str">
        <f t="shared" si="7"/>
        <v/>
      </c>
    </row>
    <row r="150" spans="13:14">
      <c r="M150" s="8">
        <f t="shared" si="6"/>
        <v>0</v>
      </c>
      <c r="N150" s="8" t="str">
        <f t="shared" si="7"/>
        <v/>
      </c>
    </row>
    <row r="151" spans="13:14">
      <c r="M151" s="8">
        <f t="shared" si="6"/>
        <v>0</v>
      </c>
      <c r="N151" s="8" t="str">
        <f t="shared" si="7"/>
        <v/>
      </c>
    </row>
    <row r="152" spans="13:14">
      <c r="M152" s="8">
        <f t="shared" si="6"/>
        <v>0</v>
      </c>
      <c r="N152" s="8" t="str">
        <f t="shared" si="7"/>
        <v/>
      </c>
    </row>
    <row r="153" spans="13:14">
      <c r="M153" s="8">
        <f t="shared" ref="M153:M216" si="8">IF(ISNUMBER(FIND("/",$B124,1)),MID($B124,1,FIND("/",$B124,1)-1),$B124)</f>
        <v>0</v>
      </c>
      <c r="N153" s="8" t="str">
        <f t="shared" ref="N153:N216" si="9">IF(ISNUMBER(FIND("/",$B124,1)),MID($B124,FIND("/",$B124,1)+1,LEN($B124)),"")</f>
        <v/>
      </c>
    </row>
    <row r="154" spans="13:14">
      <c r="M154" s="8">
        <f t="shared" si="8"/>
        <v>0</v>
      </c>
      <c r="N154" s="8" t="str">
        <f t="shared" si="9"/>
        <v/>
      </c>
    </row>
    <row r="155" spans="13:14">
      <c r="M155" s="8">
        <f t="shared" si="8"/>
        <v>0</v>
      </c>
      <c r="N155" s="8" t="str">
        <f t="shared" si="9"/>
        <v/>
      </c>
    </row>
    <row r="156" spans="13:14">
      <c r="M156" s="8">
        <f t="shared" si="8"/>
        <v>0</v>
      </c>
      <c r="N156" s="8" t="str">
        <f t="shared" si="9"/>
        <v/>
      </c>
    </row>
    <row r="157" spans="13:14">
      <c r="M157" s="8">
        <f t="shared" si="8"/>
        <v>0</v>
      </c>
      <c r="N157" s="8" t="str">
        <f t="shared" si="9"/>
        <v/>
      </c>
    </row>
    <row r="158" spans="13:14">
      <c r="M158" s="8">
        <f t="shared" si="8"/>
        <v>0</v>
      </c>
      <c r="N158" s="8" t="str">
        <f t="shared" si="9"/>
        <v/>
      </c>
    </row>
    <row r="159" spans="13:14">
      <c r="M159" s="8">
        <f t="shared" si="8"/>
        <v>0</v>
      </c>
      <c r="N159" s="8" t="str">
        <f t="shared" si="9"/>
        <v/>
      </c>
    </row>
    <row r="160" spans="13:14">
      <c r="M160" s="8">
        <f t="shared" si="8"/>
        <v>0</v>
      </c>
      <c r="N160" s="8" t="str">
        <f t="shared" si="9"/>
        <v/>
      </c>
    </row>
    <row r="161" spans="13:14">
      <c r="M161" s="8">
        <f t="shared" si="8"/>
        <v>0</v>
      </c>
      <c r="N161" s="8" t="str">
        <f t="shared" si="9"/>
        <v/>
      </c>
    </row>
    <row r="162" spans="13:14">
      <c r="M162" s="8">
        <f t="shared" si="8"/>
        <v>0</v>
      </c>
      <c r="N162" s="8" t="str">
        <f t="shared" si="9"/>
        <v/>
      </c>
    </row>
    <row r="163" spans="13:14">
      <c r="M163" s="8">
        <f t="shared" si="8"/>
        <v>0</v>
      </c>
      <c r="N163" s="8" t="str">
        <f t="shared" si="9"/>
        <v/>
      </c>
    </row>
    <row r="164" spans="13:14">
      <c r="M164" s="8">
        <f t="shared" si="8"/>
        <v>0</v>
      </c>
      <c r="N164" s="8" t="str">
        <f t="shared" si="9"/>
        <v/>
      </c>
    </row>
    <row r="165" spans="13:14">
      <c r="M165" s="8">
        <f t="shared" si="8"/>
        <v>0</v>
      </c>
      <c r="N165" s="8" t="str">
        <f t="shared" si="9"/>
        <v/>
      </c>
    </row>
    <row r="166" spans="13:14">
      <c r="M166" s="8">
        <f t="shared" si="8"/>
        <v>0</v>
      </c>
      <c r="N166" s="8" t="str">
        <f t="shared" si="9"/>
        <v/>
      </c>
    </row>
    <row r="167" spans="13:14">
      <c r="M167" s="8">
        <f t="shared" si="8"/>
        <v>0</v>
      </c>
      <c r="N167" s="8" t="str">
        <f t="shared" si="9"/>
        <v/>
      </c>
    </row>
    <row r="168" spans="13:14">
      <c r="M168" s="8">
        <f t="shared" si="8"/>
        <v>0</v>
      </c>
      <c r="N168" s="8" t="str">
        <f t="shared" si="9"/>
        <v/>
      </c>
    </row>
    <row r="169" spans="13:14">
      <c r="M169" s="8">
        <f t="shared" si="8"/>
        <v>0</v>
      </c>
      <c r="N169" s="8" t="str">
        <f t="shared" si="9"/>
        <v/>
      </c>
    </row>
    <row r="170" spans="13:14">
      <c r="M170" s="8">
        <f t="shared" si="8"/>
        <v>0</v>
      </c>
      <c r="N170" s="8" t="str">
        <f t="shared" si="9"/>
        <v/>
      </c>
    </row>
    <row r="171" spans="13:14">
      <c r="M171" s="8">
        <f t="shared" si="8"/>
        <v>0</v>
      </c>
      <c r="N171" s="8" t="str">
        <f t="shared" si="9"/>
        <v/>
      </c>
    </row>
    <row r="172" spans="13:14">
      <c r="M172" s="8">
        <f t="shared" si="8"/>
        <v>0</v>
      </c>
      <c r="N172" s="8" t="str">
        <f t="shared" si="9"/>
        <v/>
      </c>
    </row>
    <row r="173" spans="13:14">
      <c r="M173" s="8">
        <f t="shared" si="8"/>
        <v>0</v>
      </c>
      <c r="N173" s="8" t="str">
        <f t="shared" si="9"/>
        <v/>
      </c>
    </row>
    <row r="174" spans="13:14">
      <c r="M174" s="8">
        <f t="shared" si="8"/>
        <v>0</v>
      </c>
      <c r="N174" s="8" t="str">
        <f t="shared" si="9"/>
        <v/>
      </c>
    </row>
    <row r="175" spans="13:14">
      <c r="M175" s="8">
        <f t="shared" si="8"/>
        <v>0</v>
      </c>
      <c r="N175" s="8" t="str">
        <f t="shared" si="9"/>
        <v/>
      </c>
    </row>
    <row r="176" spans="13:14">
      <c r="M176" s="8">
        <f t="shared" si="8"/>
        <v>0</v>
      </c>
      <c r="N176" s="8" t="str">
        <f t="shared" si="9"/>
        <v/>
      </c>
    </row>
    <row r="177" spans="12:14">
      <c r="M177" s="8">
        <f t="shared" si="8"/>
        <v>0</v>
      </c>
      <c r="N177" s="8" t="str">
        <f t="shared" si="9"/>
        <v/>
      </c>
    </row>
    <row r="178" spans="12:14">
      <c r="M178" s="8">
        <f t="shared" si="8"/>
        <v>0</v>
      </c>
      <c r="N178" s="8" t="str">
        <f t="shared" si="9"/>
        <v/>
      </c>
    </row>
    <row r="179" spans="12:14">
      <c r="M179" s="8">
        <f t="shared" si="8"/>
        <v>0</v>
      </c>
      <c r="N179" s="8" t="str">
        <f t="shared" si="9"/>
        <v/>
      </c>
    </row>
    <row r="180" spans="12:14">
      <c r="M180" s="8">
        <f t="shared" si="8"/>
        <v>0</v>
      </c>
      <c r="N180" s="8" t="str">
        <f t="shared" si="9"/>
        <v/>
      </c>
    </row>
    <row r="181" spans="12:14">
      <c r="M181" s="8">
        <f t="shared" si="8"/>
        <v>0</v>
      </c>
      <c r="N181" s="8" t="str">
        <f t="shared" si="9"/>
        <v/>
      </c>
    </row>
    <row r="182" spans="12:14">
      <c r="M182" s="8">
        <f t="shared" si="8"/>
        <v>0</v>
      </c>
      <c r="N182" s="8" t="str">
        <f t="shared" si="9"/>
        <v/>
      </c>
    </row>
    <row r="183" spans="12:14">
      <c r="M183" s="8">
        <f t="shared" si="8"/>
        <v>0</v>
      </c>
      <c r="N183" s="8" t="str">
        <f t="shared" si="9"/>
        <v/>
      </c>
    </row>
    <row r="184" spans="12:14">
      <c r="M184" s="8">
        <f t="shared" si="8"/>
        <v>0</v>
      </c>
      <c r="N184" s="8" t="str">
        <f t="shared" si="9"/>
        <v/>
      </c>
    </row>
    <row r="185" spans="12:14">
      <c r="M185" s="8">
        <f t="shared" si="8"/>
        <v>0</v>
      </c>
      <c r="N185" s="8" t="str">
        <f t="shared" si="9"/>
        <v/>
      </c>
    </row>
    <row r="186" spans="12:14">
      <c r="M186" s="8">
        <f t="shared" si="8"/>
        <v>0</v>
      </c>
      <c r="N186" s="8" t="str">
        <f t="shared" si="9"/>
        <v/>
      </c>
    </row>
    <row r="187" spans="12:14">
      <c r="M187" s="8">
        <f t="shared" si="8"/>
        <v>0</v>
      </c>
      <c r="N187" s="8" t="str">
        <f t="shared" si="9"/>
        <v/>
      </c>
    </row>
    <row r="188" spans="12:14">
      <c r="M188" s="8">
        <f t="shared" si="8"/>
        <v>0</v>
      </c>
      <c r="N188" s="8" t="str">
        <f t="shared" si="9"/>
        <v/>
      </c>
    </row>
    <row r="189" spans="12:14">
      <c r="M189" s="8">
        <f t="shared" si="8"/>
        <v>0</v>
      </c>
      <c r="N189" s="8" t="str">
        <f t="shared" si="9"/>
        <v/>
      </c>
    </row>
    <row r="190" spans="12:14">
      <c r="M190" s="8">
        <f t="shared" si="8"/>
        <v>0</v>
      </c>
      <c r="N190" s="8" t="str">
        <f t="shared" si="9"/>
        <v/>
      </c>
    </row>
    <row r="191" spans="12:14">
      <c r="M191" s="8">
        <f t="shared" si="8"/>
        <v>0</v>
      </c>
      <c r="N191" s="8" t="str">
        <f t="shared" si="9"/>
        <v/>
      </c>
    </row>
    <row r="192" spans="12:14">
      <c r="L192" s="12"/>
      <c r="M192" s="8">
        <f t="shared" si="8"/>
        <v>0</v>
      </c>
      <c r="N192" s="8" t="str">
        <f t="shared" si="9"/>
        <v/>
      </c>
    </row>
    <row r="193" spans="12:14">
      <c r="L193" s="12"/>
      <c r="M193" s="8">
        <f t="shared" si="8"/>
        <v>0</v>
      </c>
      <c r="N193" s="8" t="str">
        <f t="shared" si="9"/>
        <v/>
      </c>
    </row>
    <row r="194" spans="12:14">
      <c r="L194" s="12"/>
      <c r="M194" s="8">
        <f t="shared" si="8"/>
        <v>0</v>
      </c>
      <c r="N194" s="8" t="str">
        <f t="shared" si="9"/>
        <v/>
      </c>
    </row>
    <row r="195" spans="12:14">
      <c r="L195" s="12"/>
      <c r="M195" s="8">
        <f t="shared" si="8"/>
        <v>0</v>
      </c>
      <c r="N195" s="8" t="str">
        <f t="shared" si="9"/>
        <v/>
      </c>
    </row>
    <row r="196" spans="12:14">
      <c r="L196" s="12"/>
      <c r="M196" s="8">
        <f t="shared" si="8"/>
        <v>0</v>
      </c>
      <c r="N196" s="8" t="str">
        <f t="shared" si="9"/>
        <v/>
      </c>
    </row>
    <row r="197" spans="12:14">
      <c r="L197" s="12"/>
      <c r="M197" s="8">
        <f t="shared" si="8"/>
        <v>0</v>
      </c>
      <c r="N197" s="8" t="str">
        <f t="shared" si="9"/>
        <v/>
      </c>
    </row>
    <row r="198" spans="12:14">
      <c r="L198" s="12"/>
      <c r="M198" s="8">
        <f t="shared" si="8"/>
        <v>0</v>
      </c>
      <c r="N198" s="8" t="str">
        <f t="shared" si="9"/>
        <v/>
      </c>
    </row>
    <row r="199" spans="12:14">
      <c r="L199" s="12"/>
      <c r="M199" s="8">
        <f t="shared" si="8"/>
        <v>0</v>
      </c>
      <c r="N199" s="8" t="str">
        <f t="shared" si="9"/>
        <v/>
      </c>
    </row>
    <row r="200" spans="12:14">
      <c r="L200" s="12"/>
      <c r="M200" s="8">
        <f t="shared" si="8"/>
        <v>0</v>
      </c>
      <c r="N200" s="8" t="str">
        <f t="shared" si="9"/>
        <v/>
      </c>
    </row>
    <row r="201" spans="12:14">
      <c r="L201" s="12"/>
      <c r="M201" s="8">
        <f t="shared" si="8"/>
        <v>0</v>
      </c>
      <c r="N201" s="8" t="str">
        <f t="shared" si="9"/>
        <v/>
      </c>
    </row>
    <row r="202" spans="12:14">
      <c r="L202" s="12"/>
      <c r="M202" s="8">
        <f t="shared" si="8"/>
        <v>0</v>
      </c>
      <c r="N202" s="8" t="str">
        <f t="shared" si="9"/>
        <v/>
      </c>
    </row>
    <row r="203" spans="12:14">
      <c r="L203" s="12"/>
      <c r="M203" s="8">
        <f t="shared" si="8"/>
        <v>0</v>
      </c>
      <c r="N203" s="8" t="str">
        <f t="shared" si="9"/>
        <v/>
      </c>
    </row>
    <row r="204" spans="12:14">
      <c r="L204" s="12"/>
      <c r="M204" s="8">
        <f t="shared" si="8"/>
        <v>0</v>
      </c>
      <c r="N204" s="8" t="str">
        <f t="shared" si="9"/>
        <v/>
      </c>
    </row>
    <row r="205" spans="12:14">
      <c r="L205" s="12"/>
      <c r="M205" s="8">
        <f t="shared" si="8"/>
        <v>0</v>
      </c>
      <c r="N205" s="8" t="str">
        <f t="shared" si="9"/>
        <v/>
      </c>
    </row>
    <row r="206" spans="12:14">
      <c r="L206" s="12"/>
      <c r="M206" s="8">
        <f t="shared" si="8"/>
        <v>0</v>
      </c>
      <c r="N206" s="8" t="str">
        <f t="shared" si="9"/>
        <v/>
      </c>
    </row>
    <row r="207" spans="12:14">
      <c r="L207" s="12"/>
      <c r="M207" s="8">
        <f t="shared" si="8"/>
        <v>0</v>
      </c>
      <c r="N207" s="8" t="str">
        <f t="shared" si="9"/>
        <v/>
      </c>
    </row>
    <row r="208" spans="12:14">
      <c r="L208" s="12"/>
      <c r="M208" s="8">
        <f t="shared" si="8"/>
        <v>0</v>
      </c>
      <c r="N208" s="8" t="str">
        <f t="shared" si="9"/>
        <v/>
      </c>
    </row>
    <row r="209" spans="12:14">
      <c r="L209" s="12"/>
      <c r="M209" s="8">
        <f t="shared" si="8"/>
        <v>0</v>
      </c>
      <c r="N209" s="8" t="str">
        <f t="shared" si="9"/>
        <v/>
      </c>
    </row>
    <row r="210" spans="12:14">
      <c r="L210" s="12"/>
      <c r="M210" s="8">
        <f t="shared" si="8"/>
        <v>0</v>
      </c>
      <c r="N210" s="8" t="str">
        <f t="shared" si="9"/>
        <v/>
      </c>
    </row>
    <row r="211" spans="12:14">
      <c r="L211" s="12"/>
      <c r="M211" s="8">
        <f t="shared" si="8"/>
        <v>0</v>
      </c>
      <c r="N211" s="8" t="str">
        <f t="shared" si="9"/>
        <v/>
      </c>
    </row>
    <row r="212" spans="12:14">
      <c r="L212" s="12"/>
      <c r="M212" s="8">
        <f t="shared" si="8"/>
        <v>0</v>
      </c>
      <c r="N212" s="8" t="str">
        <f t="shared" si="9"/>
        <v/>
      </c>
    </row>
    <row r="213" spans="12:14">
      <c r="L213" s="43"/>
      <c r="M213" s="8">
        <f t="shared" si="8"/>
        <v>0</v>
      </c>
      <c r="N213" s="8" t="str">
        <f t="shared" si="9"/>
        <v/>
      </c>
    </row>
    <row r="214" spans="12:14">
      <c r="L214" s="43"/>
      <c r="M214" s="8">
        <f t="shared" si="8"/>
        <v>0</v>
      </c>
      <c r="N214" s="8" t="str">
        <f t="shared" si="9"/>
        <v/>
      </c>
    </row>
    <row r="215" spans="12:14">
      <c r="L215" s="43"/>
      <c r="M215" s="8">
        <f t="shared" si="8"/>
        <v>0</v>
      </c>
      <c r="N215" s="8" t="str">
        <f t="shared" si="9"/>
        <v/>
      </c>
    </row>
    <row r="216" spans="12:14">
      <c r="L216" s="43"/>
      <c r="M216" s="8">
        <f t="shared" si="8"/>
        <v>0</v>
      </c>
      <c r="N216" s="8" t="str">
        <f t="shared" si="9"/>
        <v/>
      </c>
    </row>
    <row r="217" spans="12:14">
      <c r="L217" s="43"/>
      <c r="M217" s="8">
        <f t="shared" ref="M217:M280" si="10">IF(ISNUMBER(FIND("/",$B188,1)),MID($B188,1,FIND("/",$B188,1)-1),$B188)</f>
        <v>0</v>
      </c>
      <c r="N217" s="8" t="str">
        <f t="shared" ref="N217:N280" si="11">IF(ISNUMBER(FIND("/",$B188,1)),MID($B188,FIND("/",$B188,1)+1,LEN($B188)),"")</f>
        <v/>
      </c>
    </row>
    <row r="218" spans="12:14">
      <c r="L218" s="43"/>
      <c r="M218" s="8">
        <f t="shared" si="10"/>
        <v>0</v>
      </c>
      <c r="N218" s="8" t="str">
        <f t="shared" si="11"/>
        <v/>
      </c>
    </row>
    <row r="219" spans="12:14">
      <c r="L219" s="43"/>
      <c r="M219" s="8">
        <f t="shared" si="10"/>
        <v>0</v>
      </c>
      <c r="N219" s="8" t="str">
        <f t="shared" si="11"/>
        <v/>
      </c>
    </row>
    <row r="220" spans="12:14">
      <c r="L220" s="43"/>
      <c r="M220" s="8">
        <f t="shared" si="10"/>
        <v>0</v>
      </c>
      <c r="N220" s="8" t="str">
        <f t="shared" si="11"/>
        <v/>
      </c>
    </row>
    <row r="221" spans="12:14">
      <c r="L221" s="43"/>
      <c r="M221" s="8">
        <f t="shared" si="10"/>
        <v>0</v>
      </c>
      <c r="N221" s="8" t="str">
        <f t="shared" si="11"/>
        <v/>
      </c>
    </row>
    <row r="222" spans="12:14">
      <c r="L222" s="43"/>
      <c r="M222" s="8">
        <f t="shared" si="10"/>
        <v>0</v>
      </c>
      <c r="N222" s="8" t="str">
        <f t="shared" si="11"/>
        <v/>
      </c>
    </row>
    <row r="223" spans="12:14">
      <c r="L223" s="43"/>
      <c r="M223" s="8">
        <f t="shared" si="10"/>
        <v>0</v>
      </c>
      <c r="N223" s="8" t="str">
        <f t="shared" si="11"/>
        <v/>
      </c>
    </row>
    <row r="224" spans="12:14">
      <c r="L224" s="43"/>
      <c r="M224" s="8">
        <f t="shared" si="10"/>
        <v>0</v>
      </c>
      <c r="N224" s="8" t="str">
        <f t="shared" si="11"/>
        <v/>
      </c>
    </row>
    <row r="225" spans="12:14">
      <c r="L225" s="43"/>
      <c r="M225" s="8">
        <f t="shared" si="10"/>
        <v>0</v>
      </c>
      <c r="N225" s="8" t="str">
        <f t="shared" si="11"/>
        <v/>
      </c>
    </row>
    <row r="226" spans="12:14">
      <c r="L226" s="43"/>
      <c r="M226" s="8">
        <f t="shared" si="10"/>
        <v>0</v>
      </c>
      <c r="N226" s="8" t="str">
        <f t="shared" si="11"/>
        <v/>
      </c>
    </row>
    <row r="227" spans="12:14">
      <c r="L227" s="43"/>
      <c r="M227" s="8">
        <f t="shared" si="10"/>
        <v>0</v>
      </c>
      <c r="N227" s="8" t="str">
        <f t="shared" si="11"/>
        <v/>
      </c>
    </row>
    <row r="228" spans="12:14">
      <c r="L228" s="43"/>
      <c r="M228" s="8">
        <f t="shared" si="10"/>
        <v>0</v>
      </c>
      <c r="N228" s="8" t="str">
        <f t="shared" si="11"/>
        <v/>
      </c>
    </row>
    <row r="229" spans="12:14">
      <c r="L229" s="43"/>
      <c r="M229" s="8">
        <f t="shared" si="10"/>
        <v>0</v>
      </c>
      <c r="N229" s="8" t="str">
        <f t="shared" si="11"/>
        <v/>
      </c>
    </row>
    <row r="230" spans="12:14">
      <c r="L230" s="43"/>
      <c r="M230" s="8">
        <f t="shared" si="10"/>
        <v>0</v>
      </c>
      <c r="N230" s="8" t="str">
        <f t="shared" si="11"/>
        <v/>
      </c>
    </row>
    <row r="231" spans="12:14">
      <c r="L231" s="43"/>
      <c r="M231" s="8">
        <f t="shared" si="10"/>
        <v>0</v>
      </c>
      <c r="N231" s="8" t="str">
        <f t="shared" si="11"/>
        <v/>
      </c>
    </row>
    <row r="232" spans="12:14">
      <c r="L232" s="43"/>
      <c r="M232" s="8">
        <f t="shared" si="10"/>
        <v>0</v>
      </c>
      <c r="N232" s="8" t="str">
        <f t="shared" si="11"/>
        <v/>
      </c>
    </row>
    <row r="233" spans="12:14">
      <c r="L233" s="43"/>
      <c r="M233" s="8">
        <f t="shared" si="10"/>
        <v>0</v>
      </c>
      <c r="N233" s="8" t="str">
        <f t="shared" si="11"/>
        <v/>
      </c>
    </row>
    <row r="234" spans="12:14">
      <c r="L234" s="43"/>
      <c r="M234" s="8">
        <f t="shared" si="10"/>
        <v>0</v>
      </c>
      <c r="N234" s="8" t="str">
        <f t="shared" si="11"/>
        <v/>
      </c>
    </row>
    <row r="235" spans="12:14">
      <c r="L235" s="12"/>
      <c r="M235" s="8">
        <f t="shared" si="10"/>
        <v>0</v>
      </c>
      <c r="N235" s="8" t="str">
        <f t="shared" si="11"/>
        <v/>
      </c>
    </row>
    <row r="236" spans="12:14">
      <c r="L236" s="12"/>
      <c r="M236" s="8">
        <f t="shared" si="10"/>
        <v>0</v>
      </c>
      <c r="N236" s="8" t="str">
        <f t="shared" si="11"/>
        <v/>
      </c>
    </row>
    <row r="237" spans="12:14">
      <c r="L237" s="12"/>
      <c r="M237" s="8">
        <f t="shared" si="10"/>
        <v>0</v>
      </c>
      <c r="N237" s="8" t="str">
        <f t="shared" si="11"/>
        <v/>
      </c>
    </row>
    <row r="238" spans="12:14">
      <c r="L238" s="12"/>
      <c r="M238" s="8">
        <f t="shared" si="10"/>
        <v>0</v>
      </c>
      <c r="N238" s="8" t="str">
        <f t="shared" si="11"/>
        <v/>
      </c>
    </row>
    <row r="239" spans="12:14">
      <c r="L239" s="12"/>
      <c r="M239" s="8">
        <f t="shared" si="10"/>
        <v>0</v>
      </c>
      <c r="N239" s="8" t="str">
        <f t="shared" si="11"/>
        <v/>
      </c>
    </row>
    <row r="240" spans="12:14">
      <c r="L240" s="12"/>
      <c r="M240" s="8">
        <f t="shared" si="10"/>
        <v>0</v>
      </c>
      <c r="N240" s="8" t="str">
        <f t="shared" si="11"/>
        <v/>
      </c>
    </row>
    <row r="241" spans="12:14">
      <c r="L241" s="12"/>
      <c r="M241" s="8">
        <f t="shared" si="10"/>
        <v>0</v>
      </c>
      <c r="N241" s="8" t="str">
        <f t="shared" si="11"/>
        <v/>
      </c>
    </row>
    <row r="242" spans="12:14">
      <c r="M242" s="8">
        <f t="shared" si="10"/>
        <v>0</v>
      </c>
      <c r="N242" s="8" t="str">
        <f t="shared" si="11"/>
        <v/>
      </c>
    </row>
    <row r="243" spans="12:14">
      <c r="M243" s="8">
        <f t="shared" si="10"/>
        <v>0</v>
      </c>
      <c r="N243" s="8" t="str">
        <f t="shared" si="11"/>
        <v/>
      </c>
    </row>
    <row r="244" spans="12:14">
      <c r="M244" s="8">
        <f t="shared" si="10"/>
        <v>0</v>
      </c>
      <c r="N244" s="8" t="str">
        <f t="shared" si="11"/>
        <v/>
      </c>
    </row>
    <row r="245" spans="12:14">
      <c r="M245" s="8">
        <f t="shared" si="10"/>
        <v>0</v>
      </c>
      <c r="N245" s="8" t="str">
        <f t="shared" si="11"/>
        <v/>
      </c>
    </row>
    <row r="246" spans="12:14">
      <c r="M246" s="8">
        <f t="shared" si="10"/>
        <v>0</v>
      </c>
      <c r="N246" s="8" t="str">
        <f t="shared" si="11"/>
        <v/>
      </c>
    </row>
    <row r="247" spans="12:14">
      <c r="M247" s="8">
        <f t="shared" si="10"/>
        <v>0</v>
      </c>
      <c r="N247" s="8" t="str">
        <f t="shared" si="11"/>
        <v/>
      </c>
    </row>
    <row r="248" spans="12:14">
      <c r="M248" s="8">
        <f t="shared" si="10"/>
        <v>0</v>
      </c>
      <c r="N248" s="8" t="str">
        <f t="shared" si="11"/>
        <v/>
      </c>
    </row>
    <row r="249" spans="12:14">
      <c r="M249" s="8">
        <f t="shared" si="10"/>
        <v>0</v>
      </c>
      <c r="N249" s="8" t="str">
        <f t="shared" si="11"/>
        <v/>
      </c>
    </row>
    <row r="250" spans="12:14">
      <c r="M250" s="8">
        <f t="shared" si="10"/>
        <v>0</v>
      </c>
      <c r="N250" s="8" t="str">
        <f t="shared" si="11"/>
        <v/>
      </c>
    </row>
    <row r="251" spans="12:14">
      <c r="M251" s="8">
        <f t="shared" si="10"/>
        <v>0</v>
      </c>
      <c r="N251" s="8" t="str">
        <f t="shared" si="11"/>
        <v/>
      </c>
    </row>
    <row r="252" spans="12:14">
      <c r="M252" s="8">
        <f t="shared" si="10"/>
        <v>0</v>
      </c>
      <c r="N252" s="8" t="str">
        <f t="shared" si="11"/>
        <v/>
      </c>
    </row>
    <row r="253" spans="12:14">
      <c r="M253" s="8">
        <f t="shared" si="10"/>
        <v>0</v>
      </c>
      <c r="N253" s="8" t="str">
        <f t="shared" si="11"/>
        <v/>
      </c>
    </row>
    <row r="254" spans="12:14">
      <c r="M254" s="8">
        <f t="shared" si="10"/>
        <v>0</v>
      </c>
      <c r="N254" s="8" t="str">
        <f t="shared" si="11"/>
        <v/>
      </c>
    </row>
    <row r="255" spans="12:14">
      <c r="M255" s="8">
        <f t="shared" si="10"/>
        <v>0</v>
      </c>
      <c r="N255" s="8" t="str">
        <f t="shared" si="11"/>
        <v/>
      </c>
    </row>
    <row r="256" spans="12:14">
      <c r="M256" s="8">
        <f t="shared" si="10"/>
        <v>0</v>
      </c>
      <c r="N256" s="8" t="str">
        <f t="shared" si="11"/>
        <v/>
      </c>
    </row>
    <row r="257" spans="13:14">
      <c r="M257" s="8">
        <f t="shared" si="10"/>
        <v>0</v>
      </c>
      <c r="N257" s="8" t="str">
        <f t="shared" si="11"/>
        <v/>
      </c>
    </row>
    <row r="258" spans="13:14">
      <c r="M258" s="8">
        <f t="shared" si="10"/>
        <v>0</v>
      </c>
      <c r="N258" s="8" t="str">
        <f t="shared" si="11"/>
        <v/>
      </c>
    </row>
    <row r="259" spans="13:14">
      <c r="M259" s="8">
        <f t="shared" si="10"/>
        <v>0</v>
      </c>
      <c r="N259" s="8" t="str">
        <f t="shared" si="11"/>
        <v/>
      </c>
    </row>
    <row r="260" spans="13:14">
      <c r="M260" s="8">
        <f t="shared" si="10"/>
        <v>0</v>
      </c>
      <c r="N260" s="8" t="str">
        <f t="shared" si="11"/>
        <v/>
      </c>
    </row>
    <row r="261" spans="13:14">
      <c r="M261" s="8">
        <f t="shared" si="10"/>
        <v>0</v>
      </c>
      <c r="N261" s="8" t="str">
        <f t="shared" si="11"/>
        <v/>
      </c>
    </row>
    <row r="262" spans="13:14">
      <c r="M262" s="8">
        <f t="shared" si="10"/>
        <v>0</v>
      </c>
      <c r="N262" s="8" t="str">
        <f t="shared" si="11"/>
        <v/>
      </c>
    </row>
    <row r="263" spans="13:14">
      <c r="M263" s="8">
        <f t="shared" si="10"/>
        <v>0</v>
      </c>
      <c r="N263" s="8" t="str">
        <f t="shared" si="11"/>
        <v/>
      </c>
    </row>
    <row r="264" spans="13:14">
      <c r="M264" s="8">
        <f t="shared" si="10"/>
        <v>0</v>
      </c>
      <c r="N264" s="8" t="str">
        <f t="shared" si="11"/>
        <v/>
      </c>
    </row>
    <row r="265" spans="13:14">
      <c r="M265" s="8">
        <f t="shared" si="10"/>
        <v>0</v>
      </c>
      <c r="N265" s="8" t="str">
        <f t="shared" si="11"/>
        <v/>
      </c>
    </row>
    <row r="266" spans="13:14">
      <c r="M266" s="8">
        <f t="shared" si="10"/>
        <v>0</v>
      </c>
      <c r="N266" s="8" t="str">
        <f t="shared" si="11"/>
        <v/>
      </c>
    </row>
    <row r="267" spans="13:14">
      <c r="M267" s="8">
        <f t="shared" si="10"/>
        <v>0</v>
      </c>
      <c r="N267" s="8" t="str">
        <f t="shared" si="11"/>
        <v/>
      </c>
    </row>
    <row r="268" spans="13:14">
      <c r="M268" s="8">
        <f t="shared" si="10"/>
        <v>0</v>
      </c>
      <c r="N268" s="8" t="str">
        <f t="shared" si="11"/>
        <v/>
      </c>
    </row>
    <row r="269" spans="13:14">
      <c r="M269" s="8">
        <f t="shared" si="10"/>
        <v>0</v>
      </c>
      <c r="N269" s="8" t="str">
        <f t="shared" si="11"/>
        <v/>
      </c>
    </row>
    <row r="270" spans="13:14">
      <c r="M270" s="8">
        <f t="shared" si="10"/>
        <v>0</v>
      </c>
      <c r="N270" s="8" t="str">
        <f t="shared" si="11"/>
        <v/>
      </c>
    </row>
    <row r="271" spans="13:14">
      <c r="M271" s="8">
        <f t="shared" si="10"/>
        <v>0</v>
      </c>
      <c r="N271" s="8" t="str">
        <f t="shared" si="11"/>
        <v/>
      </c>
    </row>
    <row r="272" spans="13:14">
      <c r="M272" s="8">
        <f t="shared" si="10"/>
        <v>0</v>
      </c>
      <c r="N272" s="8" t="str">
        <f t="shared" si="11"/>
        <v/>
      </c>
    </row>
    <row r="273" spans="13:14">
      <c r="M273" s="8">
        <f t="shared" si="10"/>
        <v>0</v>
      </c>
      <c r="N273" s="8" t="str">
        <f t="shared" si="11"/>
        <v/>
      </c>
    </row>
    <row r="274" spans="13:14">
      <c r="M274" s="8">
        <f t="shared" si="10"/>
        <v>0</v>
      </c>
      <c r="N274" s="8" t="str">
        <f t="shared" si="11"/>
        <v/>
      </c>
    </row>
    <row r="275" spans="13:14">
      <c r="M275" s="8">
        <f t="shared" si="10"/>
        <v>0</v>
      </c>
      <c r="N275" s="8" t="str">
        <f t="shared" si="11"/>
        <v/>
      </c>
    </row>
    <row r="276" spans="13:14">
      <c r="M276" s="8">
        <f t="shared" si="10"/>
        <v>0</v>
      </c>
      <c r="N276" s="8" t="str">
        <f t="shared" si="11"/>
        <v/>
      </c>
    </row>
    <row r="277" spans="13:14">
      <c r="M277" s="8">
        <f t="shared" si="10"/>
        <v>0</v>
      </c>
      <c r="N277" s="8" t="str">
        <f t="shared" si="11"/>
        <v/>
      </c>
    </row>
    <row r="278" spans="13:14">
      <c r="M278" s="8">
        <f t="shared" si="10"/>
        <v>0</v>
      </c>
      <c r="N278" s="8" t="str">
        <f t="shared" si="11"/>
        <v/>
      </c>
    </row>
    <row r="279" spans="13:14">
      <c r="M279" s="8">
        <f t="shared" si="10"/>
        <v>0</v>
      </c>
      <c r="N279" s="8" t="str">
        <f t="shared" si="11"/>
        <v/>
      </c>
    </row>
    <row r="280" spans="13:14">
      <c r="M280" s="8">
        <f t="shared" si="10"/>
        <v>0</v>
      </c>
      <c r="N280" s="8" t="str">
        <f t="shared" si="11"/>
        <v/>
      </c>
    </row>
    <row r="281" spans="13:14">
      <c r="M281" s="8">
        <f t="shared" ref="M281:M319" si="12">IF(ISNUMBER(FIND("/",$B252,1)),MID($B252,1,FIND("/",$B252,1)-1),$B252)</f>
        <v>0</v>
      </c>
      <c r="N281" s="8" t="str">
        <f t="shared" ref="N281:N319" si="13">IF(ISNUMBER(FIND("/",$B252,1)),MID($B252,FIND("/",$B252,1)+1,LEN($B252)),"")</f>
        <v/>
      </c>
    </row>
    <row r="282" spans="13:14">
      <c r="M282" s="8">
        <f t="shared" si="12"/>
        <v>0</v>
      </c>
      <c r="N282" s="8" t="str">
        <f t="shared" si="13"/>
        <v/>
      </c>
    </row>
    <row r="283" spans="13:14">
      <c r="M283" s="8">
        <f t="shared" si="12"/>
        <v>0</v>
      </c>
      <c r="N283" s="8" t="str">
        <f t="shared" si="13"/>
        <v/>
      </c>
    </row>
    <row r="284" spans="13:14">
      <c r="M284" s="8">
        <f t="shared" si="12"/>
        <v>0</v>
      </c>
      <c r="N284" s="8" t="str">
        <f t="shared" si="13"/>
        <v/>
      </c>
    </row>
    <row r="285" spans="13:14">
      <c r="M285" s="8">
        <f t="shared" si="12"/>
        <v>0</v>
      </c>
      <c r="N285" s="8" t="str">
        <f t="shared" si="13"/>
        <v/>
      </c>
    </row>
    <row r="286" spans="13:14">
      <c r="M286" s="8">
        <f t="shared" si="12"/>
        <v>0</v>
      </c>
      <c r="N286" s="8" t="str">
        <f t="shared" si="13"/>
        <v/>
      </c>
    </row>
    <row r="287" spans="13:14">
      <c r="M287" s="8">
        <f t="shared" si="12"/>
        <v>0</v>
      </c>
      <c r="N287" s="8" t="str">
        <f t="shared" si="13"/>
        <v/>
      </c>
    </row>
    <row r="288" spans="13:14">
      <c r="M288" s="8">
        <f t="shared" si="12"/>
        <v>0</v>
      </c>
      <c r="N288" s="8" t="str">
        <f t="shared" si="13"/>
        <v/>
      </c>
    </row>
    <row r="289" spans="13:14">
      <c r="M289" s="8">
        <f t="shared" si="12"/>
        <v>0</v>
      </c>
      <c r="N289" s="8" t="str">
        <f t="shared" si="13"/>
        <v/>
      </c>
    </row>
    <row r="290" spans="13:14">
      <c r="M290" s="8">
        <f t="shared" si="12"/>
        <v>0</v>
      </c>
      <c r="N290" s="8" t="str">
        <f t="shared" si="13"/>
        <v/>
      </c>
    </row>
    <row r="291" spans="13:14">
      <c r="M291" s="8">
        <f t="shared" si="12"/>
        <v>0</v>
      </c>
      <c r="N291" s="8" t="str">
        <f t="shared" si="13"/>
        <v/>
      </c>
    </row>
    <row r="292" spans="13:14">
      <c r="M292" s="8">
        <f t="shared" si="12"/>
        <v>0</v>
      </c>
      <c r="N292" s="8" t="str">
        <f t="shared" si="13"/>
        <v/>
      </c>
    </row>
    <row r="293" spans="13:14">
      <c r="M293" s="8">
        <f t="shared" si="12"/>
        <v>0</v>
      </c>
      <c r="N293" s="8" t="str">
        <f t="shared" si="13"/>
        <v/>
      </c>
    </row>
    <row r="294" spans="13:14">
      <c r="M294" s="8">
        <f t="shared" si="12"/>
        <v>0</v>
      </c>
      <c r="N294" s="8" t="str">
        <f t="shared" si="13"/>
        <v/>
      </c>
    </row>
    <row r="295" spans="13:14">
      <c r="M295" s="8">
        <f t="shared" si="12"/>
        <v>0</v>
      </c>
      <c r="N295" s="8" t="str">
        <f t="shared" si="13"/>
        <v/>
      </c>
    </row>
    <row r="296" spans="13:14">
      <c r="M296" s="8">
        <f t="shared" si="12"/>
        <v>0</v>
      </c>
      <c r="N296" s="8" t="str">
        <f t="shared" si="13"/>
        <v/>
      </c>
    </row>
    <row r="297" spans="13:14">
      <c r="M297" s="8">
        <f t="shared" si="12"/>
        <v>0</v>
      </c>
      <c r="N297" s="8" t="str">
        <f t="shared" si="13"/>
        <v/>
      </c>
    </row>
    <row r="298" spans="13:14">
      <c r="M298" s="8">
        <f t="shared" si="12"/>
        <v>0</v>
      </c>
      <c r="N298" s="8" t="str">
        <f t="shared" si="13"/>
        <v/>
      </c>
    </row>
    <row r="299" spans="13:14">
      <c r="M299" s="8">
        <f t="shared" si="12"/>
        <v>0</v>
      </c>
      <c r="N299" s="8" t="str">
        <f t="shared" si="13"/>
        <v/>
      </c>
    </row>
    <row r="300" spans="13:14">
      <c r="M300" s="8">
        <f t="shared" si="12"/>
        <v>0</v>
      </c>
      <c r="N300" s="8" t="str">
        <f t="shared" si="13"/>
        <v/>
      </c>
    </row>
    <row r="301" spans="13:14">
      <c r="M301" s="8">
        <f t="shared" si="12"/>
        <v>0</v>
      </c>
      <c r="N301" s="8" t="str">
        <f t="shared" si="13"/>
        <v/>
      </c>
    </row>
    <row r="302" spans="13:14">
      <c r="M302" s="8">
        <f t="shared" si="12"/>
        <v>0</v>
      </c>
      <c r="N302" s="8" t="str">
        <f t="shared" si="13"/>
        <v/>
      </c>
    </row>
    <row r="303" spans="13:14">
      <c r="M303" s="8">
        <f t="shared" si="12"/>
        <v>0</v>
      </c>
      <c r="N303" s="8" t="str">
        <f t="shared" si="13"/>
        <v/>
      </c>
    </row>
    <row r="304" spans="13:14">
      <c r="M304" s="8">
        <f t="shared" si="12"/>
        <v>0</v>
      </c>
      <c r="N304" s="8" t="str">
        <f t="shared" si="13"/>
        <v/>
      </c>
    </row>
    <row r="305" spans="12:14">
      <c r="M305" s="8">
        <f t="shared" si="12"/>
        <v>0</v>
      </c>
      <c r="N305" s="8" t="str">
        <f t="shared" si="13"/>
        <v/>
      </c>
    </row>
    <row r="306" spans="12:14">
      <c r="M306" s="8">
        <f t="shared" si="12"/>
        <v>0</v>
      </c>
      <c r="N306" s="8" t="str">
        <f t="shared" si="13"/>
        <v/>
      </c>
    </row>
    <row r="307" spans="12:14">
      <c r="M307" s="8">
        <f t="shared" si="12"/>
        <v>0</v>
      </c>
      <c r="N307" s="8" t="str">
        <f t="shared" si="13"/>
        <v/>
      </c>
    </row>
    <row r="308" spans="12:14">
      <c r="M308" s="8">
        <f t="shared" si="12"/>
        <v>0</v>
      </c>
      <c r="N308" s="8" t="str">
        <f t="shared" si="13"/>
        <v/>
      </c>
    </row>
    <row r="309" spans="12:14">
      <c r="M309" s="8">
        <f t="shared" si="12"/>
        <v>0</v>
      </c>
      <c r="N309" s="8" t="str">
        <f t="shared" si="13"/>
        <v/>
      </c>
    </row>
    <row r="310" spans="12:14">
      <c r="M310" s="8">
        <f t="shared" si="12"/>
        <v>0</v>
      </c>
      <c r="N310" s="8" t="str">
        <f t="shared" si="13"/>
        <v/>
      </c>
    </row>
    <row r="311" spans="12:14">
      <c r="M311" s="8">
        <f t="shared" si="12"/>
        <v>0</v>
      </c>
      <c r="N311" s="8" t="str">
        <f t="shared" si="13"/>
        <v/>
      </c>
    </row>
    <row r="312" spans="12:14">
      <c r="M312" s="8">
        <f t="shared" si="12"/>
        <v>0</v>
      </c>
      <c r="N312" s="8" t="str">
        <f t="shared" si="13"/>
        <v/>
      </c>
    </row>
    <row r="313" spans="12:14">
      <c r="M313" s="8">
        <f t="shared" si="12"/>
        <v>0</v>
      </c>
      <c r="N313" s="8" t="str">
        <f t="shared" si="13"/>
        <v/>
      </c>
    </row>
    <row r="314" spans="12:14">
      <c r="M314" s="8">
        <f t="shared" si="12"/>
        <v>0</v>
      </c>
      <c r="N314" s="8" t="str">
        <f t="shared" si="13"/>
        <v/>
      </c>
    </row>
    <row r="315" spans="12:14">
      <c r="L315" s="435"/>
      <c r="M315" s="8">
        <f t="shared" si="12"/>
        <v>0</v>
      </c>
      <c r="N315" s="8" t="str">
        <f t="shared" si="13"/>
        <v/>
      </c>
    </row>
    <row r="316" spans="12:14">
      <c r="L316" s="88"/>
      <c r="M316" s="8">
        <f t="shared" si="12"/>
        <v>0</v>
      </c>
      <c r="N316" s="8" t="str">
        <f t="shared" si="13"/>
        <v/>
      </c>
    </row>
    <row r="317" spans="12:14">
      <c r="L317" s="88"/>
      <c r="M317" s="8">
        <f t="shared" si="12"/>
        <v>0</v>
      </c>
      <c r="N317" s="8" t="str">
        <f t="shared" si="13"/>
        <v/>
      </c>
    </row>
    <row r="318" spans="12:14">
      <c r="L318" s="435"/>
      <c r="M318" s="8">
        <f t="shared" si="12"/>
        <v>0</v>
      </c>
      <c r="N318" s="8" t="str">
        <f t="shared" si="13"/>
        <v/>
      </c>
    </row>
    <row r="319" spans="12:14">
      <c r="L319" s="435"/>
      <c r="M319" s="8">
        <f t="shared" si="12"/>
        <v>0</v>
      </c>
      <c r="N319" s="8" t="str">
        <f t="shared" si="13"/>
        <v/>
      </c>
    </row>
    <row r="320" spans="12:14">
      <c r="L320" s="435"/>
    </row>
    <row r="321" spans="12:12">
      <c r="L321" s="435"/>
    </row>
    <row r="322" spans="12:12">
      <c r="L322" s="159"/>
    </row>
    <row r="323" spans="12:12">
      <c r="L323" s="159"/>
    </row>
  </sheetData>
  <sortState ref="A5:I38">
    <sortCondition ref="D5:D38"/>
  </sortState>
  <mergeCells count="2">
    <mergeCell ref="A1:H1"/>
    <mergeCell ref="A3:G3"/>
  </mergeCells>
  <phoneticPr fontId="0" type="noConversion"/>
  <conditionalFormatting sqref="E6:E10">
    <cfRule type="containsText" dxfId="787" priority="12" operator="containsText" text="CADUCADO">
      <formula>NOT(ISERROR(SEARCH("CADUCADO",E6)))</formula>
    </cfRule>
  </conditionalFormatting>
  <conditionalFormatting sqref="F6:F10">
    <cfRule type="containsText" dxfId="786" priority="11" operator="containsText" text="ALERTA">
      <formula>NOT(ISERROR(SEARCH("ALERTA",F6)))</formula>
    </cfRule>
  </conditionalFormatting>
  <conditionalFormatting sqref="E5">
    <cfRule type="containsText" dxfId="785" priority="9" operator="containsText" text="CADUCADO">
      <formula>NOT(ISERROR(SEARCH("CADUCADO",E5)))</formula>
    </cfRule>
    <cfRule type="expression" dxfId="784" priority="10">
      <formula xml:space="preserve"> CADUCADO</formula>
    </cfRule>
  </conditionalFormatting>
  <conditionalFormatting sqref="E5">
    <cfRule type="containsText" dxfId="783" priority="8" operator="containsText" text="CADUCADO">
      <formula>NOT(ISERROR(SEARCH("CADUCADO",E5)))</formula>
    </cfRule>
  </conditionalFormatting>
  <conditionalFormatting sqref="F5">
    <cfRule type="containsText" dxfId="782" priority="5" operator="containsText" text="ALERTA">
      <formula>NOT(ISERROR(SEARCH("ALERTA",F5)))</formula>
    </cfRule>
  </conditionalFormatting>
  <conditionalFormatting sqref="F5">
    <cfRule type="containsText" dxfId="781" priority="6" operator="containsText" text="CADUCADO">
      <formula>NOT(ISERROR(SEARCH("CADUCADO",F5)))</formula>
    </cfRule>
    <cfRule type="expression" dxfId="780" priority="7">
      <formula xml:space="preserve"> CADUCADO</formula>
    </cfRule>
  </conditionalFormatting>
  <conditionalFormatting sqref="E11">
    <cfRule type="containsText" dxfId="779" priority="4" operator="containsText" text="CADUCADO">
      <formula>NOT(ISERROR(SEARCH("CADUCADO",E11)))</formula>
    </cfRule>
  </conditionalFormatting>
  <conditionalFormatting sqref="F11">
    <cfRule type="containsText" dxfId="778" priority="3" operator="containsText" text="ALERTA">
      <formula>NOT(ISERROR(SEARCH("ALERTA",F11)))</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1200" r:id="rId2"/>
  <headerFooter alignWithMargins="0"/>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BQ283"/>
  <sheetViews>
    <sheetView zoomScale="90" zoomScaleNormal="90" workbookViewId="0">
      <selection sqref="A1:H1"/>
    </sheetView>
  </sheetViews>
  <sheetFormatPr baseColWidth="10" defaultRowHeight="15"/>
  <cols>
    <col min="1" max="1" width="13.85546875" style="2" customWidth="1"/>
    <col min="2" max="2" width="11.42578125" style="2"/>
    <col min="3" max="3" width="14.5703125" style="2" customWidth="1"/>
    <col min="4" max="4" width="16.140625" style="2" customWidth="1"/>
    <col min="5" max="5" width="16.5703125" style="2" customWidth="1"/>
    <col min="6" max="6" width="16.140625" style="2" customWidth="1"/>
    <col min="7" max="7" width="15.42578125" style="2" customWidth="1"/>
    <col min="8" max="8" width="36.85546875" style="2" customWidth="1"/>
    <col min="9" max="9" width="59" style="2" customWidth="1"/>
    <col min="10" max="10" width="32.7109375" style="2" customWidth="1"/>
    <col min="11" max="11" width="13.85546875" style="2" customWidth="1"/>
    <col min="12" max="12" width="11.42578125" style="8" hidden="1" customWidth="1"/>
    <col min="13" max="13" width="12.85546875" style="8" hidden="1" customWidth="1"/>
    <col min="14" max="14" width="17.28515625" style="8" hidden="1" customWidth="1"/>
    <col min="15" max="15" width="11.5703125" style="2" hidden="1" customWidth="1"/>
    <col min="16" max="16" width="8.5703125" style="2" hidden="1" customWidth="1"/>
    <col min="17" max="17" width="5" style="2" hidden="1" customWidth="1"/>
    <col min="18" max="19" width="11.42578125" style="2"/>
    <col min="20" max="27" width="0" style="2" hidden="1" customWidth="1"/>
    <col min="28" max="16384" width="11.42578125" style="2"/>
  </cols>
  <sheetData>
    <row r="1" spans="1:69">
      <c r="A1" s="2308" t="s">
        <v>6115</v>
      </c>
      <c r="B1" s="2308"/>
      <c r="C1" s="2308"/>
      <c r="D1" s="2308"/>
      <c r="E1" s="2308"/>
      <c r="F1" s="2308"/>
      <c r="G1" s="2308"/>
      <c r="H1" s="2308"/>
      <c r="I1" s="15"/>
    </row>
    <row r="2" spans="1:69" ht="31.5" customHeight="1" thickBot="1">
      <c r="A2" s="580" t="s">
        <v>3829</v>
      </c>
      <c r="B2" s="33"/>
      <c r="C2" s="33"/>
      <c r="D2" s="33"/>
      <c r="E2" s="33"/>
      <c r="F2" s="33"/>
      <c r="M2" s="88"/>
      <c r="S2" s="661" t="s">
        <v>3835</v>
      </c>
      <c r="T2" s="662">
        <f ca="1">TODAY()</f>
        <v>44236</v>
      </c>
    </row>
    <row r="3" spans="1:69" ht="26.25" customHeight="1" thickTop="1" thickBot="1">
      <c r="A3" s="2347" t="s">
        <v>1490</v>
      </c>
      <c r="B3" s="2348"/>
      <c r="C3" s="2348"/>
      <c r="D3" s="2348"/>
      <c r="E3" s="2349"/>
      <c r="F3" s="2349"/>
      <c r="G3" s="2348"/>
      <c r="H3" s="415"/>
      <c r="I3" s="415"/>
      <c r="J3" s="415"/>
      <c r="K3" s="416"/>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row>
    <row r="4" spans="1:69" s="724" customFormat="1" ht="36" customHeight="1" thickTop="1">
      <c r="A4" s="693" t="s">
        <v>2033</v>
      </c>
      <c r="B4" s="694" t="s">
        <v>1489</v>
      </c>
      <c r="C4" s="694" t="s">
        <v>1491</v>
      </c>
      <c r="D4" s="736" t="s">
        <v>1492</v>
      </c>
      <c r="E4" s="738" t="s">
        <v>3836</v>
      </c>
      <c r="F4" s="738" t="s">
        <v>3837</v>
      </c>
      <c r="G4" s="737" t="s">
        <v>778</v>
      </c>
      <c r="H4" s="678" t="s">
        <v>2016</v>
      </c>
      <c r="I4" s="694" t="s">
        <v>1493</v>
      </c>
      <c r="J4" s="694" t="s">
        <v>564</v>
      </c>
      <c r="K4" s="696" t="s">
        <v>1361</v>
      </c>
      <c r="L4" s="741" t="s">
        <v>2022</v>
      </c>
      <c r="M4" s="741" t="s">
        <v>2020</v>
      </c>
      <c r="N4" s="741" t="s">
        <v>2021</v>
      </c>
      <c r="O4" s="742" t="s">
        <v>2024</v>
      </c>
      <c r="P4" s="742"/>
      <c r="Q4" s="742"/>
      <c r="R4" s="637"/>
      <c r="S4" s="637"/>
      <c r="T4" s="823"/>
      <c r="U4" s="827">
        <v>2012</v>
      </c>
      <c r="V4" s="822">
        <v>2013</v>
      </c>
      <c r="W4" s="822">
        <v>2014</v>
      </c>
      <c r="X4" s="822">
        <v>2015</v>
      </c>
      <c r="Y4" s="822">
        <v>2016</v>
      </c>
      <c r="Z4" s="827" t="s">
        <v>3841</v>
      </c>
      <c r="AA4" s="850" t="s">
        <v>2025</v>
      </c>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5"/>
      <c r="BK4" s="665"/>
      <c r="BL4" s="665"/>
      <c r="BM4" s="665"/>
      <c r="BN4" s="665"/>
      <c r="BO4" s="665"/>
      <c r="BP4" s="665"/>
      <c r="BQ4" s="665"/>
    </row>
    <row r="5" spans="1:69" ht="30">
      <c r="A5" s="301" t="s">
        <v>2017</v>
      </c>
      <c r="B5" s="203" t="s">
        <v>1706</v>
      </c>
      <c r="C5" s="204">
        <v>38449</v>
      </c>
      <c r="D5" s="345">
        <v>43922</v>
      </c>
      <c r="E5" s="446" t="str">
        <f ca="1">IF(D5&lt;=$T$2,"CADUCADO","VIGENTE")</f>
        <v>CADUCADO</v>
      </c>
      <c r="F5" s="446" t="str">
        <f t="shared" ref="F5:F19" ca="1" si="0">IF($T$2&gt;=(EDATE(D5,-4)),"ALERTA","OK")</f>
        <v>ALERTA</v>
      </c>
      <c r="G5" s="203" t="s">
        <v>1615</v>
      </c>
      <c r="H5" s="219" t="s">
        <v>1245</v>
      </c>
      <c r="I5" s="219" t="s">
        <v>1249</v>
      </c>
      <c r="J5" s="206" t="s">
        <v>685</v>
      </c>
      <c r="K5" s="341"/>
      <c r="L5" s="88"/>
      <c r="M5" s="8" t="str">
        <f>IF(ISNUMBER(FIND("/",$B5,1)),MID($B5,1,FIND("/",$B5,1)-1),$B5)</f>
        <v>D0504-03</v>
      </c>
      <c r="N5" s="8" t="str">
        <f>IF(ISNUMBER(FIND("/",$B5,1)),MID($B5,FIND("/",$B5,1)+1,LEN($B5)),"")</f>
        <v/>
      </c>
      <c r="O5" s="425" t="s">
        <v>2033</v>
      </c>
      <c r="P5" s="425" t="s">
        <v>2020</v>
      </c>
      <c r="Q5" s="107" t="s">
        <v>2025</v>
      </c>
      <c r="R5" s="637"/>
      <c r="S5" s="637"/>
      <c r="T5" s="824"/>
      <c r="U5" s="828">
        <f>COUNTIFS($C$6:$C$208, "&gt;="&amp;#REF!, $C$6:$C$208, "&lt;="&amp;U10, $A$6:$A$208, "&lt;&gt;F")</f>
        <v>0</v>
      </c>
      <c r="V5" s="828">
        <f>COUNTIFS($C$6:$C$208, "&gt;="&amp;#REF!, $C$6:$C$208, "&lt;="&amp;V10, $A$6:$A$208, "&lt;&gt;F")</f>
        <v>0</v>
      </c>
      <c r="W5" s="828">
        <f>COUNTIFS($C$6:$C$208, "&gt;="&amp;#REF!, $C$6:$C$208, "&lt;="&amp;W10, $A$6:$A$208, "&lt;&gt;F")</f>
        <v>0</v>
      </c>
      <c r="X5" s="828">
        <f>COUNTIFS($C$6:$C$208, "&gt;="&amp;#REF!, $C$6:$C$208, "&lt;="&amp;X10, $A$6:$A$208, "&lt;&gt;F")</f>
        <v>0</v>
      </c>
      <c r="Y5" s="828">
        <f>COUNTIFS($C$6:$C$208, "&gt;="&amp;#REF!, $C$6:$C$208, "&lt;="&amp;Y10, $A$6:$A$208, "&lt;&gt;F")</f>
        <v>0</v>
      </c>
      <c r="Z5" s="828">
        <f>COUNTIFS($C$6:$C$208,"&gt;="&amp;#REF!, $C$6:$C$208, "&lt;="&amp;Z10, $A$6:$A$208, "&lt;&gt;F")</f>
        <v>0</v>
      </c>
      <c r="AA5" s="851">
        <f>SUM(U5:Y5)</f>
        <v>0</v>
      </c>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c r="BE5" s="665"/>
      <c r="BF5" s="665"/>
      <c r="BG5" s="665"/>
      <c r="BH5" s="665"/>
      <c r="BI5" s="665"/>
      <c r="BJ5" s="665"/>
      <c r="BK5" s="665"/>
      <c r="BL5" s="665"/>
      <c r="BM5" s="665"/>
      <c r="BN5" s="665"/>
      <c r="BO5" s="665"/>
      <c r="BP5" s="665"/>
      <c r="BQ5" s="665"/>
    </row>
    <row r="6" spans="1:69" s="73" customFormat="1" ht="30.75" customHeight="1">
      <c r="A6" s="304" t="s">
        <v>2017</v>
      </c>
      <c r="B6" s="263" t="s">
        <v>1698</v>
      </c>
      <c r="C6" s="264">
        <v>40340</v>
      </c>
      <c r="D6" s="345">
        <v>43983</v>
      </c>
      <c r="E6" s="345" t="str">
        <f t="shared" ref="E6:E19" ca="1" si="1">IF(D6&lt;=$T$2,"CADUCADO","VIGENTE")</f>
        <v>CADUCADO</v>
      </c>
      <c r="F6" s="345" t="str">
        <f t="shared" ca="1" si="0"/>
        <v>ALERTA</v>
      </c>
      <c r="G6" s="263" t="s">
        <v>1615</v>
      </c>
      <c r="H6" s="211" t="s">
        <v>1701</v>
      </c>
      <c r="I6" s="211" t="s">
        <v>2566</v>
      </c>
      <c r="J6" s="212" t="s">
        <v>753</v>
      </c>
      <c r="K6" s="451"/>
      <c r="L6" s="88"/>
      <c r="M6" s="8" t="str">
        <f t="shared" ref="M6:M41" si="2">IF(ISNUMBER(FIND("/",$B6,1)),MID($B6,1,FIND("/",$B6,1)-1),$B6)</f>
        <v>D1006-24</v>
      </c>
      <c r="N6" s="8" t="str">
        <f t="shared" ref="N6:N11" si="3">IF(ISNUMBER(FIND("/",$B6,1)),MID($B6,FIND("/",$B6,1)+1,LEN($B6)),"")</f>
        <v/>
      </c>
      <c r="O6" s="73" t="s">
        <v>2017</v>
      </c>
      <c r="P6" s="107"/>
      <c r="Q6" s="449">
        <v>39</v>
      </c>
      <c r="T6" s="825" t="s">
        <v>3842</v>
      </c>
      <c r="U6" s="828">
        <f>COUNTIFS($C$6:$C$208, "&gt;="&amp;#REF!, $C$6:$C$208, "&lt;="&amp;U10, $A$6:$A$208, "&lt;&gt;F",$G$6:$G$208, "A" )</f>
        <v>0</v>
      </c>
      <c r="V6" s="828">
        <f>COUNTIFS($C$6:$C$208, "&gt;="&amp;#REF!, $C$6:$C$208, "&lt;="&amp;V10, $A$6:$A$208, "&lt;&gt;F",$G$6:$G$208, "A" )</f>
        <v>0</v>
      </c>
      <c r="W6" s="828">
        <f>COUNTIFS($C$6:$C$208, "&gt;="&amp;#REF!, $C$6:$C$208, "&lt;="&amp;W10, $A$6:$A$208, "&lt;&gt;F",$G$6:$G$208, "A" )</f>
        <v>0</v>
      </c>
      <c r="X6" s="828">
        <f>COUNTIFS($C$6:$C$208, "&gt;="&amp;#REF!, $C$6:$C$208, "&lt;="&amp;X10, $A$6:$A$208, "&lt;&gt;F",$G$6:$G$208, "A" )</f>
        <v>0</v>
      </c>
      <c r="Y6" s="828">
        <f>COUNTIFS($C$6:$C$208, "&gt;="&amp;#REF!, $C$6:$C$208, "&lt;="&amp;Y10, $A$6:$A$208, "&lt;&gt;F",$G$6:$G$208, "A" )</f>
        <v>0</v>
      </c>
      <c r="Z6" s="828">
        <f>COUNTIFS($C$6:$C$208,"&gt;="&amp;Z10, $C$6:$C$208, "&lt;="&amp;Z12, $A$6:$A$208, "&lt;&gt;F",$G$6:$G$208, "A")</f>
        <v>0</v>
      </c>
      <c r="AA6" s="851">
        <f>SUM(U6:Y6)</f>
        <v>0</v>
      </c>
    </row>
    <row r="7" spans="1:69" s="73" customFormat="1" ht="30">
      <c r="A7" s="304" t="s">
        <v>2017</v>
      </c>
      <c r="B7" s="263" t="s">
        <v>1241</v>
      </c>
      <c r="C7" s="264">
        <v>38581</v>
      </c>
      <c r="D7" s="345">
        <v>44044</v>
      </c>
      <c r="E7" s="345" t="str">
        <f t="shared" ca="1" si="1"/>
        <v>CADUCADO</v>
      </c>
      <c r="F7" s="345" t="str">
        <f t="shared" ca="1" si="0"/>
        <v>ALERTA</v>
      </c>
      <c r="G7" s="263" t="s">
        <v>1615</v>
      </c>
      <c r="H7" s="252" t="s">
        <v>1246</v>
      </c>
      <c r="I7" s="252" t="s">
        <v>2565</v>
      </c>
      <c r="J7" s="305" t="s">
        <v>752</v>
      </c>
      <c r="K7" s="451"/>
      <c r="L7" s="88"/>
      <c r="M7" s="8" t="str">
        <f t="shared" si="2"/>
        <v xml:space="preserve">D0508-04                                                   </v>
      </c>
      <c r="N7" s="8" t="str">
        <f t="shared" si="3"/>
        <v/>
      </c>
      <c r="O7" s="73" t="s">
        <v>2027</v>
      </c>
      <c r="P7" s="107"/>
      <c r="Q7" s="449">
        <v>1</v>
      </c>
      <c r="T7" s="825" t="s">
        <v>3843</v>
      </c>
      <c r="U7" s="828">
        <f>COUNTIFS($C$6:$C$208, "&gt;="&amp;#REF!, $C$6:$C$208, "&lt;="&amp;U10, $A$6:$A$208, "&lt;&gt;F",$G$6:$G$208, "B" )</f>
        <v>0</v>
      </c>
      <c r="V7" s="828">
        <f>COUNTIFS($C$6:$C$208, "&gt;="&amp;#REF!, $C$6:$C$208, "&lt;="&amp;V10, $A$6:$A$208, "&lt;&gt;F",$G$6:$G$208, "B" )</f>
        <v>0</v>
      </c>
      <c r="W7" s="828">
        <f>COUNTIFS($C$6:$C$208, "&gt;="&amp;#REF!, $C$6:$C$208, "&lt;="&amp;W10, $A$6:$A$208, "&lt;&gt;F",$G$6:$G$208, "B" )</f>
        <v>0</v>
      </c>
      <c r="X7" s="828">
        <f>COUNTIFS($C$6:$C$208, "&gt;="&amp;#REF!, $C$6:$C$208, "&lt;="&amp;X10, $A$6:$A$208, "&lt;&gt;F",$G$6:$G$208, "B" )</f>
        <v>0</v>
      </c>
      <c r="Y7" s="828">
        <f>COUNTIFS($C$6:$C$208, "&gt;="&amp;#REF!, $C$6:$C$208, "&lt;="&amp;Y10, $A$6:$A$208, "&lt;&gt;F",$G$6:$G$208, "B" )</f>
        <v>0</v>
      </c>
      <c r="Z7" s="828">
        <f>COUNTIFS($C$6:$C$208,"&gt;="&amp;Z12, $C$6:$C$208, "&lt;="&amp;#REF!, $A$6:$A$208, "&lt;&gt;F",$G$6:$G$208, "A")</f>
        <v>0</v>
      </c>
      <c r="AA7" s="851">
        <f>SUM(U7:Y7)</f>
        <v>0</v>
      </c>
    </row>
    <row r="8" spans="1:69" s="73" customFormat="1" ht="30">
      <c r="A8" s="304" t="s">
        <v>2017</v>
      </c>
      <c r="B8" s="213" t="s">
        <v>1242</v>
      </c>
      <c r="C8" s="264">
        <v>38581</v>
      </c>
      <c r="D8" s="345">
        <v>44045</v>
      </c>
      <c r="E8" s="345" t="str">
        <f t="shared" ca="1" si="1"/>
        <v>CADUCADO</v>
      </c>
      <c r="F8" s="345" t="str">
        <f t="shared" ca="1" si="0"/>
        <v>ALERTA</v>
      </c>
      <c r="G8" s="263" t="s">
        <v>1615</v>
      </c>
      <c r="H8" s="252" t="s">
        <v>1247</v>
      </c>
      <c r="I8" s="252" t="s">
        <v>2567</v>
      </c>
      <c r="J8" s="305" t="s">
        <v>752</v>
      </c>
      <c r="K8" s="451"/>
      <c r="L8" s="88"/>
      <c r="M8" s="8" t="str">
        <f t="shared" si="2"/>
        <v>D0508-05</v>
      </c>
      <c r="N8" s="8" t="str">
        <f t="shared" si="3"/>
        <v/>
      </c>
      <c r="O8" s="107" t="s">
        <v>2026</v>
      </c>
      <c r="P8" s="107"/>
      <c r="Q8" s="428">
        <v>1</v>
      </c>
      <c r="T8" s="825" t="s">
        <v>3844</v>
      </c>
      <c r="U8" s="828">
        <f>COUNTIFS($C$6:$C$208, "&gt;="&amp;#REF!, $C$6:$C$208, "&lt;="&amp;U10, $A$6:$A$208, "&lt;&gt;F",$G$6:$G$208, "C" )</f>
        <v>0</v>
      </c>
      <c r="V8" s="828">
        <f>COUNTIFS($C$6:$C$208, "&gt;="&amp;#REF!, $C$6:$C$208, "&lt;="&amp;V10, $A$6:$A$208, "&lt;&gt;F",$G$6:$G$208, "C" )</f>
        <v>0</v>
      </c>
      <c r="W8" s="828">
        <f>COUNTIFS($C$6:$C$208, "&gt;="&amp;#REF!, $C$6:$C$208, "&lt;="&amp;W10, $A$6:$A$208, "&lt;&gt;F",$G$6:$G$208, "C" )</f>
        <v>0</v>
      </c>
      <c r="X8" s="828">
        <f>COUNTIFS($C$6:$C$208, "&gt;="&amp;#REF!, $C$6:$C$208, "&lt;="&amp;X10, $A$6:$A$208, "&lt;&gt;F",$G$6:$G$208, "C" )</f>
        <v>0</v>
      </c>
      <c r="Y8" s="828">
        <f>COUNTIFS($C$6:$C$208, "&gt;="&amp;#REF!, $C$6:$C$208, "&lt;="&amp;Y10, $A$6:$A$208, "&lt;&gt;F",$G$6:$G$208, "C" )</f>
        <v>0</v>
      </c>
      <c r="Z8" s="828">
        <f>COUNTIFS($C$6:$C$208,"&gt;="&amp;#REF!, $C$6:$C$208, "&lt;="&amp;#REF!, $A$6:$A$208, "&lt;&gt;F",$G$6:$G$208, "A")</f>
        <v>0</v>
      </c>
      <c r="AA8" s="851">
        <f>SUM(U8:Y8)</f>
        <v>0</v>
      </c>
    </row>
    <row r="9" spans="1:69" ht="30.75" thickBot="1">
      <c r="A9" s="301" t="s">
        <v>2017</v>
      </c>
      <c r="B9" s="207" t="s">
        <v>1699</v>
      </c>
      <c r="C9" s="204">
        <v>40575</v>
      </c>
      <c r="D9" s="345">
        <v>44228</v>
      </c>
      <c r="E9" s="345" t="str">
        <f t="shared" ca="1" si="1"/>
        <v>CADUCADO</v>
      </c>
      <c r="F9" s="345" t="str">
        <f t="shared" ca="1" si="0"/>
        <v>ALERTA</v>
      </c>
      <c r="G9" s="203" t="s">
        <v>1615</v>
      </c>
      <c r="H9" s="262" t="s">
        <v>1702</v>
      </c>
      <c r="I9" s="262" t="s">
        <v>1697</v>
      </c>
      <c r="J9" s="271" t="s">
        <v>3698</v>
      </c>
      <c r="K9" s="341"/>
      <c r="L9" s="88"/>
      <c r="M9" s="8" t="str">
        <f t="shared" si="2"/>
        <v>D1102-07</v>
      </c>
      <c r="N9" s="8" t="str">
        <f t="shared" si="3"/>
        <v/>
      </c>
      <c r="O9" s="73" t="s">
        <v>2023</v>
      </c>
      <c r="P9" s="73"/>
      <c r="Q9" s="449">
        <v>41</v>
      </c>
      <c r="R9" s="107"/>
      <c r="S9" s="107"/>
      <c r="T9" s="826" t="s">
        <v>3845</v>
      </c>
      <c r="U9" s="829">
        <f>COUNTIFS($C$6:$C$208, "&gt;="&amp;#REF!, $C$6:$C$208, "&lt;="&amp;U10, $A$6:$A$208, "&lt;&gt;F",$G$6:$G$208, "D" )</f>
        <v>0</v>
      </c>
      <c r="V9" s="829">
        <f>COUNTIFS($C$6:$C$208, "&gt;="&amp;#REF!, $C$6:$C$208, "&lt;="&amp;V10, $A$6:$A$208, "&lt;&gt;F",$G$6:$G$208, "D" )</f>
        <v>0</v>
      </c>
      <c r="W9" s="829">
        <f>COUNTIFS($C$6:$C$208, "&gt;="&amp;#REF!, $C$6:$C$208, "&lt;="&amp;W10, $A$6:$A$208, "&lt;&gt;F",$G$6:$G$208, "D" )</f>
        <v>0</v>
      </c>
      <c r="X9" s="829">
        <f>COUNTIFS($C$6:$C$208, "&gt;="&amp;#REF!, $C$6:$C$208, "&lt;="&amp;X10, $A$6:$A$208, "&lt;&gt;F",$G$6:$G$208, "D" )</f>
        <v>0</v>
      </c>
      <c r="Y9" s="829">
        <f>COUNTIFS($C$6:$C$208, "&gt;="&amp;#REF!, $C$6:$C$208, "&lt;="&amp;Y10, $A$6:$A$208, "&lt;&gt;F",$G$6:$G$208, "D" )</f>
        <v>0</v>
      </c>
      <c r="Z9" s="829">
        <f>COUNTIFS($C$6:$C$208,"&gt;="&amp;#REF!, $C$6:$C$208, "&lt;="&amp;#REF!, $A$6:$A$208, "&lt;&gt;F",$G$6:$G$208, "A")</f>
        <v>0</v>
      </c>
      <c r="AA9" s="852">
        <f>SUM(U9:Y9)</f>
        <v>0</v>
      </c>
    </row>
    <row r="10" spans="1:69" s="654" customFormat="1" ht="30.75" thickTop="1">
      <c r="A10" s="301" t="s">
        <v>2017</v>
      </c>
      <c r="B10" s="455" t="s">
        <v>6105</v>
      </c>
      <c r="C10" s="218" t="s">
        <v>6106</v>
      </c>
      <c r="D10" s="345">
        <v>44621</v>
      </c>
      <c r="E10" s="345" t="str">
        <f t="shared" ca="1" si="1"/>
        <v>VIGENTE</v>
      </c>
      <c r="F10" s="345" t="str">
        <f t="shared" ca="1" si="0"/>
        <v>OK</v>
      </c>
      <c r="G10" s="217" t="s">
        <v>1615</v>
      </c>
      <c r="H10" s="219" t="s">
        <v>6107</v>
      </c>
      <c r="I10" s="216" t="s">
        <v>6108</v>
      </c>
      <c r="J10" s="271" t="s">
        <v>6109</v>
      </c>
      <c r="K10" s="352"/>
      <c r="L10" s="88"/>
      <c r="M10" s="88" t="str">
        <f t="shared" si="2"/>
        <v>D1203-09</v>
      </c>
      <c r="N10" s="88" t="str">
        <f t="shared" si="3"/>
        <v/>
      </c>
      <c r="O10" s="887"/>
      <c r="P10" s="887"/>
      <c r="Q10" s="887"/>
      <c r="R10" s="887"/>
      <c r="S10" s="887"/>
      <c r="T10" s="886"/>
      <c r="U10" s="888">
        <v>40909</v>
      </c>
      <c r="V10" s="888">
        <v>41275</v>
      </c>
      <c r="W10" s="888">
        <v>41640</v>
      </c>
      <c r="X10" s="888">
        <v>42005</v>
      </c>
      <c r="Y10" s="888">
        <v>42370</v>
      </c>
      <c r="Z10" s="888">
        <v>40909</v>
      </c>
      <c r="AA10" s="886"/>
    </row>
    <row r="11" spans="1:69" s="654" customFormat="1" ht="28.5" customHeight="1">
      <c r="A11" s="301" t="s">
        <v>2017</v>
      </c>
      <c r="B11" s="217" t="s">
        <v>1040</v>
      </c>
      <c r="C11" s="218">
        <v>37375</v>
      </c>
      <c r="D11" s="345">
        <v>44652</v>
      </c>
      <c r="E11" s="345" t="str">
        <f t="shared" ca="1" si="1"/>
        <v>VIGENTE</v>
      </c>
      <c r="F11" s="345" t="str">
        <f t="shared" ca="1" si="0"/>
        <v>OK</v>
      </c>
      <c r="G11" s="217" t="s">
        <v>1615</v>
      </c>
      <c r="H11" s="219" t="s">
        <v>1042</v>
      </c>
      <c r="I11" s="219" t="s">
        <v>311</v>
      </c>
      <c r="J11" s="216" t="s">
        <v>331</v>
      </c>
      <c r="K11" s="352"/>
      <c r="L11" s="88"/>
      <c r="M11" s="88" t="str">
        <f t="shared" si="2"/>
        <v>D0204-05</v>
      </c>
      <c r="N11" s="88" t="str">
        <f t="shared" si="3"/>
        <v/>
      </c>
      <c r="O11" s="887"/>
      <c r="P11" s="887"/>
      <c r="Q11" s="887"/>
      <c r="R11" s="887"/>
      <c r="S11" s="887"/>
      <c r="U11" s="932">
        <v>41274</v>
      </c>
      <c r="V11" s="932">
        <v>41639</v>
      </c>
      <c r="W11" s="932">
        <v>42004</v>
      </c>
      <c r="X11" s="932">
        <v>42369</v>
      </c>
      <c r="Y11" s="932">
        <v>42735</v>
      </c>
      <c r="Z11" s="932">
        <v>42735</v>
      </c>
    </row>
    <row r="12" spans="1:69" s="654" customFormat="1" ht="30.75" customHeight="1">
      <c r="A12" s="301" t="s">
        <v>2017</v>
      </c>
      <c r="B12" s="217" t="s">
        <v>1145</v>
      </c>
      <c r="C12" s="218">
        <v>41004</v>
      </c>
      <c r="D12" s="345">
        <v>44652</v>
      </c>
      <c r="E12" s="345" t="str">
        <f t="shared" ca="1" si="1"/>
        <v>VIGENTE</v>
      </c>
      <c r="F12" s="345" t="str">
        <f t="shared" ca="1" si="0"/>
        <v>OK</v>
      </c>
      <c r="G12" s="217" t="s">
        <v>1615</v>
      </c>
      <c r="H12" s="216" t="s">
        <v>1146</v>
      </c>
      <c r="I12" s="216" t="s">
        <v>1147</v>
      </c>
      <c r="J12" s="216" t="s">
        <v>752</v>
      </c>
      <c r="K12" s="352"/>
      <c r="L12" s="88"/>
      <c r="M12" s="88" t="str">
        <f t="shared" si="2"/>
        <v>D1204-13</v>
      </c>
      <c r="N12" s="88" t="str">
        <f>IF(ISNUMBER(FIND("/",$B10,1)),MID($B10,FIND("/",$B10,1)+1,LEN($B10)),"")</f>
        <v/>
      </c>
      <c r="O12" s="887"/>
      <c r="P12" s="887"/>
      <c r="Q12" s="887"/>
      <c r="R12" s="887"/>
      <c r="S12" s="887"/>
      <c r="T12" s="887"/>
      <c r="U12" s="887"/>
      <c r="V12" s="887"/>
      <c r="W12" s="887"/>
    </row>
    <row r="13" spans="1:69" ht="45">
      <c r="A13" s="304" t="s">
        <v>2017</v>
      </c>
      <c r="B13" s="263" t="s">
        <v>2489</v>
      </c>
      <c r="C13" s="264">
        <v>42073</v>
      </c>
      <c r="D13" s="345">
        <v>43891</v>
      </c>
      <c r="E13" s="345" t="str">
        <f t="shared" ca="1" si="1"/>
        <v>CADUCADO</v>
      </c>
      <c r="F13" s="345" t="str">
        <f t="shared" ca="1" si="0"/>
        <v>ALERTA</v>
      </c>
      <c r="G13" s="263" t="s">
        <v>1615</v>
      </c>
      <c r="H13" s="212" t="s">
        <v>2490</v>
      </c>
      <c r="I13" s="211" t="s">
        <v>2491</v>
      </c>
      <c r="J13" s="211" t="s">
        <v>2492</v>
      </c>
      <c r="K13" s="451"/>
      <c r="L13" s="88"/>
      <c r="M13" s="8" t="str">
        <f t="shared" si="2"/>
        <v>D1503-13</v>
      </c>
      <c r="O13" s="107"/>
      <c r="P13" s="107"/>
      <c r="Q13" s="107"/>
      <c r="R13" s="107"/>
      <c r="S13" s="107"/>
      <c r="T13" s="107"/>
      <c r="U13" s="107"/>
      <c r="V13" s="107"/>
      <c r="W13" s="107"/>
    </row>
    <row r="14" spans="1:69" ht="30">
      <c r="A14" s="304" t="s">
        <v>2017</v>
      </c>
      <c r="B14" s="263" t="s">
        <v>2504</v>
      </c>
      <c r="C14" s="264">
        <v>42072</v>
      </c>
      <c r="D14" s="345">
        <v>43891</v>
      </c>
      <c r="E14" s="345" t="str">
        <f t="shared" ca="1" si="1"/>
        <v>CADUCADO</v>
      </c>
      <c r="F14" s="345" t="str">
        <f t="shared" ca="1" si="0"/>
        <v>ALERTA</v>
      </c>
      <c r="G14" s="263" t="s">
        <v>1615</v>
      </c>
      <c r="H14" s="211" t="s">
        <v>2503</v>
      </c>
      <c r="I14" s="252" t="s">
        <v>2507</v>
      </c>
      <c r="J14" s="212" t="s">
        <v>265</v>
      </c>
      <c r="K14" s="451"/>
      <c r="L14" s="88"/>
      <c r="M14" s="8" t="str">
        <f t="shared" si="2"/>
        <v>D1503-06</v>
      </c>
      <c r="O14" s="107"/>
      <c r="P14" s="107"/>
      <c r="Q14" s="107"/>
      <c r="R14" s="107"/>
      <c r="S14" s="107"/>
      <c r="T14" s="107"/>
      <c r="U14" s="107"/>
      <c r="V14" s="107"/>
      <c r="W14" s="107"/>
    </row>
    <row r="15" spans="1:69" ht="30">
      <c r="A15" s="304" t="s">
        <v>2017</v>
      </c>
      <c r="B15" s="263" t="s">
        <v>2510</v>
      </c>
      <c r="C15" s="264">
        <v>42072</v>
      </c>
      <c r="D15" s="345">
        <v>43891</v>
      </c>
      <c r="E15" s="345" t="str">
        <f t="shared" ca="1" si="1"/>
        <v>CADUCADO</v>
      </c>
      <c r="F15" s="345" t="str">
        <f t="shared" ca="1" si="0"/>
        <v>ALERTA</v>
      </c>
      <c r="G15" s="263" t="s">
        <v>1615</v>
      </c>
      <c r="H15" s="211" t="s">
        <v>2505</v>
      </c>
      <c r="I15" s="252" t="s">
        <v>2508</v>
      </c>
      <c r="J15" s="212" t="s">
        <v>265</v>
      </c>
      <c r="K15" s="451"/>
      <c r="L15" s="88"/>
      <c r="M15" s="8" t="str">
        <f t="shared" si="2"/>
        <v>D1503-08</v>
      </c>
      <c r="O15" s="107"/>
      <c r="P15" s="107"/>
      <c r="Q15" s="107"/>
      <c r="R15" s="107"/>
      <c r="S15" s="107"/>
      <c r="T15" s="107"/>
      <c r="U15" s="107"/>
      <c r="V15" s="107"/>
      <c r="W15" s="107"/>
    </row>
    <row r="16" spans="1:69" ht="30">
      <c r="A16" s="304" t="s">
        <v>2017</v>
      </c>
      <c r="B16" s="263" t="s">
        <v>2511</v>
      </c>
      <c r="C16" s="264">
        <v>42072</v>
      </c>
      <c r="D16" s="345">
        <v>43891</v>
      </c>
      <c r="E16" s="345" t="str">
        <f t="shared" ca="1" si="1"/>
        <v>CADUCADO</v>
      </c>
      <c r="F16" s="345" t="str">
        <f t="shared" ca="1" si="0"/>
        <v>ALERTA</v>
      </c>
      <c r="G16" s="263" t="s">
        <v>1615</v>
      </c>
      <c r="H16" s="211" t="s">
        <v>2506</v>
      </c>
      <c r="I16" s="252" t="s">
        <v>2509</v>
      </c>
      <c r="J16" s="212" t="s">
        <v>265</v>
      </c>
      <c r="K16" s="451"/>
      <c r="L16" s="88"/>
      <c r="M16" s="8" t="str">
        <f t="shared" si="2"/>
        <v>D1503-07</v>
      </c>
      <c r="O16" s="107"/>
      <c r="P16" s="107"/>
      <c r="Q16" s="107"/>
      <c r="R16" s="107"/>
      <c r="S16" s="107"/>
      <c r="T16" s="107"/>
      <c r="U16" s="107"/>
      <c r="V16" s="107"/>
      <c r="W16" s="107"/>
    </row>
    <row r="17" spans="1:23" ht="60">
      <c r="A17" s="304" t="s">
        <v>2017</v>
      </c>
      <c r="B17" s="263" t="s">
        <v>3013</v>
      </c>
      <c r="C17" s="264">
        <v>42471</v>
      </c>
      <c r="D17" s="345">
        <v>44287</v>
      </c>
      <c r="E17" s="345" t="str">
        <f t="shared" ca="1" si="1"/>
        <v>VIGENTE</v>
      </c>
      <c r="F17" s="345" t="str">
        <f t="shared" ca="1" si="0"/>
        <v>ALERTA</v>
      </c>
      <c r="G17" s="263" t="s">
        <v>1615</v>
      </c>
      <c r="H17" s="211" t="s">
        <v>3014</v>
      </c>
      <c r="I17" s="211" t="s">
        <v>3019</v>
      </c>
      <c r="J17" s="211" t="s">
        <v>3015</v>
      </c>
      <c r="K17" s="451"/>
      <c r="L17" s="88"/>
      <c r="M17" s="8" t="str">
        <f t="shared" si="2"/>
        <v>D1604-25</v>
      </c>
      <c r="O17" s="107"/>
      <c r="P17" s="107"/>
      <c r="Q17" s="107"/>
      <c r="R17" s="107"/>
      <c r="S17" s="107"/>
      <c r="T17" s="107"/>
      <c r="U17" s="107"/>
      <c r="V17" s="107"/>
      <c r="W17" s="107"/>
    </row>
    <row r="18" spans="1:23" ht="60.75" thickBot="1">
      <c r="A18" s="309" t="s">
        <v>2017</v>
      </c>
      <c r="B18" s="310" t="s">
        <v>3018</v>
      </c>
      <c r="C18" s="311">
        <v>42471</v>
      </c>
      <c r="D18" s="417">
        <v>44287</v>
      </c>
      <c r="E18" s="417" t="str">
        <f ca="1">IF(D18&lt;=$T$2,"CADUCADO","VIGENTE")</f>
        <v>VIGENTE</v>
      </c>
      <c r="F18" s="417" t="str">
        <f ca="1">IF($T$2&gt;=(EDATE(D18,-4)),"ALERTA","OK")</f>
        <v>ALERTA</v>
      </c>
      <c r="G18" s="310" t="s">
        <v>1615</v>
      </c>
      <c r="H18" s="315" t="s">
        <v>3016</v>
      </c>
      <c r="I18" s="315" t="s">
        <v>3020</v>
      </c>
      <c r="J18" s="347" t="s">
        <v>3015</v>
      </c>
      <c r="K18" s="454"/>
      <c r="L18" s="88"/>
      <c r="O18" s="107"/>
      <c r="P18" s="107"/>
      <c r="Q18" s="107"/>
      <c r="R18" s="107"/>
      <c r="S18" s="107"/>
      <c r="T18" s="107"/>
      <c r="U18" s="107"/>
      <c r="V18" s="107"/>
      <c r="W18" s="107"/>
    </row>
    <row r="19" spans="1:23" ht="46.5" thickTop="1" thickBot="1">
      <c r="A19" s="309" t="s">
        <v>2017</v>
      </c>
      <c r="B19" s="310" t="s">
        <v>4267</v>
      </c>
      <c r="C19" s="311">
        <v>42926</v>
      </c>
      <c r="D19" s="417">
        <v>44743</v>
      </c>
      <c r="E19" s="417" t="str">
        <f t="shared" ca="1" si="1"/>
        <v>VIGENTE</v>
      </c>
      <c r="F19" s="417" t="str">
        <f t="shared" ca="1" si="0"/>
        <v>OK</v>
      </c>
      <c r="G19" s="310" t="s">
        <v>1615</v>
      </c>
      <c r="H19" s="315" t="s">
        <v>4268</v>
      </c>
      <c r="I19" s="315" t="s">
        <v>4269</v>
      </c>
      <c r="J19" s="347" t="s">
        <v>2334</v>
      </c>
      <c r="K19" s="454"/>
      <c r="L19" s="88"/>
      <c r="O19" s="107"/>
      <c r="P19" s="107"/>
      <c r="Q19" s="107"/>
      <c r="R19" s="107"/>
      <c r="S19" s="107"/>
      <c r="T19" s="107"/>
      <c r="U19" s="107"/>
      <c r="V19" s="107"/>
      <c r="W19" s="107"/>
    </row>
    <row r="20" spans="1:23" ht="15.75" thickTop="1">
      <c r="A20" s="139"/>
      <c r="B20" s="142"/>
      <c r="C20" s="143"/>
      <c r="D20" s="111"/>
      <c r="E20" s="111"/>
      <c r="F20" s="111"/>
      <c r="G20" s="142"/>
      <c r="H20" s="110"/>
      <c r="I20" s="72"/>
      <c r="J20" s="73"/>
      <c r="K20" s="117"/>
      <c r="L20" s="88"/>
      <c r="O20" s="107"/>
      <c r="P20" s="107"/>
      <c r="Q20" s="107"/>
      <c r="R20" s="107"/>
      <c r="S20" s="107"/>
      <c r="T20" s="107"/>
      <c r="U20" s="107"/>
      <c r="V20" s="107"/>
      <c r="W20" s="107"/>
    </row>
    <row r="21" spans="1:23">
      <c r="A21" s="656" t="s">
        <v>3834</v>
      </c>
      <c r="B21" s="142"/>
      <c r="C21" s="143"/>
      <c r="D21" s="111"/>
      <c r="E21" s="111"/>
      <c r="F21" s="111"/>
      <c r="G21" s="142"/>
      <c r="H21" s="110"/>
      <c r="I21" s="72"/>
      <c r="J21" s="73"/>
      <c r="K21" s="117"/>
      <c r="L21" s="88"/>
      <c r="O21" s="107"/>
      <c r="P21" s="107"/>
      <c r="Q21" s="107"/>
      <c r="R21" s="107"/>
      <c r="S21" s="107"/>
      <c r="T21" s="107"/>
      <c r="U21" s="107"/>
      <c r="V21" s="107"/>
      <c r="W21" s="107"/>
    </row>
    <row r="22" spans="1:23" s="117" customFormat="1">
      <c r="A22" s="8"/>
      <c r="B22" s="2"/>
      <c r="C22" s="2"/>
      <c r="D22" s="2"/>
      <c r="E22" s="665"/>
      <c r="F22" s="665"/>
      <c r="G22" s="2"/>
      <c r="H22" s="2"/>
      <c r="I22" s="2"/>
      <c r="J22" s="2"/>
      <c r="K22" s="2"/>
      <c r="L22" s="88"/>
      <c r="M22" s="8">
        <f t="shared" si="2"/>
        <v>0</v>
      </c>
      <c r="N22" s="8" t="str">
        <f>IF(ISNUMBER(FIND("/",#REF!,1)),MID(#REF!,FIND("/",#REF!,1)+1,LEN(#REF!)),"")</f>
        <v/>
      </c>
    </row>
    <row r="23" spans="1:23" ht="30">
      <c r="A23" s="456" t="s">
        <v>2029</v>
      </c>
      <c r="B23" s="456" t="s">
        <v>2030</v>
      </c>
      <c r="C23" s="456" t="s">
        <v>2031</v>
      </c>
      <c r="D23" s="456" t="s">
        <v>2032</v>
      </c>
      <c r="E23" s="668"/>
      <c r="F23" s="668"/>
      <c r="G23" s="12"/>
      <c r="H23" s="55"/>
      <c r="L23" s="88"/>
      <c r="M23" s="8" t="str">
        <f t="shared" si="2"/>
        <v>SISTEMAS</v>
      </c>
      <c r="N23" s="8" t="str">
        <f t="shared" ref="N23:N27" si="4">IF(ISNUMBER(FIND("/",$B22,1)),MID($B22,FIND("/",$B22,1)+1,LEN($B22)),"")</f>
        <v/>
      </c>
      <c r="O23" s="107"/>
      <c r="P23" s="107"/>
      <c r="Q23" s="107"/>
      <c r="R23" s="107"/>
      <c r="S23" s="107"/>
      <c r="T23" s="107"/>
      <c r="U23" s="107"/>
      <c r="V23" s="107"/>
      <c r="W23" s="107"/>
    </row>
    <row r="24" spans="1:23">
      <c r="A24" s="147">
        <f>COUNTIF($A5:$A22,"P")</f>
        <v>15</v>
      </c>
      <c r="B24" s="147">
        <f>COUNTIF($A5:$A22,"S*")</f>
        <v>0</v>
      </c>
      <c r="C24" s="147">
        <f>COUNTIF($A5:$A22,"F")</f>
        <v>0</v>
      </c>
      <c r="D24" s="5">
        <f>COUNTIF($A5:$A22,"P*") + COUNTIF($A5:$A22,"S2") *2 + COUNTIF($A5:$A22,"S3")*3 + COUNTIF($A5:$A22,"S4")*4</f>
        <v>15</v>
      </c>
      <c r="E24" s="12"/>
      <c r="F24" s="12"/>
      <c r="L24" s="88"/>
      <c r="M24" s="8">
        <f t="shared" si="2"/>
        <v>0</v>
      </c>
      <c r="N24" s="8" t="str">
        <f t="shared" si="4"/>
        <v/>
      </c>
      <c r="O24" s="107"/>
      <c r="P24" s="107"/>
      <c r="Q24" s="107"/>
      <c r="R24" s="107"/>
      <c r="S24" s="107"/>
      <c r="T24" s="107"/>
      <c r="U24" s="107"/>
      <c r="V24" s="107"/>
      <c r="W24" s="107"/>
    </row>
    <row r="25" spans="1:23">
      <c r="L25" s="88"/>
      <c r="M25" s="8">
        <f t="shared" si="2"/>
        <v>0</v>
      </c>
      <c r="N25" s="8" t="str">
        <f t="shared" si="4"/>
        <v/>
      </c>
      <c r="O25" s="107"/>
      <c r="P25" s="107"/>
      <c r="Q25" s="107"/>
      <c r="R25" s="107"/>
      <c r="S25" s="107"/>
      <c r="T25" s="107"/>
      <c r="U25" s="107"/>
      <c r="V25" s="107"/>
      <c r="W25" s="107"/>
    </row>
    <row r="26" spans="1:23">
      <c r="L26" s="88"/>
      <c r="M26" s="8">
        <f t="shared" si="2"/>
        <v>0</v>
      </c>
      <c r="N26" s="8" t="str">
        <f t="shared" si="4"/>
        <v/>
      </c>
      <c r="O26" s="107"/>
      <c r="P26" s="107"/>
      <c r="Q26" s="107"/>
      <c r="R26" s="107"/>
      <c r="S26" s="107"/>
      <c r="T26" s="107"/>
      <c r="U26" s="107"/>
      <c r="V26" s="107"/>
      <c r="W26" s="107"/>
    </row>
    <row r="27" spans="1:23">
      <c r="L27" s="88"/>
      <c r="M27" s="8">
        <f t="shared" si="2"/>
        <v>0</v>
      </c>
      <c r="N27" s="8" t="str">
        <f t="shared" si="4"/>
        <v/>
      </c>
      <c r="O27" s="107"/>
      <c r="P27" s="107"/>
      <c r="Q27" s="107"/>
      <c r="R27" s="107"/>
      <c r="S27" s="107"/>
      <c r="T27" s="107"/>
      <c r="U27" s="107"/>
      <c r="V27" s="107"/>
      <c r="W27" s="107"/>
    </row>
    <row r="28" spans="1:23">
      <c r="L28" s="88"/>
      <c r="M28" s="8">
        <f t="shared" si="2"/>
        <v>0</v>
      </c>
      <c r="N28" s="8" t="str">
        <f>IF(ISNUMBER(FIND("/",$B27,1)),MID($B27,FIND("/",$B27,1)+1,LEN($B27)),"")</f>
        <v/>
      </c>
      <c r="O28" s="107"/>
      <c r="P28" s="107"/>
      <c r="Q28" s="107"/>
      <c r="R28" s="107"/>
      <c r="S28" s="107"/>
      <c r="T28" s="107"/>
      <c r="U28" s="107"/>
      <c r="V28" s="107"/>
      <c r="W28" s="107"/>
    </row>
    <row r="29" spans="1:23">
      <c r="L29" s="88"/>
      <c r="M29" s="8">
        <f t="shared" si="2"/>
        <v>0</v>
      </c>
      <c r="N29" s="8" t="str">
        <f t="shared" ref="N29:N49" si="5">IF(ISNUMBER(FIND("/",$B28,1)),MID($B28,FIND("/",$B28,1)+1,LEN($B28)),"")</f>
        <v/>
      </c>
      <c r="O29" s="107"/>
      <c r="P29" s="107"/>
      <c r="Q29" s="107"/>
      <c r="R29" s="107"/>
      <c r="S29" s="107"/>
      <c r="T29" s="107"/>
      <c r="U29" s="107"/>
      <c r="V29" s="107"/>
      <c r="W29" s="107"/>
    </row>
    <row r="30" spans="1:23">
      <c r="L30" s="88"/>
      <c r="M30" s="8">
        <f t="shared" si="2"/>
        <v>0</v>
      </c>
      <c r="N30" s="8" t="str">
        <f t="shared" si="5"/>
        <v/>
      </c>
      <c r="O30" s="107"/>
      <c r="P30" s="107"/>
      <c r="Q30" s="107"/>
      <c r="R30" s="107"/>
      <c r="S30" s="107"/>
      <c r="T30" s="107"/>
      <c r="U30" s="107"/>
      <c r="V30" s="107"/>
      <c r="W30" s="107"/>
    </row>
    <row r="31" spans="1:23">
      <c r="L31" s="88"/>
      <c r="M31" s="8">
        <f t="shared" si="2"/>
        <v>0</v>
      </c>
      <c r="N31" s="8" t="str">
        <f t="shared" si="5"/>
        <v/>
      </c>
      <c r="O31" s="107"/>
      <c r="P31" s="107"/>
      <c r="Q31" s="107"/>
      <c r="R31" s="107"/>
      <c r="S31" s="107"/>
      <c r="T31" s="107"/>
      <c r="U31" s="107"/>
      <c r="V31" s="107"/>
      <c r="W31" s="107"/>
    </row>
    <row r="32" spans="1:23">
      <c r="L32" s="88"/>
      <c r="M32" s="8">
        <f t="shared" si="2"/>
        <v>0</v>
      </c>
      <c r="N32" s="8" t="str">
        <f t="shared" si="5"/>
        <v/>
      </c>
      <c r="O32" s="107"/>
      <c r="P32" s="107"/>
      <c r="Q32" s="107"/>
      <c r="R32" s="107"/>
      <c r="S32" s="107"/>
      <c r="T32" s="107"/>
      <c r="U32" s="107"/>
      <c r="V32" s="107"/>
      <c r="W32" s="107"/>
    </row>
    <row r="33" spans="12:23">
      <c r="L33" s="88"/>
      <c r="M33" s="8">
        <f t="shared" si="2"/>
        <v>0</v>
      </c>
      <c r="N33" s="8" t="str">
        <f t="shared" si="5"/>
        <v/>
      </c>
      <c r="O33" s="107"/>
      <c r="P33" s="107"/>
      <c r="Q33" s="107"/>
      <c r="R33" s="107"/>
      <c r="S33" s="107"/>
      <c r="T33" s="107"/>
      <c r="U33" s="107"/>
      <c r="V33" s="107"/>
      <c r="W33" s="107"/>
    </row>
    <row r="34" spans="12:23">
      <c r="L34" s="88"/>
      <c r="M34" s="8">
        <f t="shared" si="2"/>
        <v>0</v>
      </c>
      <c r="N34" s="8" t="str">
        <f t="shared" si="5"/>
        <v/>
      </c>
      <c r="O34" s="107"/>
      <c r="P34" s="107"/>
      <c r="Q34" s="107"/>
      <c r="R34" s="107"/>
      <c r="S34" s="107"/>
      <c r="T34" s="107"/>
      <c r="U34" s="107"/>
      <c r="V34" s="107"/>
      <c r="W34" s="107"/>
    </row>
    <row r="35" spans="12:23">
      <c r="L35" s="88"/>
      <c r="M35" s="8">
        <f t="shared" si="2"/>
        <v>0</v>
      </c>
      <c r="N35" s="8" t="str">
        <f t="shared" si="5"/>
        <v/>
      </c>
      <c r="O35" s="107"/>
      <c r="P35" s="107"/>
      <c r="Q35" s="107"/>
      <c r="R35" s="107"/>
      <c r="S35" s="107"/>
      <c r="T35" s="107"/>
      <c r="U35" s="107"/>
      <c r="V35" s="107"/>
      <c r="W35" s="107"/>
    </row>
    <row r="36" spans="12:23">
      <c r="L36" s="88"/>
      <c r="M36" s="8">
        <f t="shared" si="2"/>
        <v>0</v>
      </c>
      <c r="N36" s="8" t="str">
        <f t="shared" si="5"/>
        <v/>
      </c>
      <c r="O36" s="107"/>
      <c r="P36" s="107"/>
      <c r="Q36" s="107"/>
      <c r="R36" s="107"/>
      <c r="S36" s="107"/>
      <c r="T36" s="107"/>
      <c r="U36" s="107"/>
      <c r="V36" s="107"/>
      <c r="W36" s="107"/>
    </row>
    <row r="37" spans="12:23">
      <c r="L37" s="88"/>
      <c r="M37" s="8">
        <f t="shared" si="2"/>
        <v>0</v>
      </c>
      <c r="N37" s="8" t="str">
        <f t="shared" si="5"/>
        <v/>
      </c>
      <c r="O37" s="107"/>
      <c r="P37" s="107"/>
      <c r="Q37" s="107"/>
      <c r="R37" s="107"/>
      <c r="S37" s="107"/>
      <c r="T37" s="107"/>
      <c r="U37" s="107"/>
      <c r="V37" s="107"/>
      <c r="W37" s="107"/>
    </row>
    <row r="38" spans="12:23">
      <c r="L38" s="88"/>
      <c r="M38" s="8">
        <f t="shared" si="2"/>
        <v>0</v>
      </c>
      <c r="N38" s="8" t="str">
        <f t="shared" si="5"/>
        <v/>
      </c>
      <c r="O38" s="107"/>
      <c r="P38" s="107"/>
      <c r="Q38" s="107"/>
      <c r="R38" s="107"/>
      <c r="S38" s="107"/>
      <c r="T38" s="107"/>
      <c r="U38" s="107"/>
      <c r="V38" s="107"/>
      <c r="W38" s="107"/>
    </row>
    <row r="39" spans="12:23">
      <c r="L39" s="88"/>
      <c r="M39" s="8">
        <f t="shared" si="2"/>
        <v>0</v>
      </c>
      <c r="N39" s="8" t="str">
        <f t="shared" si="5"/>
        <v/>
      </c>
      <c r="O39" s="107"/>
      <c r="P39" s="107"/>
      <c r="Q39" s="107"/>
      <c r="R39" s="107"/>
      <c r="S39" s="107"/>
      <c r="T39" s="107"/>
      <c r="U39" s="107"/>
      <c r="V39" s="107"/>
      <c r="W39" s="107"/>
    </row>
    <row r="40" spans="12:23">
      <c r="L40" s="88"/>
      <c r="M40" s="8">
        <f t="shared" si="2"/>
        <v>0</v>
      </c>
      <c r="N40" s="8" t="str">
        <f t="shared" si="5"/>
        <v/>
      </c>
      <c r="O40" s="107"/>
      <c r="P40" s="107"/>
      <c r="Q40" s="107"/>
      <c r="R40" s="107"/>
      <c r="S40" s="107"/>
      <c r="T40" s="107"/>
      <c r="U40" s="107"/>
      <c r="V40" s="107"/>
      <c r="W40" s="107"/>
    </row>
    <row r="41" spans="12:23">
      <c r="L41" s="88"/>
      <c r="M41" s="8">
        <f t="shared" si="2"/>
        <v>0</v>
      </c>
      <c r="N41" s="8" t="str">
        <f t="shared" si="5"/>
        <v/>
      </c>
      <c r="O41" s="107"/>
      <c r="P41" s="107"/>
      <c r="Q41" s="107"/>
      <c r="R41" s="107"/>
      <c r="S41" s="107"/>
      <c r="T41" s="107"/>
      <c r="U41" s="107"/>
      <c r="V41" s="107"/>
      <c r="W41" s="107"/>
    </row>
    <row r="42" spans="12:23">
      <c r="L42" s="88"/>
      <c r="M42" s="8">
        <f t="shared" ref="M42:M52" si="6">IF(ISNUMBER(FIND("/",$B42,1)),MID($B42,1,FIND("/",$B42,1)-1),$B42)</f>
        <v>0</v>
      </c>
      <c r="N42" s="8" t="str">
        <f t="shared" si="5"/>
        <v/>
      </c>
      <c r="O42" s="107"/>
      <c r="P42" s="107"/>
      <c r="Q42" s="107"/>
      <c r="R42" s="107"/>
      <c r="S42" s="107"/>
      <c r="T42" s="107"/>
      <c r="U42" s="107"/>
      <c r="V42" s="107"/>
      <c r="W42" s="107"/>
    </row>
    <row r="43" spans="12:23">
      <c r="L43" s="88"/>
      <c r="M43" s="8">
        <f t="shared" si="6"/>
        <v>0</v>
      </c>
      <c r="N43" s="8" t="str">
        <f t="shared" si="5"/>
        <v/>
      </c>
      <c r="O43" s="107"/>
      <c r="P43" s="107"/>
      <c r="Q43" s="107"/>
      <c r="R43" s="107"/>
      <c r="S43" s="107"/>
      <c r="T43" s="107"/>
      <c r="U43" s="107"/>
      <c r="V43" s="107"/>
      <c r="W43" s="107"/>
    </row>
    <row r="44" spans="12:23">
      <c r="L44" s="88"/>
      <c r="M44" s="8">
        <f t="shared" si="6"/>
        <v>0</v>
      </c>
      <c r="N44" s="8" t="str">
        <f t="shared" si="5"/>
        <v/>
      </c>
      <c r="O44" s="107"/>
      <c r="P44" s="107"/>
      <c r="Q44" s="107"/>
      <c r="R44" s="107"/>
      <c r="S44" s="107"/>
      <c r="T44" s="107"/>
      <c r="U44" s="107"/>
      <c r="V44" s="107"/>
      <c r="W44" s="107"/>
    </row>
    <row r="45" spans="12:23">
      <c r="L45" s="88"/>
      <c r="M45" s="8">
        <f t="shared" si="6"/>
        <v>0</v>
      </c>
      <c r="N45" s="8" t="str">
        <f t="shared" si="5"/>
        <v/>
      </c>
      <c r="O45" s="107"/>
      <c r="P45" s="107"/>
      <c r="Q45" s="107"/>
      <c r="R45" s="107"/>
      <c r="S45" s="107"/>
      <c r="T45" s="107"/>
      <c r="U45" s="107"/>
      <c r="V45" s="107"/>
      <c r="W45" s="107"/>
    </row>
    <row r="46" spans="12:23">
      <c r="L46" s="88"/>
      <c r="M46" s="8">
        <f t="shared" si="6"/>
        <v>0</v>
      </c>
      <c r="N46" s="8" t="str">
        <f t="shared" si="5"/>
        <v/>
      </c>
      <c r="O46" s="107"/>
      <c r="P46" s="107"/>
      <c r="Q46" s="107"/>
      <c r="R46" s="107"/>
      <c r="S46" s="107"/>
      <c r="T46" s="107"/>
      <c r="U46" s="107"/>
      <c r="V46" s="107"/>
      <c r="W46" s="107"/>
    </row>
    <row r="47" spans="12:23">
      <c r="L47" s="88"/>
      <c r="M47" s="8">
        <f t="shared" si="6"/>
        <v>0</v>
      </c>
      <c r="N47" s="8" t="str">
        <f t="shared" si="5"/>
        <v/>
      </c>
      <c r="O47" s="107"/>
      <c r="P47" s="107"/>
      <c r="Q47" s="107"/>
      <c r="R47" s="107"/>
      <c r="S47" s="107"/>
      <c r="T47" s="107"/>
      <c r="U47" s="107"/>
      <c r="V47" s="107"/>
      <c r="W47" s="107"/>
    </row>
    <row r="48" spans="12:23">
      <c r="L48" s="88"/>
      <c r="M48" s="8">
        <f t="shared" si="6"/>
        <v>0</v>
      </c>
      <c r="N48" s="8" t="str">
        <f t="shared" si="5"/>
        <v/>
      </c>
      <c r="O48" s="107"/>
      <c r="P48" s="107"/>
      <c r="Q48" s="107"/>
      <c r="R48" s="107"/>
      <c r="S48" s="107"/>
      <c r="T48" s="107"/>
      <c r="U48" s="107"/>
      <c r="V48" s="107"/>
      <c r="W48" s="107"/>
    </row>
    <row r="49" spans="12:23">
      <c r="L49" s="88"/>
      <c r="M49" s="8">
        <f t="shared" si="6"/>
        <v>0</v>
      </c>
      <c r="N49" s="8" t="str">
        <f t="shared" si="5"/>
        <v/>
      </c>
      <c r="O49" s="107"/>
      <c r="P49" s="107"/>
      <c r="Q49" s="107"/>
      <c r="R49" s="107"/>
      <c r="S49" s="107"/>
      <c r="T49" s="107"/>
      <c r="U49" s="107"/>
      <c r="V49" s="107"/>
      <c r="W49" s="107"/>
    </row>
    <row r="50" spans="12:23">
      <c r="L50" s="88"/>
      <c r="M50" s="8">
        <f t="shared" si="6"/>
        <v>0</v>
      </c>
      <c r="N50" s="8" t="str">
        <f t="shared" ref="N50:N113" si="7">IF(ISNUMBER(FIND("/",$B49,1)),MID($B49,FIND("/",$B49,1)+1,LEN($B49)),"")</f>
        <v/>
      </c>
      <c r="O50" s="107"/>
      <c r="P50" s="107"/>
      <c r="Q50" s="107"/>
      <c r="R50" s="107"/>
      <c r="S50" s="107"/>
      <c r="T50" s="107"/>
      <c r="U50" s="107"/>
      <c r="V50" s="107"/>
      <c r="W50" s="107"/>
    </row>
    <row r="51" spans="12:23">
      <c r="L51" s="88"/>
      <c r="M51" s="8">
        <f t="shared" si="6"/>
        <v>0</v>
      </c>
      <c r="N51" s="8" t="str">
        <f t="shared" si="7"/>
        <v/>
      </c>
      <c r="O51" s="107"/>
      <c r="P51" s="107"/>
      <c r="Q51" s="107"/>
      <c r="R51" s="107"/>
      <c r="S51" s="107"/>
      <c r="T51" s="107"/>
      <c r="U51" s="107"/>
      <c r="V51" s="107"/>
      <c r="W51" s="107"/>
    </row>
    <row r="52" spans="12:23">
      <c r="L52" s="88"/>
      <c r="M52" s="8">
        <f t="shared" si="6"/>
        <v>0</v>
      </c>
      <c r="N52" s="8" t="str">
        <f t="shared" si="7"/>
        <v/>
      </c>
      <c r="O52" s="107"/>
      <c r="P52" s="107"/>
      <c r="Q52" s="107"/>
      <c r="R52" s="107"/>
      <c r="S52" s="107"/>
      <c r="T52" s="107"/>
      <c r="U52" s="107"/>
      <c r="V52" s="107"/>
      <c r="W52" s="107"/>
    </row>
    <row r="53" spans="12:23">
      <c r="M53" s="8">
        <f t="shared" ref="M53:M112" si="8">IF(ISNUMBER(FIND("/",$B53,1)),MID($B53,1,FIND("/",$B53,1)-1),$B53)</f>
        <v>0</v>
      </c>
      <c r="N53" s="8" t="str">
        <f t="shared" si="7"/>
        <v/>
      </c>
      <c r="O53" s="107"/>
      <c r="P53" s="107"/>
      <c r="Q53" s="107"/>
      <c r="R53" s="107"/>
      <c r="S53" s="107"/>
      <c r="T53" s="107"/>
      <c r="U53" s="107"/>
      <c r="V53" s="107"/>
      <c r="W53" s="107"/>
    </row>
    <row r="54" spans="12:23">
      <c r="M54" s="8">
        <f t="shared" si="8"/>
        <v>0</v>
      </c>
      <c r="N54" s="8" t="str">
        <f t="shared" si="7"/>
        <v/>
      </c>
      <c r="O54" s="107"/>
      <c r="P54" s="107"/>
      <c r="Q54" s="107"/>
      <c r="R54" s="107"/>
      <c r="S54" s="107"/>
      <c r="T54" s="107"/>
      <c r="U54" s="107"/>
      <c r="V54" s="107"/>
      <c r="W54" s="107"/>
    </row>
    <row r="55" spans="12:23">
      <c r="M55" s="8">
        <f t="shared" si="8"/>
        <v>0</v>
      </c>
      <c r="N55" s="8" t="str">
        <f t="shared" si="7"/>
        <v/>
      </c>
      <c r="O55" s="107"/>
      <c r="P55" s="107"/>
      <c r="Q55" s="107"/>
      <c r="R55" s="107"/>
      <c r="S55" s="107"/>
      <c r="T55" s="107"/>
      <c r="U55" s="107"/>
      <c r="V55" s="107"/>
      <c r="W55" s="107"/>
    </row>
    <row r="56" spans="12:23">
      <c r="M56" s="8">
        <f t="shared" si="8"/>
        <v>0</v>
      </c>
      <c r="N56" s="8" t="str">
        <f t="shared" si="7"/>
        <v/>
      </c>
      <c r="O56" s="107"/>
      <c r="P56" s="107"/>
      <c r="Q56" s="107"/>
      <c r="R56" s="107"/>
      <c r="S56" s="107"/>
      <c r="T56" s="107"/>
      <c r="U56" s="107"/>
      <c r="V56" s="107"/>
      <c r="W56" s="107"/>
    </row>
    <row r="57" spans="12:23">
      <c r="M57" s="8">
        <f t="shared" si="8"/>
        <v>0</v>
      </c>
      <c r="N57" s="8" t="str">
        <f t="shared" si="7"/>
        <v/>
      </c>
      <c r="O57" s="107"/>
      <c r="P57" s="107"/>
      <c r="Q57" s="107"/>
      <c r="R57" s="107"/>
      <c r="S57" s="107"/>
      <c r="T57" s="107"/>
      <c r="U57" s="107"/>
      <c r="V57" s="107"/>
      <c r="W57" s="107"/>
    </row>
    <row r="58" spans="12:23">
      <c r="M58" s="8">
        <f t="shared" si="8"/>
        <v>0</v>
      </c>
      <c r="N58" s="8" t="str">
        <f t="shared" si="7"/>
        <v/>
      </c>
      <c r="O58" s="107"/>
      <c r="P58" s="107"/>
      <c r="Q58" s="107"/>
      <c r="R58" s="107"/>
      <c r="S58" s="107"/>
      <c r="T58" s="107"/>
      <c r="U58" s="107"/>
      <c r="V58" s="107"/>
      <c r="W58" s="107"/>
    </row>
    <row r="59" spans="12:23">
      <c r="M59" s="8">
        <f t="shared" si="8"/>
        <v>0</v>
      </c>
      <c r="N59" s="8" t="str">
        <f t="shared" si="7"/>
        <v/>
      </c>
      <c r="O59" s="107"/>
      <c r="P59" s="107"/>
      <c r="Q59" s="107"/>
      <c r="R59" s="107"/>
      <c r="S59" s="107"/>
      <c r="T59" s="107"/>
      <c r="U59" s="107"/>
      <c r="V59" s="107"/>
      <c r="W59" s="107"/>
    </row>
    <row r="60" spans="12:23">
      <c r="M60" s="8">
        <f t="shared" si="8"/>
        <v>0</v>
      </c>
      <c r="N60" s="8" t="str">
        <f t="shared" si="7"/>
        <v/>
      </c>
      <c r="O60" s="107"/>
      <c r="P60" s="107"/>
      <c r="Q60" s="107"/>
      <c r="R60" s="107"/>
      <c r="S60" s="107"/>
      <c r="T60" s="107"/>
      <c r="U60" s="107"/>
      <c r="V60" s="107"/>
      <c r="W60" s="107"/>
    </row>
    <row r="61" spans="12:23">
      <c r="M61" s="8">
        <f t="shared" si="8"/>
        <v>0</v>
      </c>
      <c r="N61" s="8" t="str">
        <f t="shared" si="7"/>
        <v/>
      </c>
      <c r="O61" s="107"/>
      <c r="P61" s="107"/>
      <c r="Q61" s="107"/>
      <c r="R61" s="107"/>
      <c r="S61" s="107"/>
      <c r="T61" s="107"/>
      <c r="U61" s="107"/>
      <c r="V61" s="107"/>
      <c r="W61" s="107"/>
    </row>
    <row r="62" spans="12:23">
      <c r="M62" s="8">
        <f t="shared" si="8"/>
        <v>0</v>
      </c>
      <c r="N62" s="8" t="str">
        <f t="shared" si="7"/>
        <v/>
      </c>
      <c r="O62" s="107"/>
      <c r="P62" s="107"/>
      <c r="Q62" s="107"/>
      <c r="R62" s="107"/>
      <c r="S62" s="107"/>
      <c r="T62" s="107"/>
      <c r="U62" s="107"/>
      <c r="V62" s="107"/>
      <c r="W62" s="107"/>
    </row>
    <row r="63" spans="12:23">
      <c r="M63" s="8">
        <f t="shared" si="8"/>
        <v>0</v>
      </c>
      <c r="N63" s="8" t="str">
        <f t="shared" si="7"/>
        <v/>
      </c>
      <c r="O63" s="107"/>
      <c r="P63" s="107"/>
      <c r="Q63" s="107"/>
      <c r="R63" s="107"/>
      <c r="S63" s="107"/>
      <c r="T63" s="107"/>
      <c r="U63" s="107"/>
      <c r="V63" s="107"/>
      <c r="W63" s="107"/>
    </row>
    <row r="64" spans="12:23">
      <c r="M64" s="8">
        <f t="shared" si="8"/>
        <v>0</v>
      </c>
      <c r="N64" s="8" t="str">
        <f t="shared" si="7"/>
        <v/>
      </c>
      <c r="O64" s="107"/>
      <c r="P64" s="107"/>
      <c r="Q64" s="107"/>
      <c r="R64" s="107"/>
      <c r="S64" s="107"/>
      <c r="T64" s="107"/>
      <c r="U64" s="107"/>
      <c r="V64" s="107"/>
      <c r="W64" s="107"/>
    </row>
    <row r="65" spans="12:23">
      <c r="M65" s="8">
        <f t="shared" si="8"/>
        <v>0</v>
      </c>
      <c r="N65" s="8" t="str">
        <f t="shared" si="7"/>
        <v/>
      </c>
      <c r="O65" s="107"/>
      <c r="P65" s="107"/>
      <c r="Q65" s="107"/>
      <c r="R65" s="107"/>
      <c r="S65" s="107"/>
      <c r="T65" s="107"/>
      <c r="U65" s="107"/>
      <c r="V65" s="107"/>
      <c r="W65" s="107"/>
    </row>
    <row r="66" spans="12:23">
      <c r="M66" s="8">
        <f t="shared" si="8"/>
        <v>0</v>
      </c>
      <c r="N66" s="8" t="str">
        <f t="shared" si="7"/>
        <v/>
      </c>
      <c r="O66" s="107"/>
      <c r="P66" s="107"/>
      <c r="Q66" s="107"/>
      <c r="R66" s="107"/>
      <c r="S66" s="107"/>
      <c r="T66" s="107"/>
      <c r="U66" s="107"/>
      <c r="V66" s="107"/>
      <c r="W66" s="107"/>
    </row>
    <row r="67" spans="12:23">
      <c r="M67" s="8">
        <f t="shared" si="8"/>
        <v>0</v>
      </c>
      <c r="N67" s="8" t="str">
        <f t="shared" si="7"/>
        <v/>
      </c>
    </row>
    <row r="68" spans="12:23">
      <c r="M68" s="8">
        <f t="shared" si="8"/>
        <v>0</v>
      </c>
      <c r="N68" s="8" t="str">
        <f t="shared" si="7"/>
        <v/>
      </c>
    </row>
    <row r="69" spans="12:23">
      <c r="M69" s="8">
        <f t="shared" si="8"/>
        <v>0</v>
      </c>
      <c r="N69" s="8" t="str">
        <f t="shared" si="7"/>
        <v/>
      </c>
    </row>
    <row r="70" spans="12:23">
      <c r="M70" s="8">
        <f t="shared" si="8"/>
        <v>0</v>
      </c>
      <c r="N70" s="8" t="str">
        <f t="shared" si="7"/>
        <v/>
      </c>
    </row>
    <row r="71" spans="12:23">
      <c r="L71" s="434"/>
      <c r="M71" s="8">
        <f t="shared" si="8"/>
        <v>0</v>
      </c>
      <c r="N71" s="8" t="str">
        <f t="shared" si="7"/>
        <v/>
      </c>
    </row>
    <row r="72" spans="12:23">
      <c r="M72" s="8">
        <f t="shared" si="8"/>
        <v>0</v>
      </c>
      <c r="N72" s="8" t="str">
        <f t="shared" si="7"/>
        <v/>
      </c>
    </row>
    <row r="73" spans="12:23">
      <c r="M73" s="8">
        <f t="shared" si="8"/>
        <v>0</v>
      </c>
      <c r="N73" s="8" t="str">
        <f t="shared" si="7"/>
        <v/>
      </c>
    </row>
    <row r="74" spans="12:23">
      <c r="M74" s="8">
        <f t="shared" si="8"/>
        <v>0</v>
      </c>
      <c r="N74" s="8" t="str">
        <f t="shared" si="7"/>
        <v/>
      </c>
    </row>
    <row r="75" spans="12:23">
      <c r="M75" s="8">
        <f t="shared" si="8"/>
        <v>0</v>
      </c>
      <c r="N75" s="8" t="str">
        <f t="shared" si="7"/>
        <v/>
      </c>
    </row>
    <row r="76" spans="12:23">
      <c r="M76" s="8">
        <f t="shared" si="8"/>
        <v>0</v>
      </c>
      <c r="N76" s="8" t="str">
        <f t="shared" si="7"/>
        <v/>
      </c>
    </row>
    <row r="77" spans="12:23">
      <c r="M77" s="8">
        <f t="shared" si="8"/>
        <v>0</v>
      </c>
      <c r="N77" s="8" t="str">
        <f t="shared" si="7"/>
        <v/>
      </c>
    </row>
    <row r="78" spans="12:23">
      <c r="M78" s="8">
        <f t="shared" si="8"/>
        <v>0</v>
      </c>
      <c r="N78" s="8" t="str">
        <f t="shared" si="7"/>
        <v/>
      </c>
    </row>
    <row r="79" spans="12:23">
      <c r="M79" s="8">
        <f t="shared" si="8"/>
        <v>0</v>
      </c>
      <c r="N79" s="8" t="str">
        <f t="shared" si="7"/>
        <v/>
      </c>
    </row>
    <row r="80" spans="12:23">
      <c r="M80" s="8">
        <f t="shared" si="8"/>
        <v>0</v>
      </c>
      <c r="N80" s="8" t="str">
        <f t="shared" si="7"/>
        <v/>
      </c>
    </row>
    <row r="81" spans="13:14">
      <c r="M81" s="8">
        <f t="shared" si="8"/>
        <v>0</v>
      </c>
      <c r="N81" s="8" t="str">
        <f t="shared" si="7"/>
        <v/>
      </c>
    </row>
    <row r="82" spans="13:14">
      <c r="M82" s="8">
        <f t="shared" si="8"/>
        <v>0</v>
      </c>
      <c r="N82" s="8" t="str">
        <f t="shared" si="7"/>
        <v/>
      </c>
    </row>
    <row r="83" spans="13:14">
      <c r="M83" s="8">
        <f t="shared" si="8"/>
        <v>0</v>
      </c>
      <c r="N83" s="8" t="str">
        <f t="shared" si="7"/>
        <v/>
      </c>
    </row>
    <row r="84" spans="13:14">
      <c r="M84" s="8">
        <f t="shared" si="8"/>
        <v>0</v>
      </c>
      <c r="N84" s="8" t="str">
        <f t="shared" si="7"/>
        <v/>
      </c>
    </row>
    <row r="85" spans="13:14">
      <c r="M85" s="8">
        <f t="shared" si="8"/>
        <v>0</v>
      </c>
      <c r="N85" s="8" t="str">
        <f t="shared" si="7"/>
        <v/>
      </c>
    </row>
    <row r="86" spans="13:14">
      <c r="M86" s="8">
        <f t="shared" si="8"/>
        <v>0</v>
      </c>
      <c r="N86" s="8" t="str">
        <f t="shared" si="7"/>
        <v/>
      </c>
    </row>
    <row r="87" spans="13:14">
      <c r="M87" s="8">
        <f t="shared" si="8"/>
        <v>0</v>
      </c>
      <c r="N87" s="8" t="str">
        <f t="shared" si="7"/>
        <v/>
      </c>
    </row>
    <row r="88" spans="13:14">
      <c r="M88" s="8">
        <f t="shared" si="8"/>
        <v>0</v>
      </c>
      <c r="N88" s="8" t="str">
        <f t="shared" si="7"/>
        <v/>
      </c>
    </row>
    <row r="89" spans="13:14">
      <c r="M89" s="8">
        <f t="shared" si="8"/>
        <v>0</v>
      </c>
      <c r="N89" s="8" t="str">
        <f t="shared" si="7"/>
        <v/>
      </c>
    </row>
    <row r="90" spans="13:14">
      <c r="M90" s="8">
        <f t="shared" si="8"/>
        <v>0</v>
      </c>
      <c r="N90" s="8" t="str">
        <f t="shared" si="7"/>
        <v/>
      </c>
    </row>
    <row r="91" spans="13:14">
      <c r="M91" s="8">
        <f t="shared" si="8"/>
        <v>0</v>
      </c>
      <c r="N91" s="8" t="str">
        <f t="shared" si="7"/>
        <v/>
      </c>
    </row>
    <row r="92" spans="13:14">
      <c r="M92" s="8">
        <f t="shared" si="8"/>
        <v>0</v>
      </c>
      <c r="N92" s="8" t="str">
        <f t="shared" si="7"/>
        <v/>
      </c>
    </row>
    <row r="93" spans="13:14">
      <c r="M93" s="8">
        <f t="shared" si="8"/>
        <v>0</v>
      </c>
      <c r="N93" s="8" t="str">
        <f t="shared" si="7"/>
        <v/>
      </c>
    </row>
    <row r="94" spans="13:14">
      <c r="M94" s="8">
        <f t="shared" si="8"/>
        <v>0</v>
      </c>
      <c r="N94" s="8" t="str">
        <f t="shared" si="7"/>
        <v/>
      </c>
    </row>
    <row r="95" spans="13:14">
      <c r="M95" s="8">
        <f t="shared" si="8"/>
        <v>0</v>
      </c>
      <c r="N95" s="8" t="str">
        <f t="shared" si="7"/>
        <v/>
      </c>
    </row>
    <row r="96" spans="13:14">
      <c r="M96" s="8">
        <f t="shared" si="8"/>
        <v>0</v>
      </c>
      <c r="N96" s="8" t="str">
        <f t="shared" si="7"/>
        <v/>
      </c>
    </row>
    <row r="97" spans="13:14">
      <c r="M97" s="8">
        <f t="shared" si="8"/>
        <v>0</v>
      </c>
      <c r="N97" s="8" t="str">
        <f t="shared" si="7"/>
        <v/>
      </c>
    </row>
    <row r="98" spans="13:14">
      <c r="M98" s="8">
        <f t="shared" si="8"/>
        <v>0</v>
      </c>
      <c r="N98" s="8" t="str">
        <f t="shared" si="7"/>
        <v/>
      </c>
    </row>
    <row r="99" spans="13:14">
      <c r="M99" s="8">
        <f t="shared" si="8"/>
        <v>0</v>
      </c>
      <c r="N99" s="8" t="str">
        <f t="shared" si="7"/>
        <v/>
      </c>
    </row>
    <row r="100" spans="13:14">
      <c r="M100" s="8">
        <f t="shared" si="8"/>
        <v>0</v>
      </c>
      <c r="N100" s="8" t="str">
        <f t="shared" si="7"/>
        <v/>
      </c>
    </row>
    <row r="101" spans="13:14">
      <c r="M101" s="8">
        <f t="shared" si="8"/>
        <v>0</v>
      </c>
      <c r="N101" s="8" t="str">
        <f t="shared" si="7"/>
        <v/>
      </c>
    </row>
    <row r="102" spans="13:14">
      <c r="M102" s="8">
        <f t="shared" si="8"/>
        <v>0</v>
      </c>
      <c r="N102" s="8" t="str">
        <f t="shared" si="7"/>
        <v/>
      </c>
    </row>
    <row r="103" spans="13:14">
      <c r="M103" s="8">
        <f t="shared" si="8"/>
        <v>0</v>
      </c>
      <c r="N103" s="8" t="str">
        <f t="shared" si="7"/>
        <v/>
      </c>
    </row>
    <row r="104" spans="13:14">
      <c r="M104" s="8">
        <f t="shared" si="8"/>
        <v>0</v>
      </c>
      <c r="N104" s="8" t="str">
        <f t="shared" si="7"/>
        <v/>
      </c>
    </row>
    <row r="105" spans="13:14">
      <c r="M105" s="8">
        <f t="shared" si="8"/>
        <v>0</v>
      </c>
      <c r="N105" s="8" t="str">
        <f t="shared" si="7"/>
        <v/>
      </c>
    </row>
    <row r="106" spans="13:14">
      <c r="M106" s="8">
        <f t="shared" si="8"/>
        <v>0</v>
      </c>
      <c r="N106" s="8" t="str">
        <f t="shared" si="7"/>
        <v/>
      </c>
    </row>
    <row r="107" spans="13:14">
      <c r="M107" s="8">
        <f t="shared" si="8"/>
        <v>0</v>
      </c>
      <c r="N107" s="8" t="str">
        <f t="shared" si="7"/>
        <v/>
      </c>
    </row>
    <row r="108" spans="13:14">
      <c r="M108" s="8">
        <f t="shared" si="8"/>
        <v>0</v>
      </c>
      <c r="N108" s="8" t="str">
        <f t="shared" si="7"/>
        <v/>
      </c>
    </row>
    <row r="109" spans="13:14">
      <c r="M109" s="8">
        <f t="shared" si="8"/>
        <v>0</v>
      </c>
      <c r="N109" s="8" t="str">
        <f t="shared" si="7"/>
        <v/>
      </c>
    </row>
    <row r="110" spans="13:14">
      <c r="M110" s="8">
        <f t="shared" si="8"/>
        <v>0</v>
      </c>
      <c r="N110" s="8" t="str">
        <f t="shared" si="7"/>
        <v/>
      </c>
    </row>
    <row r="111" spans="13:14">
      <c r="M111" s="8">
        <f t="shared" si="8"/>
        <v>0</v>
      </c>
      <c r="N111" s="8" t="str">
        <f t="shared" si="7"/>
        <v/>
      </c>
    </row>
    <row r="112" spans="13:14">
      <c r="M112" s="8">
        <f t="shared" si="8"/>
        <v>0</v>
      </c>
      <c r="N112" s="8" t="str">
        <f t="shared" si="7"/>
        <v/>
      </c>
    </row>
    <row r="113" spans="13:14">
      <c r="M113" s="8">
        <f t="shared" ref="M113:M176" si="9">IF(ISNUMBER(FIND("/",$B113,1)),MID($B113,1,FIND("/",$B113,1)-1),$B113)</f>
        <v>0</v>
      </c>
      <c r="N113" s="8" t="str">
        <f t="shared" si="7"/>
        <v/>
      </c>
    </row>
    <row r="114" spans="13:14">
      <c r="M114" s="8">
        <f t="shared" si="9"/>
        <v>0</v>
      </c>
      <c r="N114" s="8" t="str">
        <f t="shared" ref="N114:N177" si="10">IF(ISNUMBER(FIND("/",$B113,1)),MID($B113,FIND("/",$B113,1)+1,LEN($B113)),"")</f>
        <v/>
      </c>
    </row>
    <row r="115" spans="13:14">
      <c r="M115" s="8">
        <f t="shared" si="9"/>
        <v>0</v>
      </c>
      <c r="N115" s="8" t="str">
        <f t="shared" si="10"/>
        <v/>
      </c>
    </row>
    <row r="116" spans="13:14">
      <c r="M116" s="8">
        <f t="shared" si="9"/>
        <v>0</v>
      </c>
      <c r="N116" s="8" t="str">
        <f t="shared" si="10"/>
        <v/>
      </c>
    </row>
    <row r="117" spans="13:14">
      <c r="M117" s="8">
        <f t="shared" si="9"/>
        <v>0</v>
      </c>
      <c r="N117" s="8" t="str">
        <f t="shared" si="10"/>
        <v/>
      </c>
    </row>
    <row r="118" spans="13:14">
      <c r="M118" s="8">
        <f t="shared" si="9"/>
        <v>0</v>
      </c>
      <c r="N118" s="8" t="str">
        <f t="shared" si="10"/>
        <v/>
      </c>
    </row>
    <row r="119" spans="13:14">
      <c r="M119" s="8">
        <f t="shared" si="9"/>
        <v>0</v>
      </c>
      <c r="N119" s="8" t="str">
        <f t="shared" si="10"/>
        <v/>
      </c>
    </row>
    <row r="120" spans="13:14">
      <c r="M120" s="8">
        <f t="shared" si="9"/>
        <v>0</v>
      </c>
      <c r="N120" s="8" t="str">
        <f t="shared" si="10"/>
        <v/>
      </c>
    </row>
    <row r="121" spans="13:14">
      <c r="M121" s="8">
        <f t="shared" si="9"/>
        <v>0</v>
      </c>
      <c r="N121" s="8" t="str">
        <f t="shared" si="10"/>
        <v/>
      </c>
    </row>
    <row r="122" spans="13:14">
      <c r="M122" s="8">
        <f t="shared" si="9"/>
        <v>0</v>
      </c>
      <c r="N122" s="8" t="str">
        <f t="shared" si="10"/>
        <v/>
      </c>
    </row>
    <row r="123" spans="13:14">
      <c r="M123" s="8">
        <f t="shared" si="9"/>
        <v>0</v>
      </c>
      <c r="N123" s="8" t="str">
        <f t="shared" si="10"/>
        <v/>
      </c>
    </row>
    <row r="124" spans="13:14">
      <c r="M124" s="8">
        <f t="shared" si="9"/>
        <v>0</v>
      </c>
      <c r="N124" s="8" t="str">
        <f t="shared" si="10"/>
        <v/>
      </c>
    </row>
    <row r="125" spans="13:14">
      <c r="M125" s="8">
        <f t="shared" si="9"/>
        <v>0</v>
      </c>
      <c r="N125" s="8" t="str">
        <f t="shared" si="10"/>
        <v/>
      </c>
    </row>
    <row r="126" spans="13:14">
      <c r="M126" s="8">
        <f t="shared" si="9"/>
        <v>0</v>
      </c>
      <c r="N126" s="8" t="str">
        <f t="shared" si="10"/>
        <v/>
      </c>
    </row>
    <row r="127" spans="13:14">
      <c r="M127" s="8">
        <f t="shared" si="9"/>
        <v>0</v>
      </c>
      <c r="N127" s="8" t="str">
        <f t="shared" si="10"/>
        <v/>
      </c>
    </row>
    <row r="128" spans="13:14">
      <c r="M128" s="8">
        <f t="shared" si="9"/>
        <v>0</v>
      </c>
      <c r="N128" s="8" t="str">
        <f t="shared" si="10"/>
        <v/>
      </c>
    </row>
    <row r="129" spans="13:14">
      <c r="M129" s="8">
        <f t="shared" si="9"/>
        <v>0</v>
      </c>
      <c r="N129" s="8" t="str">
        <f t="shared" si="10"/>
        <v/>
      </c>
    </row>
    <row r="130" spans="13:14">
      <c r="M130" s="8">
        <f t="shared" si="9"/>
        <v>0</v>
      </c>
      <c r="N130" s="8" t="str">
        <f t="shared" si="10"/>
        <v/>
      </c>
    </row>
    <row r="131" spans="13:14">
      <c r="M131" s="8">
        <f t="shared" si="9"/>
        <v>0</v>
      </c>
      <c r="N131" s="8" t="str">
        <f t="shared" si="10"/>
        <v/>
      </c>
    </row>
    <row r="132" spans="13:14">
      <c r="M132" s="8">
        <f t="shared" si="9"/>
        <v>0</v>
      </c>
      <c r="N132" s="8" t="str">
        <f t="shared" si="10"/>
        <v/>
      </c>
    </row>
    <row r="133" spans="13:14">
      <c r="M133" s="8">
        <f t="shared" si="9"/>
        <v>0</v>
      </c>
      <c r="N133" s="8" t="str">
        <f t="shared" si="10"/>
        <v/>
      </c>
    </row>
    <row r="134" spans="13:14">
      <c r="M134" s="8">
        <f t="shared" si="9"/>
        <v>0</v>
      </c>
      <c r="N134" s="8" t="str">
        <f t="shared" si="10"/>
        <v/>
      </c>
    </row>
    <row r="135" spans="13:14">
      <c r="M135" s="8">
        <f t="shared" si="9"/>
        <v>0</v>
      </c>
      <c r="N135" s="8" t="str">
        <f t="shared" si="10"/>
        <v/>
      </c>
    </row>
    <row r="136" spans="13:14">
      <c r="M136" s="8">
        <f t="shared" si="9"/>
        <v>0</v>
      </c>
      <c r="N136" s="8" t="str">
        <f t="shared" si="10"/>
        <v/>
      </c>
    </row>
    <row r="137" spans="13:14">
      <c r="M137" s="8">
        <f t="shared" si="9"/>
        <v>0</v>
      </c>
      <c r="N137" s="8" t="str">
        <f t="shared" si="10"/>
        <v/>
      </c>
    </row>
    <row r="138" spans="13:14">
      <c r="M138" s="8">
        <f t="shared" si="9"/>
        <v>0</v>
      </c>
      <c r="N138" s="8" t="str">
        <f t="shared" si="10"/>
        <v/>
      </c>
    </row>
    <row r="139" spans="13:14">
      <c r="M139" s="8">
        <f t="shared" si="9"/>
        <v>0</v>
      </c>
      <c r="N139" s="8" t="str">
        <f t="shared" si="10"/>
        <v/>
      </c>
    </row>
    <row r="140" spans="13:14">
      <c r="M140" s="8">
        <f t="shared" si="9"/>
        <v>0</v>
      </c>
      <c r="N140" s="8" t="str">
        <f t="shared" si="10"/>
        <v/>
      </c>
    </row>
    <row r="141" spans="13:14">
      <c r="M141" s="8">
        <f t="shared" si="9"/>
        <v>0</v>
      </c>
      <c r="N141" s="8" t="str">
        <f t="shared" si="10"/>
        <v/>
      </c>
    </row>
    <row r="142" spans="13:14">
      <c r="M142" s="8">
        <f t="shared" si="9"/>
        <v>0</v>
      </c>
      <c r="N142" s="8" t="str">
        <f t="shared" si="10"/>
        <v/>
      </c>
    </row>
    <row r="143" spans="13:14">
      <c r="M143" s="8">
        <f t="shared" si="9"/>
        <v>0</v>
      </c>
      <c r="N143" s="8" t="str">
        <f t="shared" si="10"/>
        <v/>
      </c>
    </row>
    <row r="144" spans="13:14">
      <c r="M144" s="8">
        <f t="shared" si="9"/>
        <v>0</v>
      </c>
      <c r="N144" s="8" t="str">
        <f t="shared" si="10"/>
        <v/>
      </c>
    </row>
    <row r="145" spans="12:14">
      <c r="M145" s="8">
        <f t="shared" si="9"/>
        <v>0</v>
      </c>
      <c r="N145" s="8" t="str">
        <f t="shared" si="10"/>
        <v/>
      </c>
    </row>
    <row r="146" spans="12:14">
      <c r="M146" s="8">
        <f t="shared" si="9"/>
        <v>0</v>
      </c>
      <c r="N146" s="8" t="str">
        <f t="shared" si="10"/>
        <v/>
      </c>
    </row>
    <row r="147" spans="12:14">
      <c r="M147" s="8">
        <f t="shared" si="9"/>
        <v>0</v>
      </c>
      <c r="N147" s="8" t="str">
        <f t="shared" si="10"/>
        <v/>
      </c>
    </row>
    <row r="148" spans="12:14">
      <c r="M148" s="8">
        <f t="shared" si="9"/>
        <v>0</v>
      </c>
      <c r="N148" s="8" t="str">
        <f t="shared" si="10"/>
        <v/>
      </c>
    </row>
    <row r="149" spans="12:14">
      <c r="M149" s="8">
        <f t="shared" si="9"/>
        <v>0</v>
      </c>
      <c r="N149" s="8" t="str">
        <f t="shared" si="10"/>
        <v/>
      </c>
    </row>
    <row r="150" spans="12:14">
      <c r="M150" s="8">
        <f t="shared" si="9"/>
        <v>0</v>
      </c>
      <c r="N150" s="8" t="str">
        <f t="shared" si="10"/>
        <v/>
      </c>
    </row>
    <row r="151" spans="12:14">
      <c r="M151" s="8">
        <f t="shared" si="9"/>
        <v>0</v>
      </c>
      <c r="N151" s="8" t="str">
        <f t="shared" si="10"/>
        <v/>
      </c>
    </row>
    <row r="152" spans="12:14">
      <c r="L152" s="12"/>
      <c r="M152" s="8">
        <f t="shared" si="9"/>
        <v>0</v>
      </c>
      <c r="N152" s="8" t="str">
        <f t="shared" si="10"/>
        <v/>
      </c>
    </row>
    <row r="153" spans="12:14">
      <c r="L153" s="12"/>
      <c r="M153" s="8">
        <f t="shared" si="9"/>
        <v>0</v>
      </c>
      <c r="N153" s="8" t="str">
        <f t="shared" si="10"/>
        <v/>
      </c>
    </row>
    <row r="154" spans="12:14">
      <c r="L154" s="12"/>
      <c r="M154" s="8">
        <f t="shared" si="9"/>
        <v>0</v>
      </c>
      <c r="N154" s="8" t="str">
        <f t="shared" si="10"/>
        <v/>
      </c>
    </row>
    <row r="155" spans="12:14">
      <c r="L155" s="12"/>
      <c r="M155" s="8">
        <f t="shared" si="9"/>
        <v>0</v>
      </c>
      <c r="N155" s="8" t="str">
        <f t="shared" si="10"/>
        <v/>
      </c>
    </row>
    <row r="156" spans="12:14">
      <c r="L156" s="12"/>
      <c r="M156" s="8">
        <f t="shared" si="9"/>
        <v>0</v>
      </c>
      <c r="N156" s="8" t="str">
        <f t="shared" si="10"/>
        <v/>
      </c>
    </row>
    <row r="157" spans="12:14">
      <c r="L157" s="12"/>
      <c r="M157" s="8">
        <f t="shared" si="9"/>
        <v>0</v>
      </c>
      <c r="N157" s="8" t="str">
        <f t="shared" si="10"/>
        <v/>
      </c>
    </row>
    <row r="158" spans="12:14">
      <c r="L158" s="12"/>
      <c r="M158" s="8">
        <f t="shared" si="9"/>
        <v>0</v>
      </c>
      <c r="N158" s="8" t="str">
        <f t="shared" si="10"/>
        <v/>
      </c>
    </row>
    <row r="159" spans="12:14">
      <c r="L159" s="12"/>
      <c r="M159" s="8">
        <f t="shared" si="9"/>
        <v>0</v>
      </c>
      <c r="N159" s="8" t="str">
        <f t="shared" si="10"/>
        <v/>
      </c>
    </row>
    <row r="160" spans="12:14">
      <c r="L160" s="12"/>
      <c r="M160" s="8">
        <f t="shared" si="9"/>
        <v>0</v>
      </c>
      <c r="N160" s="8" t="str">
        <f t="shared" si="10"/>
        <v/>
      </c>
    </row>
    <row r="161" spans="12:14">
      <c r="L161" s="12"/>
      <c r="M161" s="8">
        <f t="shared" si="9"/>
        <v>0</v>
      </c>
      <c r="N161" s="8" t="str">
        <f t="shared" si="10"/>
        <v/>
      </c>
    </row>
    <row r="162" spans="12:14">
      <c r="L162" s="12"/>
      <c r="M162" s="8">
        <f t="shared" si="9"/>
        <v>0</v>
      </c>
      <c r="N162" s="8" t="str">
        <f t="shared" si="10"/>
        <v/>
      </c>
    </row>
    <row r="163" spans="12:14">
      <c r="L163" s="12"/>
      <c r="M163" s="8">
        <f t="shared" si="9"/>
        <v>0</v>
      </c>
      <c r="N163" s="8" t="str">
        <f t="shared" si="10"/>
        <v/>
      </c>
    </row>
    <row r="164" spans="12:14">
      <c r="L164" s="12"/>
      <c r="M164" s="8">
        <f t="shared" si="9"/>
        <v>0</v>
      </c>
      <c r="N164" s="8" t="str">
        <f t="shared" si="10"/>
        <v/>
      </c>
    </row>
    <row r="165" spans="12:14">
      <c r="L165" s="12"/>
      <c r="M165" s="8">
        <f t="shared" si="9"/>
        <v>0</v>
      </c>
      <c r="N165" s="8" t="str">
        <f t="shared" si="10"/>
        <v/>
      </c>
    </row>
    <row r="166" spans="12:14">
      <c r="L166" s="12"/>
      <c r="M166" s="8">
        <f t="shared" si="9"/>
        <v>0</v>
      </c>
      <c r="N166" s="8" t="str">
        <f t="shared" si="10"/>
        <v/>
      </c>
    </row>
    <row r="167" spans="12:14">
      <c r="L167" s="12"/>
      <c r="M167" s="8">
        <f t="shared" si="9"/>
        <v>0</v>
      </c>
      <c r="N167" s="8" t="str">
        <f t="shared" si="10"/>
        <v/>
      </c>
    </row>
    <row r="168" spans="12:14">
      <c r="L168" s="12"/>
      <c r="M168" s="8">
        <f t="shared" si="9"/>
        <v>0</v>
      </c>
      <c r="N168" s="8" t="str">
        <f t="shared" si="10"/>
        <v/>
      </c>
    </row>
    <row r="169" spans="12:14">
      <c r="L169" s="12"/>
      <c r="M169" s="8">
        <f t="shared" si="9"/>
        <v>0</v>
      </c>
      <c r="N169" s="8" t="str">
        <f t="shared" si="10"/>
        <v/>
      </c>
    </row>
    <row r="170" spans="12:14">
      <c r="L170" s="12"/>
      <c r="M170" s="8">
        <f t="shared" si="9"/>
        <v>0</v>
      </c>
      <c r="N170" s="8" t="str">
        <f t="shared" si="10"/>
        <v/>
      </c>
    </row>
    <row r="171" spans="12:14">
      <c r="L171" s="12"/>
      <c r="M171" s="8">
        <f t="shared" si="9"/>
        <v>0</v>
      </c>
      <c r="N171" s="8" t="str">
        <f t="shared" si="10"/>
        <v/>
      </c>
    </row>
    <row r="172" spans="12:14">
      <c r="L172" s="12"/>
      <c r="M172" s="8">
        <f t="shared" si="9"/>
        <v>0</v>
      </c>
      <c r="N172" s="8" t="str">
        <f t="shared" si="10"/>
        <v/>
      </c>
    </row>
    <row r="173" spans="12:14">
      <c r="L173" s="43"/>
      <c r="M173" s="8">
        <f t="shared" si="9"/>
        <v>0</v>
      </c>
      <c r="N173" s="8" t="str">
        <f t="shared" si="10"/>
        <v/>
      </c>
    </row>
    <row r="174" spans="12:14">
      <c r="L174" s="43"/>
      <c r="M174" s="8">
        <f t="shared" si="9"/>
        <v>0</v>
      </c>
      <c r="N174" s="8" t="str">
        <f t="shared" si="10"/>
        <v/>
      </c>
    </row>
    <row r="175" spans="12:14">
      <c r="L175" s="43"/>
      <c r="M175" s="8">
        <f t="shared" si="9"/>
        <v>0</v>
      </c>
      <c r="N175" s="8" t="str">
        <f t="shared" si="10"/>
        <v/>
      </c>
    </row>
    <row r="176" spans="12:14">
      <c r="L176" s="43"/>
      <c r="M176" s="8">
        <f t="shared" si="9"/>
        <v>0</v>
      </c>
      <c r="N176" s="8" t="str">
        <f t="shared" si="10"/>
        <v/>
      </c>
    </row>
    <row r="177" spans="12:14">
      <c r="L177" s="43"/>
      <c r="M177" s="8">
        <f t="shared" ref="M177:M240" si="11">IF(ISNUMBER(FIND("/",$B177,1)),MID($B177,1,FIND("/",$B177,1)-1),$B177)</f>
        <v>0</v>
      </c>
      <c r="N177" s="8" t="str">
        <f t="shared" si="10"/>
        <v/>
      </c>
    </row>
    <row r="178" spans="12:14">
      <c r="L178" s="43"/>
      <c r="M178" s="8">
        <f t="shared" si="11"/>
        <v>0</v>
      </c>
      <c r="N178" s="8" t="str">
        <f t="shared" ref="N178:N241" si="12">IF(ISNUMBER(FIND("/",$B177,1)),MID($B177,FIND("/",$B177,1)+1,LEN($B177)),"")</f>
        <v/>
      </c>
    </row>
    <row r="179" spans="12:14">
      <c r="L179" s="43"/>
      <c r="M179" s="8">
        <f t="shared" si="11"/>
        <v>0</v>
      </c>
      <c r="N179" s="8" t="str">
        <f t="shared" si="12"/>
        <v/>
      </c>
    </row>
    <row r="180" spans="12:14">
      <c r="L180" s="43"/>
      <c r="M180" s="8">
        <f t="shared" si="11"/>
        <v>0</v>
      </c>
      <c r="N180" s="8" t="str">
        <f t="shared" si="12"/>
        <v/>
      </c>
    </row>
    <row r="181" spans="12:14">
      <c r="L181" s="43"/>
      <c r="M181" s="8">
        <f t="shared" si="11"/>
        <v>0</v>
      </c>
      <c r="N181" s="8" t="str">
        <f t="shared" si="12"/>
        <v/>
      </c>
    </row>
    <row r="182" spans="12:14">
      <c r="L182" s="43"/>
      <c r="M182" s="8">
        <f t="shared" si="11"/>
        <v>0</v>
      </c>
      <c r="N182" s="8" t="str">
        <f t="shared" si="12"/>
        <v/>
      </c>
    </row>
    <row r="183" spans="12:14">
      <c r="L183" s="43"/>
      <c r="M183" s="8">
        <f t="shared" si="11"/>
        <v>0</v>
      </c>
      <c r="N183" s="8" t="str">
        <f t="shared" si="12"/>
        <v/>
      </c>
    </row>
    <row r="184" spans="12:14">
      <c r="L184" s="43"/>
      <c r="M184" s="8">
        <f t="shared" si="11"/>
        <v>0</v>
      </c>
      <c r="N184" s="8" t="str">
        <f t="shared" si="12"/>
        <v/>
      </c>
    </row>
    <row r="185" spans="12:14">
      <c r="L185" s="43"/>
      <c r="M185" s="8">
        <f t="shared" si="11"/>
        <v>0</v>
      </c>
      <c r="N185" s="8" t="str">
        <f t="shared" si="12"/>
        <v/>
      </c>
    </row>
    <row r="186" spans="12:14">
      <c r="L186" s="43"/>
      <c r="M186" s="8">
        <f t="shared" si="11"/>
        <v>0</v>
      </c>
      <c r="N186" s="8" t="str">
        <f t="shared" si="12"/>
        <v/>
      </c>
    </row>
    <row r="187" spans="12:14">
      <c r="L187" s="43"/>
      <c r="M187" s="8">
        <f t="shared" si="11"/>
        <v>0</v>
      </c>
      <c r="N187" s="8" t="str">
        <f t="shared" si="12"/>
        <v/>
      </c>
    </row>
    <row r="188" spans="12:14">
      <c r="L188" s="43"/>
      <c r="M188" s="8">
        <f t="shared" si="11"/>
        <v>0</v>
      </c>
      <c r="N188" s="8" t="str">
        <f t="shared" si="12"/>
        <v/>
      </c>
    </row>
    <row r="189" spans="12:14">
      <c r="L189" s="43"/>
      <c r="M189" s="8">
        <f t="shared" si="11"/>
        <v>0</v>
      </c>
      <c r="N189" s="8" t="str">
        <f t="shared" si="12"/>
        <v/>
      </c>
    </row>
    <row r="190" spans="12:14">
      <c r="L190" s="43"/>
      <c r="M190" s="8">
        <f t="shared" si="11"/>
        <v>0</v>
      </c>
      <c r="N190" s="8" t="str">
        <f t="shared" si="12"/>
        <v/>
      </c>
    </row>
    <row r="191" spans="12:14">
      <c r="L191" s="43"/>
      <c r="M191" s="8">
        <f t="shared" si="11"/>
        <v>0</v>
      </c>
      <c r="N191" s="8" t="str">
        <f t="shared" si="12"/>
        <v/>
      </c>
    </row>
    <row r="192" spans="12:14">
      <c r="L192" s="43"/>
      <c r="M192" s="8">
        <f t="shared" si="11"/>
        <v>0</v>
      </c>
      <c r="N192" s="8" t="str">
        <f t="shared" si="12"/>
        <v/>
      </c>
    </row>
    <row r="193" spans="12:14">
      <c r="L193" s="43"/>
      <c r="M193" s="8">
        <f t="shared" si="11"/>
        <v>0</v>
      </c>
      <c r="N193" s="8" t="str">
        <f t="shared" si="12"/>
        <v/>
      </c>
    </row>
    <row r="194" spans="12:14">
      <c r="L194" s="43"/>
      <c r="M194" s="8">
        <f t="shared" si="11"/>
        <v>0</v>
      </c>
      <c r="N194" s="8" t="str">
        <f t="shared" si="12"/>
        <v/>
      </c>
    </row>
    <row r="195" spans="12:14">
      <c r="L195" s="12"/>
      <c r="M195" s="8">
        <f t="shared" si="11"/>
        <v>0</v>
      </c>
      <c r="N195" s="8" t="str">
        <f t="shared" si="12"/>
        <v/>
      </c>
    </row>
    <row r="196" spans="12:14">
      <c r="L196" s="12"/>
      <c r="M196" s="8">
        <f t="shared" si="11"/>
        <v>0</v>
      </c>
      <c r="N196" s="8" t="str">
        <f t="shared" si="12"/>
        <v/>
      </c>
    </row>
    <row r="197" spans="12:14">
      <c r="L197" s="12"/>
      <c r="M197" s="8">
        <f t="shared" si="11"/>
        <v>0</v>
      </c>
      <c r="N197" s="8" t="str">
        <f t="shared" si="12"/>
        <v/>
      </c>
    </row>
    <row r="198" spans="12:14">
      <c r="L198" s="12"/>
      <c r="M198" s="8">
        <f t="shared" si="11"/>
        <v>0</v>
      </c>
      <c r="N198" s="8" t="str">
        <f t="shared" si="12"/>
        <v/>
      </c>
    </row>
    <row r="199" spans="12:14">
      <c r="L199" s="12"/>
      <c r="M199" s="8">
        <f t="shared" si="11"/>
        <v>0</v>
      </c>
      <c r="N199" s="8" t="str">
        <f t="shared" si="12"/>
        <v/>
      </c>
    </row>
    <row r="200" spans="12:14">
      <c r="L200" s="12"/>
      <c r="M200" s="8">
        <f t="shared" si="11"/>
        <v>0</v>
      </c>
      <c r="N200" s="8" t="str">
        <f t="shared" si="12"/>
        <v/>
      </c>
    </row>
    <row r="201" spans="12:14">
      <c r="L201" s="12"/>
      <c r="M201" s="8">
        <f t="shared" si="11"/>
        <v>0</v>
      </c>
      <c r="N201" s="8" t="str">
        <f t="shared" si="12"/>
        <v/>
      </c>
    </row>
    <row r="202" spans="12:14">
      <c r="M202" s="8">
        <f t="shared" si="11"/>
        <v>0</v>
      </c>
      <c r="N202" s="8" t="str">
        <f t="shared" si="12"/>
        <v/>
      </c>
    </row>
    <row r="203" spans="12:14">
      <c r="M203" s="8">
        <f t="shared" si="11"/>
        <v>0</v>
      </c>
      <c r="N203" s="8" t="str">
        <f t="shared" si="12"/>
        <v/>
      </c>
    </row>
    <row r="204" spans="12:14">
      <c r="M204" s="8">
        <f t="shared" si="11"/>
        <v>0</v>
      </c>
      <c r="N204" s="8" t="str">
        <f t="shared" si="12"/>
        <v/>
      </c>
    </row>
    <row r="205" spans="12:14">
      <c r="M205" s="8">
        <f t="shared" si="11"/>
        <v>0</v>
      </c>
      <c r="N205" s="8" t="str">
        <f t="shared" si="12"/>
        <v/>
      </c>
    </row>
    <row r="206" spans="12:14">
      <c r="M206" s="8">
        <f t="shared" si="11"/>
        <v>0</v>
      </c>
      <c r="N206" s="8" t="str">
        <f t="shared" si="12"/>
        <v/>
      </c>
    </row>
    <row r="207" spans="12:14">
      <c r="M207" s="8">
        <f t="shared" si="11"/>
        <v>0</v>
      </c>
      <c r="N207" s="8" t="str">
        <f t="shared" si="12"/>
        <v/>
      </c>
    </row>
    <row r="208" spans="12:14">
      <c r="M208" s="8">
        <f t="shared" si="11"/>
        <v>0</v>
      </c>
      <c r="N208" s="8" t="str">
        <f t="shared" si="12"/>
        <v/>
      </c>
    </row>
    <row r="209" spans="13:14">
      <c r="M209" s="8">
        <f t="shared" si="11"/>
        <v>0</v>
      </c>
      <c r="N209" s="8" t="str">
        <f t="shared" si="12"/>
        <v/>
      </c>
    </row>
    <row r="210" spans="13:14">
      <c r="M210" s="8">
        <f t="shared" si="11"/>
        <v>0</v>
      </c>
      <c r="N210" s="8" t="str">
        <f t="shared" si="12"/>
        <v/>
      </c>
    </row>
    <row r="211" spans="13:14">
      <c r="M211" s="8">
        <f t="shared" si="11"/>
        <v>0</v>
      </c>
      <c r="N211" s="8" t="str">
        <f t="shared" si="12"/>
        <v/>
      </c>
    </row>
    <row r="212" spans="13:14">
      <c r="M212" s="8">
        <f t="shared" si="11"/>
        <v>0</v>
      </c>
      <c r="N212" s="8" t="str">
        <f t="shared" si="12"/>
        <v/>
      </c>
    </row>
    <row r="213" spans="13:14">
      <c r="M213" s="8">
        <f t="shared" si="11"/>
        <v>0</v>
      </c>
      <c r="N213" s="8" t="str">
        <f t="shared" si="12"/>
        <v/>
      </c>
    </row>
    <row r="214" spans="13:14">
      <c r="M214" s="8">
        <f t="shared" si="11"/>
        <v>0</v>
      </c>
      <c r="N214" s="8" t="str">
        <f t="shared" si="12"/>
        <v/>
      </c>
    </row>
    <row r="215" spans="13:14">
      <c r="M215" s="8">
        <f t="shared" si="11"/>
        <v>0</v>
      </c>
      <c r="N215" s="8" t="str">
        <f t="shared" si="12"/>
        <v/>
      </c>
    </row>
    <row r="216" spans="13:14">
      <c r="M216" s="8">
        <f t="shared" si="11"/>
        <v>0</v>
      </c>
      <c r="N216" s="8" t="str">
        <f t="shared" si="12"/>
        <v/>
      </c>
    </row>
    <row r="217" spans="13:14">
      <c r="M217" s="8">
        <f t="shared" si="11"/>
        <v>0</v>
      </c>
      <c r="N217" s="8" t="str">
        <f t="shared" si="12"/>
        <v/>
      </c>
    </row>
    <row r="218" spans="13:14">
      <c r="M218" s="8">
        <f t="shared" si="11"/>
        <v>0</v>
      </c>
      <c r="N218" s="8" t="str">
        <f t="shared" si="12"/>
        <v/>
      </c>
    </row>
    <row r="219" spans="13:14">
      <c r="M219" s="8">
        <f t="shared" si="11"/>
        <v>0</v>
      </c>
      <c r="N219" s="8" t="str">
        <f t="shared" si="12"/>
        <v/>
      </c>
    </row>
    <row r="220" spans="13:14">
      <c r="M220" s="8">
        <f t="shared" si="11"/>
        <v>0</v>
      </c>
      <c r="N220" s="8" t="str">
        <f t="shared" si="12"/>
        <v/>
      </c>
    </row>
    <row r="221" spans="13:14">
      <c r="M221" s="8">
        <f t="shared" si="11"/>
        <v>0</v>
      </c>
      <c r="N221" s="8" t="str">
        <f t="shared" si="12"/>
        <v/>
      </c>
    </row>
    <row r="222" spans="13:14">
      <c r="M222" s="8">
        <f t="shared" si="11"/>
        <v>0</v>
      </c>
      <c r="N222" s="8" t="str">
        <f t="shared" si="12"/>
        <v/>
      </c>
    </row>
    <row r="223" spans="13:14">
      <c r="M223" s="8">
        <f t="shared" si="11"/>
        <v>0</v>
      </c>
      <c r="N223" s="8" t="str">
        <f t="shared" si="12"/>
        <v/>
      </c>
    </row>
    <row r="224" spans="13:14">
      <c r="M224" s="8">
        <f t="shared" si="11"/>
        <v>0</v>
      </c>
      <c r="N224" s="8" t="str">
        <f t="shared" si="12"/>
        <v/>
      </c>
    </row>
    <row r="225" spans="13:14">
      <c r="M225" s="8">
        <f t="shared" si="11"/>
        <v>0</v>
      </c>
      <c r="N225" s="8" t="str">
        <f t="shared" si="12"/>
        <v/>
      </c>
    </row>
    <row r="226" spans="13:14">
      <c r="M226" s="8">
        <f t="shared" si="11"/>
        <v>0</v>
      </c>
      <c r="N226" s="8" t="str">
        <f t="shared" si="12"/>
        <v/>
      </c>
    </row>
    <row r="227" spans="13:14">
      <c r="M227" s="8">
        <f t="shared" si="11"/>
        <v>0</v>
      </c>
      <c r="N227" s="8" t="str">
        <f t="shared" si="12"/>
        <v/>
      </c>
    </row>
    <row r="228" spans="13:14">
      <c r="M228" s="8">
        <f t="shared" si="11"/>
        <v>0</v>
      </c>
      <c r="N228" s="8" t="str">
        <f t="shared" si="12"/>
        <v/>
      </c>
    </row>
    <row r="229" spans="13:14">
      <c r="M229" s="8">
        <f t="shared" si="11"/>
        <v>0</v>
      </c>
      <c r="N229" s="8" t="str">
        <f t="shared" si="12"/>
        <v/>
      </c>
    </row>
    <row r="230" spans="13:14">
      <c r="M230" s="8">
        <f t="shared" si="11"/>
        <v>0</v>
      </c>
      <c r="N230" s="8" t="str">
        <f t="shared" si="12"/>
        <v/>
      </c>
    </row>
    <row r="231" spans="13:14">
      <c r="M231" s="8">
        <f t="shared" si="11"/>
        <v>0</v>
      </c>
      <c r="N231" s="8" t="str">
        <f t="shared" si="12"/>
        <v/>
      </c>
    </row>
    <row r="232" spans="13:14">
      <c r="M232" s="8">
        <f t="shared" si="11"/>
        <v>0</v>
      </c>
      <c r="N232" s="8" t="str">
        <f t="shared" si="12"/>
        <v/>
      </c>
    </row>
    <row r="233" spans="13:14">
      <c r="M233" s="8">
        <f t="shared" si="11"/>
        <v>0</v>
      </c>
      <c r="N233" s="8" t="str">
        <f t="shared" si="12"/>
        <v/>
      </c>
    </row>
    <row r="234" spans="13:14">
      <c r="M234" s="8">
        <f t="shared" si="11"/>
        <v>0</v>
      </c>
      <c r="N234" s="8" t="str">
        <f t="shared" si="12"/>
        <v/>
      </c>
    </row>
    <row r="235" spans="13:14">
      <c r="M235" s="8">
        <f t="shared" si="11"/>
        <v>0</v>
      </c>
      <c r="N235" s="8" t="str">
        <f t="shared" si="12"/>
        <v/>
      </c>
    </row>
    <row r="236" spans="13:14">
      <c r="M236" s="8">
        <f t="shared" si="11"/>
        <v>0</v>
      </c>
      <c r="N236" s="8" t="str">
        <f t="shared" si="12"/>
        <v/>
      </c>
    </row>
    <row r="237" spans="13:14">
      <c r="M237" s="8">
        <f t="shared" si="11"/>
        <v>0</v>
      </c>
      <c r="N237" s="8" t="str">
        <f t="shared" si="12"/>
        <v/>
      </c>
    </row>
    <row r="238" spans="13:14">
      <c r="M238" s="8">
        <f t="shared" si="11"/>
        <v>0</v>
      </c>
      <c r="N238" s="8" t="str">
        <f t="shared" si="12"/>
        <v/>
      </c>
    </row>
    <row r="239" spans="13:14">
      <c r="M239" s="8">
        <f t="shared" si="11"/>
        <v>0</v>
      </c>
      <c r="N239" s="8" t="str">
        <f t="shared" si="12"/>
        <v/>
      </c>
    </row>
    <row r="240" spans="13:14">
      <c r="M240" s="8">
        <f t="shared" si="11"/>
        <v>0</v>
      </c>
      <c r="N240" s="8" t="str">
        <f t="shared" si="12"/>
        <v/>
      </c>
    </row>
    <row r="241" spans="13:14">
      <c r="M241" s="8">
        <f t="shared" ref="M241:M279" si="13">IF(ISNUMBER(FIND("/",$B241,1)),MID($B241,1,FIND("/",$B241,1)-1),$B241)</f>
        <v>0</v>
      </c>
      <c r="N241" s="8" t="str">
        <f t="shared" si="12"/>
        <v/>
      </c>
    </row>
    <row r="242" spans="13:14">
      <c r="M242" s="8">
        <f t="shared" si="13"/>
        <v>0</v>
      </c>
      <c r="N242" s="8" t="str">
        <f t="shared" ref="N242:N280" si="14">IF(ISNUMBER(FIND("/",$B241,1)),MID($B241,FIND("/",$B241,1)+1,LEN($B241)),"")</f>
        <v/>
      </c>
    </row>
    <row r="243" spans="13:14">
      <c r="M243" s="8">
        <f t="shared" si="13"/>
        <v>0</v>
      </c>
      <c r="N243" s="8" t="str">
        <f t="shared" si="14"/>
        <v/>
      </c>
    </row>
    <row r="244" spans="13:14">
      <c r="M244" s="8">
        <f t="shared" si="13"/>
        <v>0</v>
      </c>
      <c r="N244" s="8" t="str">
        <f t="shared" si="14"/>
        <v/>
      </c>
    </row>
    <row r="245" spans="13:14">
      <c r="M245" s="8">
        <f t="shared" si="13"/>
        <v>0</v>
      </c>
      <c r="N245" s="8" t="str">
        <f t="shared" si="14"/>
        <v/>
      </c>
    </row>
    <row r="246" spans="13:14">
      <c r="M246" s="8">
        <f t="shared" si="13"/>
        <v>0</v>
      </c>
      <c r="N246" s="8" t="str">
        <f t="shared" si="14"/>
        <v/>
      </c>
    </row>
    <row r="247" spans="13:14">
      <c r="M247" s="8">
        <f t="shared" si="13"/>
        <v>0</v>
      </c>
      <c r="N247" s="8" t="str">
        <f t="shared" si="14"/>
        <v/>
      </c>
    </row>
    <row r="248" spans="13:14">
      <c r="M248" s="8">
        <f t="shared" si="13"/>
        <v>0</v>
      </c>
      <c r="N248" s="8" t="str">
        <f t="shared" si="14"/>
        <v/>
      </c>
    </row>
    <row r="249" spans="13:14">
      <c r="M249" s="8">
        <f t="shared" si="13"/>
        <v>0</v>
      </c>
      <c r="N249" s="8" t="str">
        <f t="shared" si="14"/>
        <v/>
      </c>
    </row>
    <row r="250" spans="13:14">
      <c r="M250" s="8">
        <f t="shared" si="13"/>
        <v>0</v>
      </c>
      <c r="N250" s="8" t="str">
        <f t="shared" si="14"/>
        <v/>
      </c>
    </row>
    <row r="251" spans="13:14">
      <c r="M251" s="8">
        <f t="shared" si="13"/>
        <v>0</v>
      </c>
      <c r="N251" s="8" t="str">
        <f t="shared" si="14"/>
        <v/>
      </c>
    </row>
    <row r="252" spans="13:14">
      <c r="M252" s="8">
        <f t="shared" si="13"/>
        <v>0</v>
      </c>
      <c r="N252" s="8" t="str">
        <f t="shared" si="14"/>
        <v/>
      </c>
    </row>
    <row r="253" spans="13:14">
      <c r="M253" s="8">
        <f t="shared" si="13"/>
        <v>0</v>
      </c>
      <c r="N253" s="8" t="str">
        <f t="shared" si="14"/>
        <v/>
      </c>
    </row>
    <row r="254" spans="13:14">
      <c r="M254" s="8">
        <f t="shared" si="13"/>
        <v>0</v>
      </c>
      <c r="N254" s="8" t="str">
        <f t="shared" si="14"/>
        <v/>
      </c>
    </row>
    <row r="255" spans="13:14">
      <c r="M255" s="8">
        <f t="shared" si="13"/>
        <v>0</v>
      </c>
      <c r="N255" s="8" t="str">
        <f t="shared" si="14"/>
        <v/>
      </c>
    </row>
    <row r="256" spans="13:14">
      <c r="M256" s="8">
        <f t="shared" si="13"/>
        <v>0</v>
      </c>
      <c r="N256" s="8" t="str">
        <f t="shared" si="14"/>
        <v/>
      </c>
    </row>
    <row r="257" spans="13:14">
      <c r="M257" s="8">
        <f t="shared" si="13"/>
        <v>0</v>
      </c>
      <c r="N257" s="8" t="str">
        <f t="shared" si="14"/>
        <v/>
      </c>
    </row>
    <row r="258" spans="13:14">
      <c r="M258" s="8">
        <f t="shared" si="13"/>
        <v>0</v>
      </c>
      <c r="N258" s="8" t="str">
        <f t="shared" si="14"/>
        <v/>
      </c>
    </row>
    <row r="259" spans="13:14">
      <c r="M259" s="8">
        <f t="shared" si="13"/>
        <v>0</v>
      </c>
      <c r="N259" s="8" t="str">
        <f t="shared" si="14"/>
        <v/>
      </c>
    </row>
    <row r="260" spans="13:14">
      <c r="M260" s="8">
        <f t="shared" si="13"/>
        <v>0</v>
      </c>
      <c r="N260" s="8" t="str">
        <f t="shared" si="14"/>
        <v/>
      </c>
    </row>
    <row r="261" spans="13:14">
      <c r="M261" s="8">
        <f t="shared" si="13"/>
        <v>0</v>
      </c>
      <c r="N261" s="8" t="str">
        <f t="shared" si="14"/>
        <v/>
      </c>
    </row>
    <row r="262" spans="13:14">
      <c r="M262" s="8">
        <f t="shared" si="13"/>
        <v>0</v>
      </c>
      <c r="N262" s="8" t="str">
        <f t="shared" si="14"/>
        <v/>
      </c>
    </row>
    <row r="263" spans="13:14">
      <c r="M263" s="8">
        <f t="shared" si="13"/>
        <v>0</v>
      </c>
      <c r="N263" s="8" t="str">
        <f t="shared" si="14"/>
        <v/>
      </c>
    </row>
    <row r="264" spans="13:14">
      <c r="M264" s="8">
        <f t="shared" si="13"/>
        <v>0</v>
      </c>
      <c r="N264" s="8" t="str">
        <f t="shared" si="14"/>
        <v/>
      </c>
    </row>
    <row r="265" spans="13:14">
      <c r="M265" s="8">
        <f t="shared" si="13"/>
        <v>0</v>
      </c>
      <c r="N265" s="8" t="str">
        <f t="shared" si="14"/>
        <v/>
      </c>
    </row>
    <row r="266" spans="13:14">
      <c r="M266" s="8">
        <f t="shared" si="13"/>
        <v>0</v>
      </c>
      <c r="N266" s="8" t="str">
        <f t="shared" si="14"/>
        <v/>
      </c>
    </row>
    <row r="267" spans="13:14">
      <c r="M267" s="8">
        <f t="shared" si="13"/>
        <v>0</v>
      </c>
      <c r="N267" s="8" t="str">
        <f t="shared" si="14"/>
        <v/>
      </c>
    </row>
    <row r="268" spans="13:14">
      <c r="M268" s="8">
        <f t="shared" si="13"/>
        <v>0</v>
      </c>
      <c r="N268" s="8" t="str">
        <f t="shared" si="14"/>
        <v/>
      </c>
    </row>
    <row r="269" spans="13:14">
      <c r="M269" s="8">
        <f t="shared" si="13"/>
        <v>0</v>
      </c>
      <c r="N269" s="8" t="str">
        <f t="shared" si="14"/>
        <v/>
      </c>
    </row>
    <row r="270" spans="13:14">
      <c r="M270" s="8">
        <f t="shared" si="13"/>
        <v>0</v>
      </c>
      <c r="N270" s="8" t="str">
        <f t="shared" si="14"/>
        <v/>
      </c>
    </row>
    <row r="271" spans="13:14">
      <c r="M271" s="8">
        <f t="shared" si="13"/>
        <v>0</v>
      </c>
      <c r="N271" s="8" t="str">
        <f t="shared" si="14"/>
        <v/>
      </c>
    </row>
    <row r="272" spans="13:14">
      <c r="M272" s="8">
        <f t="shared" si="13"/>
        <v>0</v>
      </c>
      <c r="N272" s="8" t="str">
        <f t="shared" si="14"/>
        <v/>
      </c>
    </row>
    <row r="273" spans="12:14">
      <c r="M273" s="8">
        <f t="shared" si="13"/>
        <v>0</v>
      </c>
      <c r="N273" s="8" t="str">
        <f t="shared" si="14"/>
        <v/>
      </c>
    </row>
    <row r="274" spans="12:14">
      <c r="M274" s="8">
        <f t="shared" si="13"/>
        <v>0</v>
      </c>
      <c r="N274" s="8" t="str">
        <f t="shared" si="14"/>
        <v/>
      </c>
    </row>
    <row r="275" spans="12:14">
      <c r="L275" s="435"/>
      <c r="M275" s="8">
        <f t="shared" si="13"/>
        <v>0</v>
      </c>
      <c r="N275" s="8" t="str">
        <f t="shared" si="14"/>
        <v/>
      </c>
    </row>
    <row r="276" spans="12:14">
      <c r="L276" s="88"/>
      <c r="M276" s="8">
        <f t="shared" si="13"/>
        <v>0</v>
      </c>
      <c r="N276" s="8" t="str">
        <f t="shared" si="14"/>
        <v/>
      </c>
    </row>
    <row r="277" spans="12:14">
      <c r="L277" s="88"/>
      <c r="M277" s="8">
        <f t="shared" si="13"/>
        <v>0</v>
      </c>
      <c r="N277" s="8" t="str">
        <f t="shared" si="14"/>
        <v/>
      </c>
    </row>
    <row r="278" spans="12:14">
      <c r="L278" s="435"/>
      <c r="M278" s="8">
        <f t="shared" si="13"/>
        <v>0</v>
      </c>
      <c r="N278" s="8" t="str">
        <f t="shared" si="14"/>
        <v/>
      </c>
    </row>
    <row r="279" spans="12:14">
      <c r="L279" s="435"/>
      <c r="M279" s="8">
        <f t="shared" si="13"/>
        <v>0</v>
      </c>
      <c r="N279" s="8" t="str">
        <f t="shared" si="14"/>
        <v/>
      </c>
    </row>
    <row r="280" spans="12:14">
      <c r="L280" s="435"/>
      <c r="N280" s="8" t="str">
        <f t="shared" si="14"/>
        <v/>
      </c>
    </row>
    <row r="281" spans="12:14">
      <c r="L281" s="435"/>
    </row>
    <row r="282" spans="12:14">
      <c r="L282" s="159"/>
    </row>
    <row r="283" spans="12:14">
      <c r="L283" s="159"/>
    </row>
  </sheetData>
  <sortState ref="A5:I47">
    <sortCondition ref="D5:D47"/>
  </sortState>
  <mergeCells count="2">
    <mergeCell ref="A1:H1"/>
    <mergeCell ref="A3:G3"/>
  </mergeCells>
  <phoneticPr fontId="0" type="noConversion"/>
  <conditionalFormatting sqref="F19 F6:F9 F12:F17">
    <cfRule type="containsText" dxfId="753" priority="9" operator="containsText" text="ALERTA">
      <formula>NOT(ISERROR(SEARCH("ALERTA",F6)))</formula>
    </cfRule>
  </conditionalFormatting>
  <conditionalFormatting sqref="E19 E6:E9 E12:E17">
    <cfRule type="containsText" dxfId="752" priority="10" operator="containsText" text="CADUCADO">
      <formula>NOT(ISERROR(SEARCH("CADUCADO",E6)))</formula>
    </cfRule>
  </conditionalFormatting>
  <conditionalFormatting sqref="E5">
    <cfRule type="containsText" dxfId="751" priority="8" operator="containsText" text="CADUCADO">
      <formula>NOT(ISERROR(SEARCH("CADUCADO",E5)))</formula>
    </cfRule>
  </conditionalFormatting>
  <conditionalFormatting sqref="F5">
    <cfRule type="containsText" dxfId="750" priority="7" operator="containsText" text="ALERTA">
      <formula>NOT(ISERROR(SEARCH("ALERTA",F5)))</formula>
    </cfRule>
  </conditionalFormatting>
  <conditionalFormatting sqref="F18">
    <cfRule type="containsText" dxfId="749" priority="5" operator="containsText" text="ALERTA">
      <formula>NOT(ISERROR(SEARCH("ALERTA",F18)))</formula>
    </cfRule>
  </conditionalFormatting>
  <conditionalFormatting sqref="E18">
    <cfRule type="containsText" dxfId="748" priority="6" operator="containsText" text="CADUCADO">
      <formula>NOT(ISERROR(SEARCH("CADUCADO",E18)))</formula>
    </cfRule>
  </conditionalFormatting>
  <conditionalFormatting sqref="F10">
    <cfRule type="containsText" dxfId="747" priority="3" operator="containsText" text="ALERTA">
      <formula>NOT(ISERROR(SEARCH("ALERTA",F10)))</formula>
    </cfRule>
  </conditionalFormatting>
  <conditionalFormatting sqref="E10">
    <cfRule type="containsText" dxfId="746" priority="4" operator="containsText" text="CADUCADO">
      <formula>NOT(ISERROR(SEARCH("CADUCADO",E10)))</formula>
    </cfRule>
  </conditionalFormatting>
  <conditionalFormatting sqref="F11">
    <cfRule type="containsText" dxfId="745" priority="1" operator="containsText" text="ALERTA">
      <formula>NOT(ISERROR(SEARCH("ALERTA",F11)))</formula>
    </cfRule>
  </conditionalFormatting>
  <conditionalFormatting sqref="E11">
    <cfRule type="containsText" dxfId="744" priority="2" operator="containsText" text="CADUCADO">
      <formula>NOT(ISERROR(SEARCH("CADUCADO",E11)))</formula>
    </cfRule>
  </conditionalFormatting>
  <hyperlinks>
    <hyperlink ref="A1:H1" location="TITULARES!A1" display="LISTA DE DIAGNOSTICADORES CON AUTORIZACIÓN DE COMERCIALIZACIÓN EN CUBA 2017"/>
  </hyperlinks>
  <pageMargins left="0.75" right="0.75" top="1" bottom="1" header="0" footer="0"/>
  <pageSetup scale="33" fitToHeight="0" orientation="portrait" r:id="rId2"/>
  <headerFooter alignWithMargins="0"/>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CR312"/>
  <sheetViews>
    <sheetView workbookViewId="0">
      <selection activeCell="A11" sqref="A11:G11"/>
    </sheetView>
  </sheetViews>
  <sheetFormatPr baseColWidth="10" defaultRowHeight="15"/>
  <cols>
    <col min="1" max="1" width="14.42578125" style="15" customWidth="1"/>
    <col min="2" max="2" width="11.42578125" style="15"/>
    <col min="3" max="3" width="12.140625" style="15" customWidth="1"/>
    <col min="4" max="4" width="16.42578125" style="15" customWidth="1"/>
    <col min="5" max="5" width="17.140625" style="15" customWidth="1"/>
    <col min="6" max="6" width="16.42578125" style="15" customWidth="1"/>
    <col min="7" max="7" width="13.85546875" style="8" customWidth="1"/>
    <col min="8" max="8" width="35.140625" style="15" customWidth="1"/>
    <col min="9" max="9" width="63.85546875" style="13" customWidth="1"/>
    <col min="10" max="10" width="38.42578125" style="15" customWidth="1"/>
    <col min="11" max="11" width="20.5703125" style="54" customWidth="1"/>
    <col min="12" max="12" width="11.42578125" style="8" customWidth="1"/>
    <col min="13" max="13" width="12.85546875" style="8" customWidth="1"/>
    <col min="14" max="14" width="17.28515625" style="8" hidden="1" customWidth="1"/>
    <col min="15" max="15" width="11.5703125" style="15" hidden="1" customWidth="1"/>
    <col min="16" max="16" width="8.5703125" style="15" hidden="1" customWidth="1"/>
    <col min="17" max="17" width="5" style="15" hidden="1" customWidth="1"/>
    <col min="18" max="19" width="11.42578125" style="15"/>
    <col min="20" max="27" width="0" style="15" hidden="1" customWidth="1"/>
    <col min="28" max="16384" width="11.42578125" style="15"/>
  </cols>
  <sheetData>
    <row r="1" spans="1:96">
      <c r="A1" s="2308" t="s">
        <v>6115</v>
      </c>
      <c r="B1" s="2308"/>
      <c r="C1" s="2308"/>
      <c r="D1" s="2308"/>
      <c r="E1" s="2308"/>
      <c r="F1" s="2308"/>
      <c r="G1" s="2308"/>
      <c r="H1" s="2308"/>
    </row>
    <row r="2" spans="1:96" ht="24.75" customHeight="1" thickBot="1">
      <c r="A2" s="580" t="s">
        <v>1741</v>
      </c>
      <c r="B2" s="33"/>
      <c r="C2" s="33"/>
      <c r="D2" s="33"/>
      <c r="E2" s="33"/>
      <c r="F2" s="33"/>
      <c r="M2" s="88"/>
      <c r="S2" s="661" t="s">
        <v>3838</v>
      </c>
      <c r="T2" s="662">
        <f ca="1">TODAY()</f>
        <v>44236</v>
      </c>
    </row>
    <row r="3" spans="1:96" ht="22.5" customHeight="1" thickTop="1">
      <c r="A3" s="2350" t="s">
        <v>1490</v>
      </c>
      <c r="B3" s="2345"/>
      <c r="C3" s="2345"/>
      <c r="D3" s="2345"/>
      <c r="E3" s="2345"/>
      <c r="F3" s="2345"/>
      <c r="G3" s="2351"/>
      <c r="H3" s="743"/>
      <c r="I3" s="743"/>
      <c r="J3" s="743"/>
      <c r="K3" s="744"/>
    </row>
    <row r="4" spans="1:96" s="685" customFormat="1" ht="34.5" customHeight="1">
      <c r="A4" s="734" t="s">
        <v>2033</v>
      </c>
      <c r="B4" s="732" t="s">
        <v>1489</v>
      </c>
      <c r="C4" s="732" t="s">
        <v>1491</v>
      </c>
      <c r="D4" s="732" t="s">
        <v>1492</v>
      </c>
      <c r="E4" s="738" t="s">
        <v>3836</v>
      </c>
      <c r="F4" s="738" t="s">
        <v>3837</v>
      </c>
      <c r="G4" s="754" t="s">
        <v>778</v>
      </c>
      <c r="H4" s="734" t="s">
        <v>2016</v>
      </c>
      <c r="I4" s="754" t="s">
        <v>1493</v>
      </c>
      <c r="J4" s="732" t="s">
        <v>754</v>
      </c>
      <c r="K4" s="754" t="s">
        <v>1361</v>
      </c>
      <c r="L4" s="741" t="s">
        <v>2022</v>
      </c>
      <c r="M4" s="741" t="s">
        <v>2020</v>
      </c>
      <c r="N4" s="741" t="s">
        <v>2021</v>
      </c>
      <c r="O4" s="742" t="s">
        <v>2024</v>
      </c>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row>
    <row r="5" spans="1:96" ht="15.75" thickBot="1">
      <c r="A5" s="745" t="s">
        <v>2019</v>
      </c>
      <c r="B5" s="746" t="s">
        <v>1803</v>
      </c>
      <c r="C5" s="747" t="s">
        <v>1114</v>
      </c>
      <c r="D5" s="748">
        <v>45689</v>
      </c>
      <c r="E5" s="789" t="str">
        <f ca="1">IF(D5&lt;=$T$2,"CADUCADO","VIGENTE")</f>
        <v>VIGENTE</v>
      </c>
      <c r="F5" s="789" t="str">
        <f ca="1">IF($T$2&gt;=(EDATE(D5,-4)),"ALERTA","OK")</f>
        <v>OK</v>
      </c>
      <c r="G5" s="749" t="s">
        <v>1615</v>
      </c>
      <c r="H5" s="750" t="s">
        <v>6299</v>
      </c>
      <c r="I5" s="751"/>
      <c r="J5" s="752"/>
      <c r="K5" s="753"/>
      <c r="L5" s="88"/>
      <c r="M5" s="8" t="str">
        <f>IF(ISNUMBER(FIND("/",$B5,1)),MID($B5,1,FIND("/",$B5,1)-1),$B5)</f>
        <v>D1002-06</v>
      </c>
      <c r="N5" s="8" t="str">
        <f>IF(ISNUMBER(FIND("/",$B5,1)),MID($B5,FIND("/",$B5,1)+1,LEN($B5)),"")</f>
        <v/>
      </c>
      <c r="O5" s="425" t="s">
        <v>2033</v>
      </c>
      <c r="P5" s="425" t="s">
        <v>2020</v>
      </c>
      <c r="Q5" s="107" t="s">
        <v>2025</v>
      </c>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row>
    <row r="6" spans="1:96" ht="30.75" thickTop="1">
      <c r="A6" s="340" t="s">
        <v>2018</v>
      </c>
      <c r="B6" s="217" t="s">
        <v>1804</v>
      </c>
      <c r="C6" s="459" t="s">
        <v>1114</v>
      </c>
      <c r="D6" s="353">
        <v>43863</v>
      </c>
      <c r="E6" s="345" t="str">
        <f t="shared" ref="E6:E26" ca="1" si="0">IF(D6&lt;=$T$2,"CADUCADO","VIGENTE")</f>
        <v>CADUCADO</v>
      </c>
      <c r="F6" s="345" t="str">
        <f t="shared" ref="F6:F26" ca="1" si="1">IF($T$2&gt;=(EDATE(D6,-4)),"ALERTA","OK")</f>
        <v>ALERTA</v>
      </c>
      <c r="G6" s="217" t="s">
        <v>1615</v>
      </c>
      <c r="H6" s="219" t="s">
        <v>1783</v>
      </c>
      <c r="I6" s="219" t="s">
        <v>2475</v>
      </c>
      <c r="J6" s="216" t="s">
        <v>762</v>
      </c>
      <c r="K6" s="303" t="s">
        <v>755</v>
      </c>
      <c r="M6" s="8" t="str">
        <f t="shared" ref="M6:M77" si="2">IF(ISNUMBER(FIND("/",$B6,1)),MID($B6,1,FIND("/",$B6,1)-1),$B6)</f>
        <v>D1002-06</v>
      </c>
      <c r="N6" s="8" t="str">
        <f t="shared" ref="N6:N77" si="3">IF(ISNUMBER(FIND("/",$B6,1)),MID($B6,FIND("/",$B6,1)+1,LEN($B6)),"")</f>
        <v>1</v>
      </c>
      <c r="O6" s="107" t="s">
        <v>2019</v>
      </c>
      <c r="P6" s="107"/>
      <c r="Q6" s="428">
        <v>2</v>
      </c>
      <c r="R6" s="107"/>
      <c r="S6" s="107"/>
      <c r="T6" s="823"/>
      <c r="U6" s="827">
        <v>2012</v>
      </c>
      <c r="V6" s="822">
        <v>2013</v>
      </c>
      <c r="W6" s="822">
        <v>2014</v>
      </c>
      <c r="X6" s="822">
        <v>2015</v>
      </c>
      <c r="Y6" s="822">
        <v>2016</v>
      </c>
      <c r="Z6" s="827" t="s">
        <v>3841</v>
      </c>
      <c r="AA6" s="850" t="s">
        <v>2025</v>
      </c>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row>
    <row r="7" spans="1:96" ht="19.5" customHeight="1">
      <c r="A7" s="340" t="s">
        <v>2018</v>
      </c>
      <c r="B7" s="217" t="s">
        <v>1805</v>
      </c>
      <c r="C7" s="459" t="s">
        <v>1114</v>
      </c>
      <c r="D7" s="353">
        <v>43863</v>
      </c>
      <c r="E7" s="345" t="str">
        <f t="shared" ca="1" si="0"/>
        <v>CADUCADO</v>
      </c>
      <c r="F7" s="345" t="str">
        <f t="shared" ca="1" si="1"/>
        <v>ALERTA</v>
      </c>
      <c r="G7" s="217" t="s">
        <v>1615</v>
      </c>
      <c r="H7" s="219" t="s">
        <v>1784</v>
      </c>
      <c r="I7" s="219" t="s">
        <v>1372</v>
      </c>
      <c r="J7" s="216" t="s">
        <v>757</v>
      </c>
      <c r="K7" s="460" t="s">
        <v>2478</v>
      </c>
      <c r="M7" s="8" t="str">
        <f t="shared" si="2"/>
        <v>D1002-06</v>
      </c>
      <c r="N7" s="8" t="str">
        <f t="shared" si="3"/>
        <v>2</v>
      </c>
      <c r="O7" s="107" t="s">
        <v>2017</v>
      </c>
      <c r="P7" s="107"/>
      <c r="Q7" s="428">
        <v>2</v>
      </c>
      <c r="R7" s="107"/>
      <c r="S7" s="107"/>
      <c r="T7" s="824"/>
      <c r="U7" s="828">
        <f>COUNTIFS($C$6:$C$242, "&gt;="&amp;U12, $C$6:$C$242, "&lt;="&amp;U13, $A$6:$A$242, "&lt;&gt;F")</f>
        <v>0</v>
      </c>
      <c r="V7" s="828">
        <f>COUNTIFS($C$6:$C$242, "&gt;="&amp;V12, $C$6:$C$242, "&lt;="&amp;V13, $A$6:$A$242, "&lt;&gt;F")</f>
        <v>0</v>
      </c>
      <c r="W7" s="828">
        <f>COUNTIFS($C$6:$C$242, "&gt;="&amp;W12, $C$6:$C$242, "&lt;="&amp;W13, $A$6:$A$242, "&lt;&gt;F")</f>
        <v>0</v>
      </c>
      <c r="X7" s="828">
        <f>COUNTIFS($C$6:$C$242, "&gt;="&amp;X12, $C$6:$C$242, "&lt;="&amp;X13, $A$6:$A$242, "&lt;&gt;F")</f>
        <v>0</v>
      </c>
      <c r="Y7" s="828">
        <f>COUNTIFS($C$6:$C$242, "&gt;="&amp;Y12, $C$6:$C$242, "&lt;="&amp;Y13, $A$6:$A$242, "&lt;&gt;F")</f>
        <v>3</v>
      </c>
      <c r="Z7" s="828">
        <f>COUNTIFS($C$6:$C$242,"&gt;="&amp;Z12, $C$6:$C$242, "&lt;="&amp;Z13, $A$6:$A$242, "&lt;&gt;F")</f>
        <v>3</v>
      </c>
      <c r="AA7" s="851">
        <f>SUM(U7:Y7)</f>
        <v>3</v>
      </c>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row>
    <row r="8" spans="1:96" ht="30">
      <c r="A8" s="340" t="s">
        <v>2018</v>
      </c>
      <c r="B8" s="217" t="s">
        <v>1806</v>
      </c>
      <c r="C8" s="459" t="s">
        <v>1114</v>
      </c>
      <c r="D8" s="353">
        <v>43863</v>
      </c>
      <c r="E8" s="345" t="str">
        <f t="shared" ca="1" si="0"/>
        <v>CADUCADO</v>
      </c>
      <c r="F8" s="345" t="str">
        <f t="shared" ca="1" si="1"/>
        <v>ALERTA</v>
      </c>
      <c r="G8" s="217" t="s">
        <v>1615</v>
      </c>
      <c r="H8" s="219" t="s">
        <v>1785</v>
      </c>
      <c r="I8" s="219" t="s">
        <v>1373</v>
      </c>
      <c r="J8" s="216" t="s">
        <v>756</v>
      </c>
      <c r="K8" s="460" t="s">
        <v>2479</v>
      </c>
      <c r="M8" s="8" t="str">
        <f t="shared" si="2"/>
        <v>D1002-06</v>
      </c>
      <c r="N8" s="8" t="str">
        <f t="shared" si="3"/>
        <v>3</v>
      </c>
      <c r="O8" s="107" t="s">
        <v>2018</v>
      </c>
      <c r="P8" s="107"/>
      <c r="Q8" s="428">
        <v>13</v>
      </c>
      <c r="R8" s="107"/>
      <c r="S8" s="107"/>
      <c r="T8" s="825" t="s">
        <v>3842</v>
      </c>
      <c r="U8" s="828">
        <f>COUNTIFS($C$6:$C$242, "&gt;="&amp;U12, $C$6:$C$242, "&lt;="&amp;U13, $A$6:$A$242, "&lt;&gt;F",$G$6:$G$242, "A" )</f>
        <v>0</v>
      </c>
      <c r="V8" s="828">
        <f>COUNTIFS($C$6:$C$242, "&gt;="&amp;V12, $C$6:$C$242, "&lt;="&amp;V13, $A$6:$A$242, "&lt;&gt;F",$G$6:$G$242, "A" )</f>
        <v>0</v>
      </c>
      <c r="W8" s="828">
        <f>COUNTIFS($C$6:$C$242, "&gt;="&amp;W12, $C$6:$C$242, "&lt;="&amp;W13, $A$6:$A$242, "&lt;&gt;F",$G$6:$G$242, "A" )</f>
        <v>0</v>
      </c>
      <c r="X8" s="828">
        <f>COUNTIFS($C$6:$C$242, "&gt;="&amp;X12, $C$6:$C$242, "&lt;="&amp;X13, $A$6:$A$242, "&lt;&gt;F",$G$6:$G$242, "A" )</f>
        <v>0</v>
      </c>
      <c r="Y8" s="828">
        <f>COUNTIFS($C$6:$C$242, "&gt;="&amp;Y12, $C$6:$C$242, "&lt;="&amp;Y13, $A$6:$A$242, "&lt;&gt;F",$G$6:$G$242, "A" )</f>
        <v>0</v>
      </c>
      <c r="Z8" s="828">
        <f>COUNTIFS($C$6:$C$242,"&gt;="&amp;Z13, $C$6:$C$242, "&lt;="&amp;Z14, $A$6:$A$242, "&lt;&gt;F",$G$6:$G$242, "A")</f>
        <v>0</v>
      </c>
      <c r="AA8" s="851">
        <f>SUM(U8:Y8)</f>
        <v>0</v>
      </c>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row>
    <row r="9" spans="1:96" ht="45">
      <c r="A9" s="340" t="s">
        <v>2018</v>
      </c>
      <c r="B9" s="217" t="s">
        <v>1807</v>
      </c>
      <c r="C9" s="459" t="s">
        <v>1114</v>
      </c>
      <c r="D9" s="353">
        <v>43863</v>
      </c>
      <c r="E9" s="345" t="str">
        <f t="shared" ca="1" si="0"/>
        <v>CADUCADO</v>
      </c>
      <c r="F9" s="345" t="str">
        <f t="shared" ca="1" si="1"/>
        <v>ALERTA</v>
      </c>
      <c r="G9" s="217" t="s">
        <v>1615</v>
      </c>
      <c r="H9" s="219" t="s">
        <v>1786</v>
      </c>
      <c r="I9" s="219" t="s">
        <v>1782</v>
      </c>
      <c r="J9" s="216" t="s">
        <v>758</v>
      </c>
      <c r="K9" s="460" t="s">
        <v>2480</v>
      </c>
      <c r="M9" s="8" t="str">
        <f t="shared" si="2"/>
        <v>D1002-06</v>
      </c>
      <c r="N9" s="8" t="str">
        <f t="shared" si="3"/>
        <v>4</v>
      </c>
      <c r="O9" s="124" t="s">
        <v>2023</v>
      </c>
      <c r="P9" s="124"/>
      <c r="Q9" s="125">
        <v>17</v>
      </c>
      <c r="R9" s="124"/>
      <c r="S9" s="124"/>
      <c r="T9" s="825" t="s">
        <v>3843</v>
      </c>
      <c r="U9" s="828">
        <f>COUNTIFS($C$6:$C$242, "&gt;="&amp;U12, $C$6:$C$242, "&lt;="&amp;U13, $A$6:$A$242, "&lt;&gt;F",$G$6:$G$242, "B" )</f>
        <v>0</v>
      </c>
      <c r="V9" s="828">
        <f>COUNTIFS($C$6:$C$242, "&gt;="&amp;V12, $C$6:$C$242, "&lt;="&amp;V13, $A$6:$A$242, "&lt;&gt;F",$G$6:$G$242, "B" )</f>
        <v>0</v>
      </c>
      <c r="W9" s="828">
        <f>COUNTIFS($C$6:$C$242, "&gt;="&amp;W12, $C$6:$C$242, "&lt;="&amp;W13, $A$6:$A$242, "&lt;&gt;F",$G$6:$G$242, "B" )</f>
        <v>0</v>
      </c>
      <c r="X9" s="828">
        <f>COUNTIFS($C$6:$C$242, "&gt;="&amp;X12, $C$6:$C$242, "&lt;="&amp;X13, $A$6:$A$242, "&lt;&gt;F",$G$6:$G$242, "B" )</f>
        <v>0</v>
      </c>
      <c r="Y9" s="828">
        <f>COUNTIFS($C$6:$C$242, "&gt;="&amp;Y12, $C$6:$C$242, "&lt;="&amp;Y13, $A$6:$A$242, "&lt;&gt;F",$G$6:$G$242, "B" )</f>
        <v>3</v>
      </c>
      <c r="Z9" s="828">
        <f>COUNTIFS($C$6:$C$242,"&gt;="&amp;Z14, $C$6:$C$242, "&lt;="&amp;Z15, $A$6:$A$242, "&lt;&gt;F",$G$6:$G$242, "A")</f>
        <v>0</v>
      </c>
      <c r="AA9" s="851">
        <f>SUM(U9:Y9)</f>
        <v>3</v>
      </c>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row>
    <row r="10" spans="1:96" ht="45">
      <c r="A10" s="340" t="s">
        <v>2018</v>
      </c>
      <c r="B10" s="217" t="s">
        <v>2473</v>
      </c>
      <c r="C10" s="459" t="s">
        <v>1114</v>
      </c>
      <c r="D10" s="353">
        <v>43863</v>
      </c>
      <c r="E10" s="345" t="str">
        <f t="shared" ca="1" si="0"/>
        <v>CADUCADO</v>
      </c>
      <c r="F10" s="345" t="str">
        <f t="shared" ca="1" si="1"/>
        <v>ALERTA</v>
      </c>
      <c r="G10" s="217" t="s">
        <v>1615</v>
      </c>
      <c r="H10" s="219" t="s">
        <v>2474</v>
      </c>
      <c r="I10" s="219" t="s">
        <v>2476</v>
      </c>
      <c r="J10" s="219" t="s">
        <v>2477</v>
      </c>
      <c r="K10" s="460" t="s">
        <v>2481</v>
      </c>
      <c r="M10" s="8" t="str">
        <f t="shared" si="2"/>
        <v>D1002-06</v>
      </c>
      <c r="N10" s="8" t="str">
        <f t="shared" si="3"/>
        <v>5</v>
      </c>
      <c r="O10" s="124"/>
      <c r="P10" s="124"/>
      <c r="Q10" s="125"/>
      <c r="R10" s="124"/>
      <c r="S10" s="124"/>
      <c r="T10" s="825" t="s">
        <v>3844</v>
      </c>
      <c r="U10" s="828">
        <f>COUNTIFS($C$6:$C$242, "&gt;="&amp;U12, $C$6:$C$242, "&lt;="&amp;U13, $A$6:$A$242, "&lt;&gt;F",$G$6:$G$242, "C" )</f>
        <v>0</v>
      </c>
      <c r="V10" s="828">
        <f>COUNTIFS($C$6:$C$242, "&gt;="&amp;V12, $C$6:$C$242, "&lt;="&amp;V13, $A$6:$A$242, "&lt;&gt;F",$G$6:$G$242, "C" )</f>
        <v>0</v>
      </c>
      <c r="W10" s="828">
        <f>COUNTIFS($C$6:$C$242, "&gt;="&amp;W12, $C$6:$C$242, "&lt;="&amp;W13, $A$6:$A$242, "&lt;&gt;F",$G$6:$G$242, "C" )</f>
        <v>0</v>
      </c>
      <c r="X10" s="828">
        <f>COUNTIFS($C$6:$C$242, "&gt;="&amp;X12, $C$6:$C$242, "&lt;="&amp;X13, $A$6:$A$242, "&lt;&gt;F",$G$6:$G$242, "C" )</f>
        <v>0</v>
      </c>
      <c r="Y10" s="828">
        <f>COUNTIFS($C$6:$C$242, "&gt;="&amp;Y12, $C$6:$C$242, "&lt;="&amp;Y13, $A$6:$A$242, "&lt;&gt;F",$G$6:$G$242, "C" )</f>
        <v>0</v>
      </c>
      <c r="Z10" s="828">
        <f>COUNTIFS($C$6:$C$242,"&gt;="&amp;Z15, $C$6:$C$242, "&lt;="&amp;Z16, $A$6:$A$242, "&lt;&gt;F",$G$6:$G$242, "A")</f>
        <v>0</v>
      </c>
      <c r="AA10" s="851">
        <f>SUM(U10:Y10)</f>
        <v>0</v>
      </c>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row>
    <row r="11" spans="1:96" s="1059" customFormat="1" ht="20.25" customHeight="1" thickBot="1">
      <c r="A11" s="1036" t="s">
        <v>2019</v>
      </c>
      <c r="B11" s="233" t="s">
        <v>1808</v>
      </c>
      <c r="C11" s="1052" t="s">
        <v>1649</v>
      </c>
      <c r="D11" s="274">
        <v>44348</v>
      </c>
      <c r="E11" s="1056" t="str">
        <f t="shared" ca="1" si="0"/>
        <v>VIGENTE</v>
      </c>
      <c r="F11" s="1056" t="str">
        <f t="shared" ca="1" si="1"/>
        <v>ALERTA</v>
      </c>
      <c r="G11" s="235" t="s">
        <v>1615</v>
      </c>
      <c r="H11" s="371" t="s">
        <v>6098</v>
      </c>
      <c r="I11" s="238"/>
      <c r="J11" s="238"/>
      <c r="K11" s="355"/>
      <c r="L11" s="1057"/>
      <c r="M11" s="1057" t="str">
        <f t="shared" si="2"/>
        <v>D1106-18</v>
      </c>
      <c r="N11" s="1057" t="str">
        <f t="shared" si="3"/>
        <v/>
      </c>
      <c r="O11" s="1058"/>
      <c r="P11" s="1058"/>
      <c r="Q11" s="1058"/>
      <c r="R11" s="1058"/>
      <c r="S11" s="1058"/>
      <c r="T11" s="1053" t="s">
        <v>3845</v>
      </c>
      <c r="U11" s="1054">
        <f>COUNTIFS($C$6:$C$242, "&gt;="&amp;U12, $C$6:$C$242, "&lt;="&amp;U13, $A$6:$A$242, "&lt;&gt;F",$G$6:$G$242, "D" )</f>
        <v>0</v>
      </c>
      <c r="V11" s="1054">
        <f>COUNTIFS($C$6:$C$242, "&gt;="&amp;V12, $C$6:$C$242, "&lt;="&amp;V13, $A$6:$A$242, "&lt;&gt;F",$G$6:$G$242, "D" )</f>
        <v>0</v>
      </c>
      <c r="W11" s="1054">
        <f>COUNTIFS($C$6:$C$242, "&gt;="&amp;W12, $C$6:$C$242, "&lt;="&amp;W13, $A$6:$A$242, "&lt;&gt;F",$G$6:$G$242, "D" )</f>
        <v>0</v>
      </c>
      <c r="X11" s="1054">
        <f>COUNTIFS($C$6:$C$242, "&gt;="&amp;X12, $C$6:$C$242, "&lt;="&amp;X13, $A$6:$A$242, "&lt;&gt;F",$G$6:$G$242, "D" )</f>
        <v>0</v>
      </c>
      <c r="Y11" s="1054">
        <f>COUNTIFS($C$6:$C$242, "&gt;="&amp;Y12, $C$6:$C$242, "&lt;="&amp;Y13, $A$6:$A$242, "&lt;&gt;F",$G$6:$G$242, "D" )</f>
        <v>0</v>
      </c>
      <c r="Z11" s="1054">
        <f>COUNTIFS($C$6:$C$242,"&gt;="&amp;Z16, $C$6:$C$242, "&lt;="&amp;Z17, $A$6:$A$242, "&lt;&gt;F",$G$6:$G$242, "A")</f>
        <v>0</v>
      </c>
      <c r="AA11" s="1055">
        <f>SUM(U11:Y11)</f>
        <v>0</v>
      </c>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row>
    <row r="12" spans="1:96" s="68" customFormat="1" ht="30.75" thickTop="1">
      <c r="A12" s="340" t="s">
        <v>2018</v>
      </c>
      <c r="B12" s="217" t="s">
        <v>1787</v>
      </c>
      <c r="C12" s="459" t="s">
        <v>1649</v>
      </c>
      <c r="D12" s="255">
        <v>44348</v>
      </c>
      <c r="E12" s="345" t="str">
        <f t="shared" ca="1" si="0"/>
        <v>VIGENTE</v>
      </c>
      <c r="F12" s="345" t="str">
        <f t="shared" ca="1" si="1"/>
        <v>ALERTA</v>
      </c>
      <c r="G12" s="217" t="s">
        <v>1615</v>
      </c>
      <c r="H12" s="276" t="s">
        <v>1795</v>
      </c>
      <c r="I12" s="216" t="s">
        <v>1382</v>
      </c>
      <c r="J12" s="216" t="s">
        <v>763</v>
      </c>
      <c r="K12" s="303" t="s">
        <v>759</v>
      </c>
      <c r="L12" s="88"/>
      <c r="M12" s="88" t="str">
        <f t="shared" si="2"/>
        <v>D1106-18</v>
      </c>
      <c r="N12" s="88" t="str">
        <f t="shared" si="3"/>
        <v>1</v>
      </c>
      <c r="O12" s="887"/>
      <c r="P12" s="887"/>
      <c r="Q12" s="887"/>
      <c r="R12" s="887"/>
      <c r="S12" s="887"/>
      <c r="T12" s="886"/>
      <c r="U12" s="888">
        <v>40909</v>
      </c>
      <c r="V12" s="888">
        <v>41275</v>
      </c>
      <c r="W12" s="888">
        <v>41640</v>
      </c>
      <c r="X12" s="888">
        <v>42005</v>
      </c>
      <c r="Y12" s="888">
        <v>42370</v>
      </c>
      <c r="Z12" s="888">
        <v>40909</v>
      </c>
      <c r="AA12" s="886"/>
      <c r="AB12" s="887"/>
      <c r="AC12" s="887"/>
      <c r="AD12" s="887"/>
      <c r="AE12" s="887"/>
      <c r="AF12" s="887"/>
      <c r="AG12" s="887"/>
      <c r="AH12" s="887"/>
      <c r="AI12" s="887"/>
      <c r="AJ12" s="887"/>
      <c r="AK12" s="887"/>
      <c r="AL12" s="887"/>
      <c r="AM12" s="887"/>
      <c r="AN12" s="887"/>
      <c r="AO12" s="887"/>
      <c r="AP12" s="887"/>
      <c r="AQ12" s="887"/>
      <c r="AR12" s="887"/>
      <c r="AS12" s="887"/>
      <c r="AT12" s="887"/>
      <c r="AU12" s="887"/>
      <c r="AV12" s="887"/>
      <c r="AW12" s="887"/>
      <c r="AX12" s="887"/>
      <c r="AY12" s="887"/>
      <c r="AZ12" s="887"/>
      <c r="BA12" s="887"/>
      <c r="BB12" s="887"/>
      <c r="BC12" s="887"/>
      <c r="BD12" s="887"/>
      <c r="BE12" s="887"/>
      <c r="BF12" s="887"/>
      <c r="BG12" s="887"/>
      <c r="BH12" s="887"/>
      <c r="BI12" s="887"/>
      <c r="BJ12" s="887"/>
      <c r="BK12" s="887"/>
      <c r="BL12" s="887"/>
      <c r="BM12" s="887"/>
      <c r="BN12" s="887"/>
      <c r="BO12" s="887"/>
      <c r="BP12" s="887"/>
      <c r="BQ12" s="887"/>
      <c r="BR12" s="887"/>
      <c r="BS12" s="887"/>
      <c r="BT12" s="887"/>
      <c r="BU12" s="887"/>
      <c r="BV12" s="887"/>
      <c r="BW12" s="887"/>
      <c r="BX12" s="887"/>
      <c r="BY12" s="887"/>
      <c r="BZ12" s="887"/>
      <c r="CA12" s="887"/>
      <c r="CB12" s="887"/>
      <c r="CC12" s="887"/>
      <c r="CD12" s="887"/>
      <c r="CE12" s="887"/>
      <c r="CF12" s="887"/>
      <c r="CG12" s="887"/>
      <c r="CH12" s="887"/>
      <c r="CI12" s="887"/>
      <c r="CJ12" s="887"/>
      <c r="CK12" s="887"/>
      <c r="CL12" s="887"/>
      <c r="CM12" s="887"/>
      <c r="CN12" s="887"/>
      <c r="CO12" s="887"/>
      <c r="CP12" s="887"/>
      <c r="CQ12" s="887"/>
      <c r="CR12" s="887"/>
    </row>
    <row r="13" spans="1:96" s="68" customFormat="1" ht="45">
      <c r="A13" s="340" t="s">
        <v>2018</v>
      </c>
      <c r="B13" s="217" t="s">
        <v>1788</v>
      </c>
      <c r="C13" s="459" t="s">
        <v>1649</v>
      </c>
      <c r="D13" s="255">
        <v>44348</v>
      </c>
      <c r="E13" s="345" t="str">
        <f t="shared" ca="1" si="0"/>
        <v>VIGENTE</v>
      </c>
      <c r="F13" s="345" t="str">
        <f t="shared" ca="1" si="1"/>
        <v>ALERTA</v>
      </c>
      <c r="G13" s="217" t="s">
        <v>1615</v>
      </c>
      <c r="H13" s="276" t="s">
        <v>1796</v>
      </c>
      <c r="I13" s="216" t="s">
        <v>1643</v>
      </c>
      <c r="J13" s="216" t="s">
        <v>764</v>
      </c>
      <c r="K13" s="303" t="s">
        <v>760</v>
      </c>
      <c r="L13" s="88"/>
      <c r="M13" s="88" t="str">
        <f t="shared" si="2"/>
        <v>D1106-18</v>
      </c>
      <c r="N13" s="88" t="str">
        <f t="shared" si="3"/>
        <v>2</v>
      </c>
      <c r="O13" s="887"/>
      <c r="P13" s="887"/>
      <c r="Q13" s="887"/>
      <c r="R13" s="887"/>
      <c r="S13" s="887"/>
      <c r="T13" s="654"/>
      <c r="U13" s="932">
        <v>41274</v>
      </c>
      <c r="V13" s="932">
        <v>41639</v>
      </c>
      <c r="W13" s="932">
        <v>42004</v>
      </c>
      <c r="X13" s="932">
        <v>42369</v>
      </c>
      <c r="Y13" s="932">
        <v>42735</v>
      </c>
      <c r="Z13" s="932">
        <v>42735</v>
      </c>
      <c r="AA13" s="654"/>
    </row>
    <row r="14" spans="1:96" s="68" customFormat="1" ht="34.5" customHeight="1">
      <c r="A14" s="340" t="s">
        <v>2018</v>
      </c>
      <c r="B14" s="217" t="s">
        <v>1789</v>
      </c>
      <c r="C14" s="459" t="s">
        <v>1649</v>
      </c>
      <c r="D14" s="255">
        <v>44348</v>
      </c>
      <c r="E14" s="345" t="str">
        <f t="shared" ca="1" si="0"/>
        <v>VIGENTE</v>
      </c>
      <c r="F14" s="345" t="str">
        <f t="shared" ca="1" si="1"/>
        <v>ALERTA</v>
      </c>
      <c r="G14" s="217" t="s">
        <v>1615</v>
      </c>
      <c r="H14" s="276" t="s">
        <v>1797</v>
      </c>
      <c r="I14" s="216" t="s">
        <v>1692</v>
      </c>
      <c r="J14" s="216" t="s">
        <v>756</v>
      </c>
      <c r="K14" s="460" t="s">
        <v>2482</v>
      </c>
      <c r="L14" s="88"/>
      <c r="M14" s="88" t="str">
        <f t="shared" si="2"/>
        <v>D1106-18</v>
      </c>
      <c r="N14" s="88" t="str">
        <f t="shared" si="3"/>
        <v>3</v>
      </c>
      <c r="O14" s="887"/>
      <c r="P14" s="887"/>
      <c r="Q14" s="887"/>
      <c r="R14" s="887"/>
      <c r="S14" s="887"/>
      <c r="T14" s="887"/>
      <c r="U14" s="887"/>
      <c r="V14" s="887"/>
      <c r="W14" s="887"/>
    </row>
    <row r="15" spans="1:96" s="68" customFormat="1" ht="45">
      <c r="A15" s="340" t="s">
        <v>2018</v>
      </c>
      <c r="B15" s="217" t="s">
        <v>1790</v>
      </c>
      <c r="C15" s="459" t="s">
        <v>1649</v>
      </c>
      <c r="D15" s="255">
        <v>44348</v>
      </c>
      <c r="E15" s="345" t="str">
        <f t="shared" ca="1" si="0"/>
        <v>VIGENTE</v>
      </c>
      <c r="F15" s="345" t="str">
        <f t="shared" ca="1" si="1"/>
        <v>ALERTA</v>
      </c>
      <c r="G15" s="217" t="s">
        <v>1615</v>
      </c>
      <c r="H15" s="276" t="s">
        <v>1798</v>
      </c>
      <c r="I15" s="216" t="s">
        <v>1693</v>
      </c>
      <c r="J15" s="216" t="s">
        <v>756</v>
      </c>
      <c r="K15" s="460" t="s">
        <v>2483</v>
      </c>
      <c r="L15" s="88"/>
      <c r="M15" s="88" t="str">
        <f t="shared" si="2"/>
        <v>D1106-18</v>
      </c>
      <c r="N15" s="88" t="str">
        <f t="shared" si="3"/>
        <v>4</v>
      </c>
      <c r="O15" s="887"/>
      <c r="P15" s="887"/>
      <c r="Q15" s="887"/>
      <c r="R15" s="887"/>
      <c r="S15" s="887"/>
      <c r="T15" s="887"/>
      <c r="U15" s="887"/>
      <c r="V15" s="887"/>
      <c r="W15" s="887"/>
    </row>
    <row r="16" spans="1:96" s="68" customFormat="1" ht="30.75" customHeight="1">
      <c r="A16" s="340" t="s">
        <v>2018</v>
      </c>
      <c r="B16" s="217" t="s">
        <v>1791</v>
      </c>
      <c r="C16" s="459" t="s">
        <v>1649</v>
      </c>
      <c r="D16" s="255">
        <v>44348</v>
      </c>
      <c r="E16" s="345" t="str">
        <f t="shared" ca="1" si="0"/>
        <v>VIGENTE</v>
      </c>
      <c r="F16" s="345" t="str">
        <f t="shared" ca="1" si="1"/>
        <v>ALERTA</v>
      </c>
      <c r="G16" s="217" t="s">
        <v>1615</v>
      </c>
      <c r="H16" s="276" t="s">
        <v>1799</v>
      </c>
      <c r="I16" s="216" t="s">
        <v>1692</v>
      </c>
      <c r="J16" s="216" t="s">
        <v>761</v>
      </c>
      <c r="K16" s="460" t="s">
        <v>2484</v>
      </c>
      <c r="L16" s="88"/>
      <c r="M16" s="88" t="str">
        <f t="shared" si="2"/>
        <v>D1106-18</v>
      </c>
      <c r="N16" s="88" t="str">
        <f t="shared" si="3"/>
        <v>5</v>
      </c>
      <c r="O16" s="887"/>
      <c r="P16" s="887"/>
      <c r="Q16" s="887"/>
      <c r="R16" s="887"/>
      <c r="S16" s="887"/>
      <c r="T16" s="887"/>
      <c r="U16" s="887"/>
      <c r="V16" s="887"/>
      <c r="W16" s="887"/>
    </row>
    <row r="17" spans="1:23" s="68" customFormat="1" ht="63" customHeight="1">
      <c r="A17" s="340" t="s">
        <v>2018</v>
      </c>
      <c r="B17" s="217" t="s">
        <v>1792</v>
      </c>
      <c r="C17" s="459" t="s">
        <v>1649</v>
      </c>
      <c r="D17" s="255">
        <v>44348</v>
      </c>
      <c r="E17" s="345" t="str">
        <f t="shared" ca="1" si="0"/>
        <v>VIGENTE</v>
      </c>
      <c r="F17" s="345" t="str">
        <f t="shared" ca="1" si="1"/>
        <v>ALERTA</v>
      </c>
      <c r="G17" s="217" t="s">
        <v>1615</v>
      </c>
      <c r="H17" s="276" t="s">
        <v>1379</v>
      </c>
      <c r="I17" s="216" t="s">
        <v>1197</v>
      </c>
      <c r="J17" s="216" t="s">
        <v>4346</v>
      </c>
      <c r="K17" s="460" t="s">
        <v>2485</v>
      </c>
      <c r="L17" s="88"/>
      <c r="M17" s="88" t="str">
        <f t="shared" si="2"/>
        <v>D1106-18</v>
      </c>
      <c r="N17" s="88" t="str">
        <f t="shared" si="3"/>
        <v>6</v>
      </c>
      <c r="O17" s="887"/>
      <c r="P17" s="887"/>
      <c r="Q17" s="887"/>
      <c r="R17" s="887"/>
      <c r="S17" s="887"/>
      <c r="T17" s="887"/>
      <c r="U17" s="887"/>
      <c r="V17" s="887"/>
      <c r="W17" s="887"/>
    </row>
    <row r="18" spans="1:23" s="68" customFormat="1" ht="29.25" customHeight="1">
      <c r="A18" s="340" t="s">
        <v>2018</v>
      </c>
      <c r="B18" s="217" t="s">
        <v>1793</v>
      </c>
      <c r="C18" s="459" t="s">
        <v>1649</v>
      </c>
      <c r="D18" s="255">
        <v>44348</v>
      </c>
      <c r="E18" s="345" t="str">
        <f t="shared" ca="1" si="0"/>
        <v>VIGENTE</v>
      </c>
      <c r="F18" s="345" t="str">
        <f t="shared" ca="1" si="1"/>
        <v>ALERTA</v>
      </c>
      <c r="G18" s="217" t="s">
        <v>1615</v>
      </c>
      <c r="H18" s="276" t="s">
        <v>1380</v>
      </c>
      <c r="I18" s="216" t="s">
        <v>4344</v>
      </c>
      <c r="J18" s="216" t="s">
        <v>4345</v>
      </c>
      <c r="K18" s="460" t="s">
        <v>4347</v>
      </c>
      <c r="L18" s="88"/>
      <c r="M18" s="88" t="str">
        <f t="shared" si="2"/>
        <v>D1106-18</v>
      </c>
      <c r="N18" s="88" t="str">
        <f t="shared" si="3"/>
        <v>7</v>
      </c>
      <c r="O18" s="887"/>
      <c r="P18" s="887"/>
      <c r="Q18" s="887"/>
      <c r="R18" s="887"/>
      <c r="S18" s="887"/>
      <c r="T18" s="887"/>
      <c r="U18" s="887"/>
      <c r="V18" s="887"/>
      <c r="W18" s="887"/>
    </row>
    <row r="19" spans="1:23" s="68" customFormat="1" ht="30">
      <c r="A19" s="340" t="s">
        <v>2018</v>
      </c>
      <c r="B19" s="217" t="s">
        <v>1794</v>
      </c>
      <c r="C19" s="459" t="s">
        <v>1649</v>
      </c>
      <c r="D19" s="255">
        <v>44348</v>
      </c>
      <c r="E19" s="345" t="str">
        <f t="shared" ca="1" si="0"/>
        <v>VIGENTE</v>
      </c>
      <c r="F19" s="345" t="str">
        <f t="shared" ca="1" si="1"/>
        <v>ALERTA</v>
      </c>
      <c r="G19" s="217" t="s">
        <v>1615</v>
      </c>
      <c r="H19" s="276" t="s">
        <v>1381</v>
      </c>
      <c r="I19" s="216" t="s">
        <v>1708</v>
      </c>
      <c r="J19" s="216" t="s">
        <v>756</v>
      </c>
      <c r="K19" s="460" t="s">
        <v>2486</v>
      </c>
      <c r="L19" s="88"/>
      <c r="M19" s="88" t="str">
        <f t="shared" si="2"/>
        <v>D1106-18</v>
      </c>
      <c r="N19" s="88" t="str">
        <f t="shared" si="3"/>
        <v>8</v>
      </c>
      <c r="O19" s="887"/>
      <c r="P19" s="887"/>
      <c r="Q19" s="887"/>
      <c r="R19" s="887"/>
      <c r="S19" s="887"/>
      <c r="T19" s="887"/>
      <c r="U19" s="887"/>
      <c r="V19" s="887"/>
      <c r="W19" s="887"/>
    </row>
    <row r="20" spans="1:23" s="68" customFormat="1" ht="30">
      <c r="A20" s="340" t="s">
        <v>2017</v>
      </c>
      <c r="B20" s="259" t="s">
        <v>1709</v>
      </c>
      <c r="C20" s="459" t="s">
        <v>1649</v>
      </c>
      <c r="D20" s="345">
        <v>44357</v>
      </c>
      <c r="E20" s="345" t="str">
        <f t="shared" ca="1" si="0"/>
        <v>VIGENTE</v>
      </c>
      <c r="F20" s="345" t="str">
        <f t="shared" ca="1" si="1"/>
        <v>OK</v>
      </c>
      <c r="G20" s="217" t="s">
        <v>1615</v>
      </c>
      <c r="H20" s="271" t="s">
        <v>1710</v>
      </c>
      <c r="I20" s="216" t="s">
        <v>1711</v>
      </c>
      <c r="J20" s="216" t="s">
        <v>3202</v>
      </c>
      <c r="K20" s="460" t="s">
        <v>2487</v>
      </c>
      <c r="L20" s="88"/>
      <c r="M20" s="88" t="str">
        <f t="shared" si="2"/>
        <v>D1106-20</v>
      </c>
      <c r="N20" s="88" t="str">
        <f t="shared" si="3"/>
        <v/>
      </c>
      <c r="O20" s="1049"/>
      <c r="P20" s="1049"/>
      <c r="Q20" s="1049"/>
      <c r="R20" s="1049"/>
      <c r="S20" s="1049"/>
      <c r="T20" s="1049"/>
      <c r="U20" s="1049"/>
      <c r="V20" s="1049"/>
      <c r="W20" s="1049"/>
    </row>
    <row r="21" spans="1:23" s="1048" customFormat="1" ht="32.25" customHeight="1">
      <c r="A21" s="351" t="s">
        <v>2017</v>
      </c>
      <c r="B21" s="253" t="s">
        <v>1370</v>
      </c>
      <c r="C21" s="277">
        <v>40883</v>
      </c>
      <c r="D21" s="635">
        <v>44531</v>
      </c>
      <c r="E21" s="345" t="str">
        <f t="shared" ca="1" si="0"/>
        <v>VIGENTE</v>
      </c>
      <c r="F21" s="345" t="str">
        <f t="shared" ca="1" si="1"/>
        <v>OK</v>
      </c>
      <c r="G21" s="253" t="s">
        <v>1615</v>
      </c>
      <c r="H21" s="258" t="s">
        <v>4300</v>
      </c>
      <c r="I21" s="258" t="s">
        <v>1371</v>
      </c>
      <c r="J21" s="365" t="s">
        <v>3203</v>
      </c>
      <c r="K21" s="577" t="s">
        <v>2488</v>
      </c>
      <c r="L21" s="636"/>
      <c r="M21" s="636" t="str">
        <f t="shared" si="2"/>
        <v>D1112-31</v>
      </c>
      <c r="N21" s="636" t="str">
        <f t="shared" si="3"/>
        <v/>
      </c>
      <c r="O21" s="1047"/>
      <c r="P21" s="1047"/>
      <c r="Q21" s="1047"/>
      <c r="R21" s="1047"/>
      <c r="S21" s="1047"/>
      <c r="T21" s="1047"/>
      <c r="U21" s="1047"/>
      <c r="V21" s="1047"/>
      <c r="W21" s="1047"/>
    </row>
    <row r="22" spans="1:23" ht="45">
      <c r="A22" s="340" t="s">
        <v>2017</v>
      </c>
      <c r="B22" s="217" t="s">
        <v>3199</v>
      </c>
      <c r="C22" s="204">
        <v>42534</v>
      </c>
      <c r="D22" s="345">
        <v>44348</v>
      </c>
      <c r="E22" s="345" t="str">
        <f t="shared" ca="1" si="0"/>
        <v>VIGENTE</v>
      </c>
      <c r="F22" s="345" t="str">
        <f t="shared" ca="1" si="1"/>
        <v>ALERTA</v>
      </c>
      <c r="G22" s="263" t="s">
        <v>1615</v>
      </c>
      <c r="H22" s="212" t="s">
        <v>3198</v>
      </c>
      <c r="I22" s="252" t="s">
        <v>3200</v>
      </c>
      <c r="J22" s="211" t="s">
        <v>756</v>
      </c>
      <c r="K22" s="461" t="s">
        <v>3201</v>
      </c>
      <c r="M22" s="8" t="str">
        <f t="shared" si="2"/>
        <v>D1606-54</v>
      </c>
      <c r="N22" s="8" t="str">
        <f t="shared" si="3"/>
        <v/>
      </c>
      <c r="O22" s="107"/>
      <c r="P22" s="107"/>
      <c r="Q22" s="107"/>
      <c r="R22" s="107"/>
      <c r="S22" s="107"/>
      <c r="T22" s="107"/>
      <c r="U22" s="107"/>
      <c r="V22" s="107"/>
      <c r="W22" s="107"/>
    </row>
    <row r="23" spans="1:23" ht="32.25" customHeight="1">
      <c r="A23" s="340" t="s">
        <v>2017</v>
      </c>
      <c r="B23" s="217" t="s">
        <v>3205</v>
      </c>
      <c r="C23" s="204">
        <v>42534</v>
      </c>
      <c r="D23" s="345">
        <v>44348</v>
      </c>
      <c r="E23" s="345" t="str">
        <f t="shared" ca="1" si="0"/>
        <v>VIGENTE</v>
      </c>
      <c r="F23" s="345" t="str">
        <f t="shared" ca="1" si="1"/>
        <v>ALERTA</v>
      </c>
      <c r="G23" s="263" t="s">
        <v>1615</v>
      </c>
      <c r="H23" s="211" t="s">
        <v>3206</v>
      </c>
      <c r="I23" s="252" t="s">
        <v>3207</v>
      </c>
      <c r="J23" s="211" t="s">
        <v>3208</v>
      </c>
      <c r="K23" s="461" t="s">
        <v>3209</v>
      </c>
      <c r="M23" s="8" t="str">
        <f t="shared" si="2"/>
        <v>D1606-53</v>
      </c>
      <c r="N23" s="8" t="str">
        <f t="shared" si="3"/>
        <v/>
      </c>
      <c r="O23" s="107"/>
      <c r="P23" s="107"/>
      <c r="Q23" s="107"/>
      <c r="R23" s="107"/>
      <c r="S23" s="107"/>
      <c r="T23" s="107"/>
      <c r="U23" s="107"/>
      <c r="V23" s="107"/>
      <c r="W23" s="107"/>
    </row>
    <row r="24" spans="1:23" ht="42" customHeight="1" thickBot="1">
      <c r="A24" s="342" t="s">
        <v>2017</v>
      </c>
      <c r="B24" s="293" t="s">
        <v>3204</v>
      </c>
      <c r="C24" s="336">
        <v>42534</v>
      </c>
      <c r="D24" s="417">
        <v>44348</v>
      </c>
      <c r="E24" s="790" t="str">
        <f ca="1">IF(D24&lt;=$T$2,"CADUCADO","VIGENTE")</f>
        <v>VIGENTE</v>
      </c>
      <c r="F24" s="790" t="str">
        <f ca="1">IF($T$2&gt;=(EDATE(D24,-4)),"ALERTA","OK")</f>
        <v>ALERTA</v>
      </c>
      <c r="G24" s="310" t="s">
        <v>1615</v>
      </c>
      <c r="H24" s="347" t="s">
        <v>3210</v>
      </c>
      <c r="I24" s="314" t="s">
        <v>3211</v>
      </c>
      <c r="J24" s="313" t="s">
        <v>3212</v>
      </c>
      <c r="K24" s="356" t="s">
        <v>3213</v>
      </c>
      <c r="O24" s="107"/>
      <c r="P24" s="107"/>
      <c r="Q24" s="107"/>
      <c r="R24" s="107"/>
      <c r="S24" s="107"/>
      <c r="T24" s="107"/>
      <c r="U24" s="107"/>
      <c r="V24" s="107"/>
      <c r="W24" s="107"/>
    </row>
    <row r="25" spans="1:23" ht="31.5" thickTop="1" thickBot="1">
      <c r="A25" s="342" t="s">
        <v>2017</v>
      </c>
      <c r="B25" s="293" t="s">
        <v>4262</v>
      </c>
      <c r="C25" s="336">
        <v>42927</v>
      </c>
      <c r="D25" s="417">
        <v>44743</v>
      </c>
      <c r="E25" s="790" t="str">
        <f ca="1">IF(D25&lt;=$T$2,"CADUCADO","VIGENTE")</f>
        <v>VIGENTE</v>
      </c>
      <c r="F25" s="790" t="str">
        <f ca="1">IF($T$2&gt;=(EDATE(D25,-4)),"ALERTA","OK")</f>
        <v>OK</v>
      </c>
      <c r="G25" s="310" t="s">
        <v>1615</v>
      </c>
      <c r="H25" s="347" t="s">
        <v>4259</v>
      </c>
      <c r="I25" s="314" t="s">
        <v>4260</v>
      </c>
      <c r="J25" s="313" t="s">
        <v>4261</v>
      </c>
      <c r="K25" s="356">
        <v>401005</v>
      </c>
      <c r="M25" s="8" t="str">
        <f t="shared" si="2"/>
        <v>D1707-96</v>
      </c>
      <c r="N25" s="8" t="str">
        <f t="shared" si="3"/>
        <v/>
      </c>
      <c r="O25" s="107"/>
      <c r="P25" s="107"/>
      <c r="Q25" s="107"/>
      <c r="R25" s="107"/>
      <c r="S25" s="107"/>
      <c r="T25" s="107"/>
      <c r="U25" s="107"/>
      <c r="V25" s="107"/>
      <c r="W25" s="107"/>
    </row>
    <row r="26" spans="1:23" ht="61.5" thickTop="1" thickBot="1">
      <c r="A26" s="342" t="s">
        <v>2017</v>
      </c>
      <c r="B26" s="293" t="s">
        <v>4296</v>
      </c>
      <c r="C26" s="336">
        <v>42927</v>
      </c>
      <c r="D26" s="417">
        <v>44743</v>
      </c>
      <c r="E26" s="790" t="str">
        <f t="shared" ca="1" si="0"/>
        <v>VIGENTE</v>
      </c>
      <c r="F26" s="790" t="str">
        <f t="shared" ca="1" si="1"/>
        <v>OK</v>
      </c>
      <c r="G26" s="310" t="s">
        <v>1615</v>
      </c>
      <c r="H26" s="347" t="s">
        <v>4297</v>
      </c>
      <c r="I26" s="314" t="s">
        <v>4298</v>
      </c>
      <c r="J26" s="313" t="s">
        <v>4299</v>
      </c>
      <c r="K26" s="356">
        <v>1210906022</v>
      </c>
      <c r="M26" s="8" t="str">
        <f t="shared" si="2"/>
        <v>D1707-97</v>
      </c>
      <c r="N26" s="8" t="str">
        <f t="shared" si="3"/>
        <v/>
      </c>
      <c r="O26" s="107"/>
      <c r="P26" s="107"/>
      <c r="Q26" s="107"/>
      <c r="R26" s="107"/>
      <c r="S26" s="107"/>
      <c r="T26" s="107"/>
      <c r="U26" s="107"/>
      <c r="V26" s="107"/>
      <c r="W26" s="107"/>
    </row>
    <row r="27" spans="1:23" ht="15.75" thickTop="1">
      <c r="A27" s="126"/>
      <c r="B27" s="116"/>
      <c r="C27" s="11"/>
      <c r="D27" s="111"/>
      <c r="E27" s="111"/>
      <c r="F27" s="111"/>
      <c r="G27" s="142"/>
      <c r="H27" s="73"/>
      <c r="I27" s="150"/>
      <c r="J27" s="152"/>
      <c r="K27" s="430"/>
      <c r="O27" s="107"/>
      <c r="P27" s="107"/>
      <c r="Q27" s="107"/>
      <c r="R27" s="107"/>
      <c r="S27" s="107"/>
      <c r="T27" s="107"/>
      <c r="U27" s="107"/>
      <c r="V27" s="107"/>
      <c r="W27" s="107"/>
    </row>
    <row r="28" spans="1:23">
      <c r="A28" s="876" t="s">
        <v>3834</v>
      </c>
      <c r="B28" s="116"/>
      <c r="C28" s="11"/>
      <c r="D28" s="111"/>
      <c r="E28" s="111"/>
      <c r="F28" s="111"/>
      <c r="G28" s="142"/>
      <c r="H28" s="73"/>
      <c r="I28" s="150"/>
      <c r="J28" s="152"/>
      <c r="K28" s="430"/>
      <c r="O28" s="107"/>
      <c r="P28" s="107"/>
      <c r="Q28" s="107"/>
      <c r="R28" s="107"/>
      <c r="S28" s="107"/>
      <c r="T28" s="107"/>
      <c r="U28" s="107"/>
      <c r="V28" s="107"/>
      <c r="W28" s="107"/>
    </row>
    <row r="29" spans="1:23" ht="22.5" customHeight="1" thickBot="1">
      <c r="A29" s="10"/>
      <c r="B29" s="12"/>
      <c r="C29" s="11"/>
      <c r="D29" s="8"/>
      <c r="E29" s="8"/>
      <c r="F29" s="8"/>
      <c r="G29" s="12"/>
      <c r="H29" s="13"/>
      <c r="J29" s="30"/>
      <c r="M29" s="8">
        <f t="shared" si="2"/>
        <v>0</v>
      </c>
      <c r="N29" s="8" t="str">
        <f t="shared" si="3"/>
        <v/>
      </c>
      <c r="O29" s="107"/>
      <c r="P29" s="107"/>
      <c r="Q29" s="107"/>
      <c r="R29" s="107"/>
      <c r="S29" s="107"/>
      <c r="T29" s="107"/>
      <c r="U29" s="107"/>
      <c r="V29" s="107"/>
      <c r="W29" s="107"/>
    </row>
    <row r="30" spans="1:23" ht="30">
      <c r="A30" s="462" t="s">
        <v>2029</v>
      </c>
      <c r="B30" s="462" t="s">
        <v>2030</v>
      </c>
      <c r="C30" s="462" t="s">
        <v>2031</v>
      </c>
      <c r="D30" s="462" t="s">
        <v>2032</v>
      </c>
      <c r="E30" s="666"/>
      <c r="F30" s="666"/>
      <c r="G30" s="12"/>
      <c r="H30" s="30"/>
      <c r="M30" s="8" t="str">
        <f t="shared" si="2"/>
        <v>SISTEMAS</v>
      </c>
      <c r="N30" s="8" t="str">
        <f t="shared" si="3"/>
        <v/>
      </c>
      <c r="O30" s="107"/>
      <c r="P30" s="107"/>
      <c r="Q30" s="107"/>
      <c r="R30" s="107"/>
      <c r="S30" s="107"/>
      <c r="T30" s="107"/>
      <c r="U30" s="107"/>
      <c r="V30" s="107"/>
      <c r="W30" s="107"/>
    </row>
    <row r="31" spans="1:23" ht="15.75" thickBot="1">
      <c r="A31" s="463">
        <f>COUNTIF($A5:$A29,"P")</f>
        <v>7</v>
      </c>
      <c r="B31" s="463">
        <f>COUNTIF($A5:$A29,"S*")</f>
        <v>0</v>
      </c>
      <c r="C31" s="463">
        <f>COUNTIF($A5:$A29,"F")</f>
        <v>2</v>
      </c>
      <c r="D31" s="463">
        <f>COUNTIF($A5:$A29,"P*") + COUNTIF($A5:$A29,"S2") *2 + COUNTIF($A5:$A29,"S3") *3 + COUNTIF($A5:$A29,"S4") *4</f>
        <v>20</v>
      </c>
      <c r="E31" s="12"/>
      <c r="F31" s="12"/>
      <c r="M31" s="8">
        <f t="shared" si="2"/>
        <v>0</v>
      </c>
      <c r="N31" s="8" t="str">
        <f t="shared" si="3"/>
        <v/>
      </c>
      <c r="O31" s="107"/>
      <c r="P31" s="107"/>
      <c r="Q31" s="107"/>
      <c r="R31" s="107"/>
      <c r="S31" s="107"/>
      <c r="T31" s="107"/>
      <c r="U31" s="107"/>
      <c r="V31" s="107"/>
      <c r="W31" s="107"/>
    </row>
    <row r="32" spans="1:23">
      <c r="M32" s="8">
        <f t="shared" si="2"/>
        <v>0</v>
      </c>
      <c r="N32" s="8" t="str">
        <f t="shared" si="3"/>
        <v/>
      </c>
      <c r="O32" s="107"/>
      <c r="P32" s="107"/>
      <c r="Q32" s="107"/>
      <c r="R32" s="107"/>
      <c r="S32" s="107"/>
      <c r="T32" s="107"/>
      <c r="U32" s="107"/>
      <c r="V32" s="107"/>
      <c r="W32" s="107"/>
    </row>
    <row r="33" spans="13:23">
      <c r="M33" s="8">
        <f t="shared" si="2"/>
        <v>0</v>
      </c>
      <c r="N33" s="8" t="str">
        <f t="shared" si="3"/>
        <v/>
      </c>
      <c r="O33" s="107"/>
      <c r="P33" s="107"/>
      <c r="Q33" s="107"/>
      <c r="R33" s="107"/>
      <c r="S33" s="107"/>
      <c r="T33" s="107"/>
      <c r="U33" s="107"/>
      <c r="V33" s="107"/>
      <c r="W33" s="107"/>
    </row>
    <row r="34" spans="13:23">
      <c r="M34" s="8">
        <f t="shared" si="2"/>
        <v>0</v>
      </c>
      <c r="N34" s="8" t="str">
        <f t="shared" si="3"/>
        <v/>
      </c>
      <c r="O34" s="107"/>
      <c r="P34" s="107"/>
      <c r="Q34" s="107"/>
      <c r="R34" s="107"/>
      <c r="S34" s="107"/>
      <c r="T34" s="107"/>
      <c r="U34" s="107"/>
      <c r="V34" s="107"/>
      <c r="W34" s="107"/>
    </row>
    <row r="35" spans="13:23">
      <c r="M35" s="8">
        <f t="shared" si="2"/>
        <v>0</v>
      </c>
      <c r="N35" s="8" t="str">
        <f t="shared" si="3"/>
        <v/>
      </c>
      <c r="O35" s="107"/>
      <c r="P35" s="107"/>
      <c r="Q35" s="107"/>
      <c r="R35" s="107"/>
      <c r="S35" s="107"/>
      <c r="T35" s="107"/>
      <c r="U35" s="107"/>
      <c r="V35" s="107"/>
      <c r="W35" s="107"/>
    </row>
    <row r="36" spans="13:23">
      <c r="M36" s="8">
        <f t="shared" si="2"/>
        <v>0</v>
      </c>
      <c r="N36" s="8" t="str">
        <f t="shared" si="3"/>
        <v/>
      </c>
      <c r="O36" s="107"/>
      <c r="P36" s="107"/>
      <c r="Q36" s="107"/>
      <c r="R36" s="107"/>
      <c r="S36" s="107"/>
      <c r="T36" s="107"/>
      <c r="U36" s="107"/>
      <c r="V36" s="107"/>
      <c r="W36" s="107"/>
    </row>
    <row r="37" spans="13:23">
      <c r="M37" s="8">
        <f t="shared" si="2"/>
        <v>0</v>
      </c>
      <c r="N37" s="8" t="str">
        <f t="shared" si="3"/>
        <v/>
      </c>
      <c r="O37" s="107"/>
      <c r="P37" s="107"/>
      <c r="Q37" s="107"/>
      <c r="R37" s="107"/>
      <c r="S37" s="107"/>
      <c r="T37" s="107"/>
      <c r="U37" s="107"/>
      <c r="V37" s="107"/>
      <c r="W37" s="107"/>
    </row>
    <row r="38" spans="13:23">
      <c r="M38" s="8">
        <f t="shared" si="2"/>
        <v>0</v>
      </c>
      <c r="N38" s="8" t="str">
        <f t="shared" si="3"/>
        <v/>
      </c>
      <c r="O38" s="107"/>
      <c r="P38" s="107"/>
      <c r="Q38" s="107"/>
      <c r="R38" s="107"/>
      <c r="S38" s="107"/>
      <c r="T38" s="107"/>
      <c r="U38" s="107"/>
      <c r="V38" s="107"/>
      <c r="W38" s="107"/>
    </row>
    <row r="39" spans="13:23">
      <c r="M39" s="8">
        <f t="shared" si="2"/>
        <v>0</v>
      </c>
      <c r="N39" s="8" t="str">
        <f t="shared" si="3"/>
        <v/>
      </c>
      <c r="O39" s="107"/>
      <c r="P39" s="107"/>
      <c r="Q39" s="107"/>
      <c r="R39" s="107"/>
      <c r="S39" s="107"/>
      <c r="T39" s="107"/>
      <c r="U39" s="107"/>
      <c r="V39" s="107"/>
      <c r="W39" s="107"/>
    </row>
    <row r="40" spans="13:23">
      <c r="M40" s="8">
        <f t="shared" si="2"/>
        <v>0</v>
      </c>
      <c r="N40" s="8" t="str">
        <f t="shared" si="3"/>
        <v/>
      </c>
      <c r="O40" s="107"/>
      <c r="P40" s="107"/>
      <c r="Q40" s="107"/>
      <c r="R40" s="107"/>
      <c r="S40" s="107"/>
      <c r="T40" s="107"/>
      <c r="U40" s="107"/>
      <c r="V40" s="107"/>
      <c r="W40" s="107"/>
    </row>
    <row r="41" spans="13:23">
      <c r="M41" s="8">
        <f t="shared" si="2"/>
        <v>0</v>
      </c>
      <c r="N41" s="8" t="str">
        <f t="shared" si="3"/>
        <v/>
      </c>
      <c r="O41" s="107"/>
      <c r="P41" s="107"/>
      <c r="Q41" s="107"/>
      <c r="R41" s="107"/>
      <c r="S41" s="107"/>
      <c r="T41" s="107"/>
      <c r="U41" s="107"/>
      <c r="V41" s="107"/>
      <c r="W41" s="107"/>
    </row>
    <row r="42" spans="13:23">
      <c r="M42" s="8">
        <f t="shared" si="2"/>
        <v>0</v>
      </c>
      <c r="N42" s="8" t="str">
        <f t="shared" si="3"/>
        <v/>
      </c>
      <c r="O42" s="107"/>
      <c r="P42" s="107"/>
      <c r="Q42" s="107"/>
      <c r="R42" s="107"/>
      <c r="S42" s="107"/>
      <c r="T42" s="107"/>
      <c r="U42" s="107"/>
      <c r="V42" s="107"/>
      <c r="W42" s="107"/>
    </row>
    <row r="43" spans="13:23">
      <c r="M43" s="8">
        <f t="shared" si="2"/>
        <v>0</v>
      </c>
      <c r="N43" s="8" t="str">
        <f t="shared" si="3"/>
        <v/>
      </c>
    </row>
    <row r="44" spans="13:23">
      <c r="M44" s="8">
        <f t="shared" si="2"/>
        <v>0</v>
      </c>
      <c r="N44" s="8" t="str">
        <f t="shared" si="3"/>
        <v/>
      </c>
    </row>
    <row r="45" spans="13:23">
      <c r="M45" s="8">
        <f t="shared" si="2"/>
        <v>0</v>
      </c>
      <c r="N45" s="8" t="str">
        <f t="shared" si="3"/>
        <v/>
      </c>
    </row>
    <row r="46" spans="13:23">
      <c r="M46" s="8">
        <f t="shared" si="2"/>
        <v>0</v>
      </c>
      <c r="N46" s="8" t="str">
        <f t="shared" si="3"/>
        <v/>
      </c>
    </row>
    <row r="47" spans="13:23">
      <c r="M47" s="8">
        <f t="shared" si="2"/>
        <v>0</v>
      </c>
      <c r="N47" s="8" t="str">
        <f t="shared" si="3"/>
        <v/>
      </c>
    </row>
    <row r="48" spans="13:23">
      <c r="M48" s="8">
        <f t="shared" si="2"/>
        <v>0</v>
      </c>
      <c r="N48" s="8" t="str">
        <f t="shared" si="3"/>
        <v/>
      </c>
    </row>
    <row r="49" spans="12:14">
      <c r="M49" s="8">
        <f t="shared" si="2"/>
        <v>0</v>
      </c>
      <c r="N49" s="8" t="str">
        <f t="shared" si="3"/>
        <v/>
      </c>
    </row>
    <row r="50" spans="12:14">
      <c r="M50" s="8">
        <f t="shared" si="2"/>
        <v>0</v>
      </c>
      <c r="N50" s="8" t="str">
        <f t="shared" si="3"/>
        <v/>
      </c>
    </row>
    <row r="51" spans="12:14">
      <c r="M51" s="8">
        <f t="shared" si="2"/>
        <v>0</v>
      </c>
      <c r="N51" s="8" t="str">
        <f t="shared" si="3"/>
        <v/>
      </c>
    </row>
    <row r="52" spans="12:14">
      <c r="M52" s="8">
        <f t="shared" si="2"/>
        <v>0</v>
      </c>
      <c r="N52" s="8" t="str">
        <f t="shared" si="3"/>
        <v/>
      </c>
    </row>
    <row r="53" spans="12:14">
      <c r="M53" s="8">
        <f t="shared" si="2"/>
        <v>0</v>
      </c>
      <c r="N53" s="8" t="str">
        <f t="shared" si="3"/>
        <v/>
      </c>
    </row>
    <row r="54" spans="12:14">
      <c r="M54" s="8">
        <f t="shared" si="2"/>
        <v>0</v>
      </c>
      <c r="N54" s="8" t="str">
        <f t="shared" si="3"/>
        <v/>
      </c>
    </row>
    <row r="55" spans="12:14">
      <c r="M55" s="8">
        <f t="shared" si="2"/>
        <v>0</v>
      </c>
      <c r="N55" s="8" t="str">
        <f t="shared" si="3"/>
        <v/>
      </c>
    </row>
    <row r="56" spans="12:14">
      <c r="M56" s="8">
        <f t="shared" si="2"/>
        <v>0</v>
      </c>
      <c r="N56" s="8" t="str">
        <f t="shared" si="3"/>
        <v/>
      </c>
    </row>
    <row r="57" spans="12:14">
      <c r="M57" s="8">
        <f t="shared" si="2"/>
        <v>0</v>
      </c>
      <c r="N57" s="8" t="str">
        <f t="shared" si="3"/>
        <v/>
      </c>
    </row>
    <row r="58" spans="12:14">
      <c r="L58" s="14"/>
      <c r="M58" s="8">
        <f t="shared" si="2"/>
        <v>0</v>
      </c>
      <c r="N58" s="8" t="str">
        <f t="shared" si="3"/>
        <v/>
      </c>
    </row>
    <row r="59" spans="12:14">
      <c r="L59" s="14"/>
      <c r="M59" s="8">
        <f t="shared" si="2"/>
        <v>0</v>
      </c>
      <c r="N59" s="8" t="str">
        <f t="shared" si="3"/>
        <v/>
      </c>
    </row>
    <row r="60" spans="12:14">
      <c r="M60" s="8">
        <f t="shared" si="2"/>
        <v>0</v>
      </c>
      <c r="N60" s="8" t="str">
        <f t="shared" si="3"/>
        <v/>
      </c>
    </row>
    <row r="61" spans="12:14">
      <c r="M61" s="8">
        <f t="shared" si="2"/>
        <v>0</v>
      </c>
      <c r="N61" s="8" t="str">
        <f t="shared" si="3"/>
        <v/>
      </c>
    </row>
    <row r="62" spans="12:14">
      <c r="M62" s="8">
        <f t="shared" si="2"/>
        <v>0</v>
      </c>
      <c r="N62" s="8" t="str">
        <f t="shared" si="3"/>
        <v/>
      </c>
    </row>
    <row r="63" spans="12:14">
      <c r="M63" s="8">
        <f t="shared" si="2"/>
        <v>0</v>
      </c>
      <c r="N63" s="8" t="str">
        <f t="shared" si="3"/>
        <v/>
      </c>
    </row>
    <row r="64" spans="12:14">
      <c r="M64" s="8">
        <f t="shared" si="2"/>
        <v>0</v>
      </c>
      <c r="N64" s="8" t="str">
        <f t="shared" si="3"/>
        <v/>
      </c>
    </row>
    <row r="65" spans="13:14">
      <c r="M65" s="8">
        <f t="shared" si="2"/>
        <v>0</v>
      </c>
      <c r="N65" s="8" t="str">
        <f t="shared" si="3"/>
        <v/>
      </c>
    </row>
    <row r="66" spans="13:14">
      <c r="M66" s="8">
        <f t="shared" si="2"/>
        <v>0</v>
      </c>
      <c r="N66" s="8" t="str">
        <f t="shared" si="3"/>
        <v/>
      </c>
    </row>
    <row r="67" spans="13:14">
      <c r="M67" s="8">
        <f t="shared" si="2"/>
        <v>0</v>
      </c>
      <c r="N67" s="8" t="str">
        <f t="shared" si="3"/>
        <v/>
      </c>
    </row>
    <row r="68" spans="13:14">
      <c r="M68" s="8">
        <f t="shared" si="2"/>
        <v>0</v>
      </c>
      <c r="N68" s="8" t="str">
        <f t="shared" si="3"/>
        <v/>
      </c>
    </row>
    <row r="69" spans="13:14">
      <c r="M69" s="8">
        <f t="shared" si="2"/>
        <v>0</v>
      </c>
      <c r="N69" s="8" t="str">
        <f t="shared" si="3"/>
        <v/>
      </c>
    </row>
    <row r="70" spans="13:14">
      <c r="M70" s="8">
        <f t="shared" si="2"/>
        <v>0</v>
      </c>
      <c r="N70" s="8" t="str">
        <f t="shared" si="3"/>
        <v/>
      </c>
    </row>
    <row r="71" spans="13:14">
      <c r="M71" s="8">
        <f t="shared" si="2"/>
        <v>0</v>
      </c>
      <c r="N71" s="8" t="str">
        <f t="shared" si="3"/>
        <v/>
      </c>
    </row>
    <row r="72" spans="13:14">
      <c r="M72" s="8">
        <f t="shared" si="2"/>
        <v>0</v>
      </c>
      <c r="N72" s="8" t="str">
        <f t="shared" si="3"/>
        <v/>
      </c>
    </row>
    <row r="73" spans="13:14">
      <c r="M73" s="8">
        <f t="shared" si="2"/>
        <v>0</v>
      </c>
      <c r="N73" s="8" t="str">
        <f t="shared" si="3"/>
        <v/>
      </c>
    </row>
    <row r="74" spans="13:14">
      <c r="M74" s="8">
        <f t="shared" si="2"/>
        <v>0</v>
      </c>
      <c r="N74" s="8" t="str">
        <f t="shared" si="3"/>
        <v/>
      </c>
    </row>
    <row r="75" spans="13:14">
      <c r="M75" s="8">
        <f t="shared" si="2"/>
        <v>0</v>
      </c>
      <c r="N75" s="8" t="str">
        <f t="shared" si="3"/>
        <v/>
      </c>
    </row>
    <row r="76" spans="13:14">
      <c r="M76" s="8">
        <f t="shared" si="2"/>
        <v>0</v>
      </c>
      <c r="N76" s="8" t="str">
        <f t="shared" si="3"/>
        <v/>
      </c>
    </row>
    <row r="77" spans="13:14">
      <c r="M77" s="8">
        <f t="shared" si="2"/>
        <v>0</v>
      </c>
      <c r="N77" s="8" t="str">
        <f t="shared" si="3"/>
        <v/>
      </c>
    </row>
    <row r="78" spans="13:14">
      <c r="M78" s="8">
        <f t="shared" ref="M78:M141" si="4">IF(ISNUMBER(FIND("/",$B78,1)),MID($B78,1,FIND("/",$B78,1)-1),$B78)</f>
        <v>0</v>
      </c>
      <c r="N78" s="8" t="str">
        <f t="shared" ref="N78:N141" si="5">IF(ISNUMBER(FIND("/",$B78,1)),MID($B78,FIND("/",$B78,1)+1,LEN($B78)),"")</f>
        <v/>
      </c>
    </row>
    <row r="79" spans="13:14">
      <c r="M79" s="8">
        <f t="shared" si="4"/>
        <v>0</v>
      </c>
      <c r="N79" s="8" t="str">
        <f t="shared" si="5"/>
        <v/>
      </c>
    </row>
    <row r="80" spans="13:14">
      <c r="M80" s="8">
        <f t="shared" si="4"/>
        <v>0</v>
      </c>
      <c r="N80" s="8" t="str">
        <f t="shared" si="5"/>
        <v/>
      </c>
    </row>
    <row r="81" spans="13:14">
      <c r="M81" s="8">
        <f t="shared" si="4"/>
        <v>0</v>
      </c>
      <c r="N81" s="8" t="str">
        <f t="shared" si="5"/>
        <v/>
      </c>
    </row>
    <row r="82" spans="13:14">
      <c r="M82" s="8">
        <f t="shared" si="4"/>
        <v>0</v>
      </c>
      <c r="N82" s="8" t="str">
        <f t="shared" si="5"/>
        <v/>
      </c>
    </row>
    <row r="83" spans="13:14">
      <c r="M83" s="8">
        <f t="shared" si="4"/>
        <v>0</v>
      </c>
      <c r="N83" s="8" t="str">
        <f t="shared" si="5"/>
        <v/>
      </c>
    </row>
    <row r="84" spans="13:14">
      <c r="M84" s="8">
        <f t="shared" si="4"/>
        <v>0</v>
      </c>
      <c r="N84" s="8" t="str">
        <f t="shared" si="5"/>
        <v/>
      </c>
    </row>
    <row r="85" spans="13:14">
      <c r="M85" s="8">
        <f t="shared" si="4"/>
        <v>0</v>
      </c>
      <c r="N85" s="8" t="str">
        <f t="shared" si="5"/>
        <v/>
      </c>
    </row>
    <row r="86" spans="13:14">
      <c r="M86" s="8">
        <f t="shared" si="4"/>
        <v>0</v>
      </c>
      <c r="N86" s="8" t="str">
        <f t="shared" si="5"/>
        <v/>
      </c>
    </row>
    <row r="87" spans="13:14">
      <c r="M87" s="8">
        <f t="shared" si="4"/>
        <v>0</v>
      </c>
      <c r="N87" s="8" t="str">
        <f t="shared" si="5"/>
        <v/>
      </c>
    </row>
    <row r="88" spans="13:14">
      <c r="M88" s="8">
        <f t="shared" si="4"/>
        <v>0</v>
      </c>
      <c r="N88" s="8" t="str">
        <f t="shared" si="5"/>
        <v/>
      </c>
    </row>
    <row r="89" spans="13:14">
      <c r="M89" s="8">
        <f t="shared" si="4"/>
        <v>0</v>
      </c>
      <c r="N89" s="8" t="str">
        <f t="shared" si="5"/>
        <v/>
      </c>
    </row>
    <row r="90" spans="13:14">
      <c r="M90" s="8">
        <f t="shared" si="4"/>
        <v>0</v>
      </c>
      <c r="N90" s="8" t="str">
        <f t="shared" si="5"/>
        <v/>
      </c>
    </row>
    <row r="91" spans="13:14">
      <c r="M91" s="8">
        <f t="shared" si="4"/>
        <v>0</v>
      </c>
      <c r="N91" s="8" t="str">
        <f t="shared" si="5"/>
        <v/>
      </c>
    </row>
    <row r="92" spans="13:14">
      <c r="M92" s="8">
        <f t="shared" si="4"/>
        <v>0</v>
      </c>
      <c r="N92" s="8" t="str">
        <f t="shared" si="5"/>
        <v/>
      </c>
    </row>
    <row r="93" spans="13:14">
      <c r="M93" s="8">
        <f t="shared" si="4"/>
        <v>0</v>
      </c>
      <c r="N93" s="8" t="str">
        <f t="shared" si="5"/>
        <v/>
      </c>
    </row>
    <row r="94" spans="13:14">
      <c r="M94" s="8">
        <f t="shared" si="4"/>
        <v>0</v>
      </c>
      <c r="N94" s="8" t="str">
        <f t="shared" si="5"/>
        <v/>
      </c>
    </row>
    <row r="95" spans="13:14">
      <c r="M95" s="8">
        <f t="shared" si="4"/>
        <v>0</v>
      </c>
      <c r="N95" s="8" t="str">
        <f t="shared" si="5"/>
        <v/>
      </c>
    </row>
    <row r="96" spans="13:14">
      <c r="M96" s="8">
        <f t="shared" si="4"/>
        <v>0</v>
      </c>
      <c r="N96" s="8" t="str">
        <f t="shared" si="5"/>
        <v/>
      </c>
    </row>
    <row r="97" spans="12:14">
      <c r="M97" s="8">
        <f t="shared" si="4"/>
        <v>0</v>
      </c>
      <c r="N97" s="8" t="str">
        <f t="shared" si="5"/>
        <v/>
      </c>
    </row>
    <row r="98" spans="12:14">
      <c r="M98" s="8">
        <f t="shared" si="4"/>
        <v>0</v>
      </c>
      <c r="N98" s="8" t="str">
        <f t="shared" si="5"/>
        <v/>
      </c>
    </row>
    <row r="99" spans="12:14">
      <c r="M99" s="8">
        <f t="shared" si="4"/>
        <v>0</v>
      </c>
      <c r="N99" s="8" t="str">
        <f t="shared" si="5"/>
        <v/>
      </c>
    </row>
    <row r="100" spans="12:14">
      <c r="L100" s="434"/>
      <c r="M100" s="8">
        <f t="shared" si="4"/>
        <v>0</v>
      </c>
      <c r="N100" s="8" t="str">
        <f t="shared" si="5"/>
        <v/>
      </c>
    </row>
    <row r="101" spans="12:14">
      <c r="M101" s="8">
        <f t="shared" si="4"/>
        <v>0</v>
      </c>
      <c r="N101" s="8" t="str">
        <f t="shared" si="5"/>
        <v/>
      </c>
    </row>
    <row r="102" spans="12:14">
      <c r="M102" s="8">
        <f t="shared" si="4"/>
        <v>0</v>
      </c>
      <c r="N102" s="8" t="str">
        <f t="shared" si="5"/>
        <v/>
      </c>
    </row>
    <row r="103" spans="12:14">
      <c r="M103" s="8">
        <f t="shared" si="4"/>
        <v>0</v>
      </c>
      <c r="N103" s="8" t="str">
        <f t="shared" si="5"/>
        <v/>
      </c>
    </row>
    <row r="104" spans="12:14">
      <c r="M104" s="8">
        <f t="shared" si="4"/>
        <v>0</v>
      </c>
      <c r="N104" s="8" t="str">
        <f t="shared" si="5"/>
        <v/>
      </c>
    </row>
    <row r="105" spans="12:14">
      <c r="M105" s="8">
        <f t="shared" si="4"/>
        <v>0</v>
      </c>
      <c r="N105" s="8" t="str">
        <f t="shared" si="5"/>
        <v/>
      </c>
    </row>
    <row r="106" spans="12:14">
      <c r="M106" s="8">
        <f t="shared" si="4"/>
        <v>0</v>
      </c>
      <c r="N106" s="8" t="str">
        <f t="shared" si="5"/>
        <v/>
      </c>
    </row>
    <row r="107" spans="12:14">
      <c r="M107" s="8">
        <f t="shared" si="4"/>
        <v>0</v>
      </c>
      <c r="N107" s="8" t="str">
        <f t="shared" si="5"/>
        <v/>
      </c>
    </row>
    <row r="108" spans="12:14">
      <c r="M108" s="8">
        <f t="shared" si="4"/>
        <v>0</v>
      </c>
      <c r="N108" s="8" t="str">
        <f t="shared" si="5"/>
        <v/>
      </c>
    </row>
    <row r="109" spans="12:14">
      <c r="M109" s="8">
        <f t="shared" si="4"/>
        <v>0</v>
      </c>
      <c r="N109" s="8" t="str">
        <f t="shared" si="5"/>
        <v/>
      </c>
    </row>
    <row r="110" spans="12:14">
      <c r="M110" s="8">
        <f t="shared" si="4"/>
        <v>0</v>
      </c>
      <c r="N110" s="8" t="str">
        <f t="shared" si="5"/>
        <v/>
      </c>
    </row>
    <row r="111" spans="12:14">
      <c r="M111" s="8">
        <f t="shared" si="4"/>
        <v>0</v>
      </c>
      <c r="N111" s="8" t="str">
        <f t="shared" si="5"/>
        <v/>
      </c>
    </row>
    <row r="112" spans="12:14">
      <c r="M112" s="8">
        <f t="shared" si="4"/>
        <v>0</v>
      </c>
      <c r="N112" s="8" t="str">
        <f t="shared" si="5"/>
        <v/>
      </c>
    </row>
    <row r="113" spans="13:14">
      <c r="M113" s="8">
        <f t="shared" si="4"/>
        <v>0</v>
      </c>
      <c r="N113" s="8" t="str">
        <f t="shared" si="5"/>
        <v/>
      </c>
    </row>
    <row r="114" spans="13:14">
      <c r="M114" s="8">
        <f t="shared" si="4"/>
        <v>0</v>
      </c>
      <c r="N114" s="8" t="str">
        <f t="shared" si="5"/>
        <v/>
      </c>
    </row>
    <row r="115" spans="13:14">
      <c r="M115" s="8">
        <f t="shared" si="4"/>
        <v>0</v>
      </c>
      <c r="N115" s="8" t="str">
        <f t="shared" si="5"/>
        <v/>
      </c>
    </row>
    <row r="116" spans="13:14">
      <c r="M116" s="8">
        <f t="shared" si="4"/>
        <v>0</v>
      </c>
      <c r="N116" s="8" t="str">
        <f t="shared" si="5"/>
        <v/>
      </c>
    </row>
    <row r="117" spans="13:14">
      <c r="M117" s="8">
        <f t="shared" si="4"/>
        <v>0</v>
      </c>
      <c r="N117" s="8" t="str">
        <f t="shared" si="5"/>
        <v/>
      </c>
    </row>
    <row r="118" spans="13:14">
      <c r="M118" s="8">
        <f t="shared" si="4"/>
        <v>0</v>
      </c>
      <c r="N118" s="8" t="str">
        <f t="shared" si="5"/>
        <v/>
      </c>
    </row>
    <row r="119" spans="13:14">
      <c r="M119" s="8">
        <f t="shared" si="4"/>
        <v>0</v>
      </c>
      <c r="N119" s="8" t="str">
        <f t="shared" si="5"/>
        <v/>
      </c>
    </row>
    <row r="120" spans="13:14">
      <c r="M120" s="8">
        <f t="shared" si="4"/>
        <v>0</v>
      </c>
      <c r="N120" s="8" t="str">
        <f t="shared" si="5"/>
        <v/>
      </c>
    </row>
    <row r="121" spans="13:14">
      <c r="M121" s="8">
        <f t="shared" si="4"/>
        <v>0</v>
      </c>
      <c r="N121" s="8" t="str">
        <f t="shared" si="5"/>
        <v/>
      </c>
    </row>
    <row r="122" spans="13:14">
      <c r="M122" s="8">
        <f t="shared" si="4"/>
        <v>0</v>
      </c>
      <c r="N122" s="8" t="str">
        <f t="shared" si="5"/>
        <v/>
      </c>
    </row>
    <row r="123" spans="13:14">
      <c r="M123" s="8">
        <f t="shared" si="4"/>
        <v>0</v>
      </c>
      <c r="N123" s="8" t="str">
        <f t="shared" si="5"/>
        <v/>
      </c>
    </row>
    <row r="124" spans="13:14">
      <c r="M124" s="8">
        <f t="shared" si="4"/>
        <v>0</v>
      </c>
      <c r="N124" s="8" t="str">
        <f t="shared" si="5"/>
        <v/>
      </c>
    </row>
    <row r="125" spans="13:14">
      <c r="M125" s="8">
        <f t="shared" si="4"/>
        <v>0</v>
      </c>
      <c r="N125" s="8" t="str">
        <f t="shared" si="5"/>
        <v/>
      </c>
    </row>
    <row r="126" spans="13:14">
      <c r="M126" s="8">
        <f t="shared" si="4"/>
        <v>0</v>
      </c>
      <c r="N126" s="8" t="str">
        <f t="shared" si="5"/>
        <v/>
      </c>
    </row>
    <row r="127" spans="13:14">
      <c r="M127" s="8">
        <f t="shared" si="4"/>
        <v>0</v>
      </c>
      <c r="N127" s="8" t="str">
        <f t="shared" si="5"/>
        <v/>
      </c>
    </row>
    <row r="128" spans="13:14">
      <c r="M128" s="8">
        <f t="shared" si="4"/>
        <v>0</v>
      </c>
      <c r="N128" s="8" t="str">
        <f t="shared" si="5"/>
        <v/>
      </c>
    </row>
    <row r="129" spans="13:14">
      <c r="M129" s="8">
        <f t="shared" si="4"/>
        <v>0</v>
      </c>
      <c r="N129" s="8" t="str">
        <f t="shared" si="5"/>
        <v/>
      </c>
    </row>
    <row r="130" spans="13:14">
      <c r="M130" s="8">
        <f t="shared" si="4"/>
        <v>0</v>
      </c>
      <c r="N130" s="8" t="str">
        <f t="shared" si="5"/>
        <v/>
      </c>
    </row>
    <row r="131" spans="13:14">
      <c r="M131" s="8">
        <f t="shared" si="4"/>
        <v>0</v>
      </c>
      <c r="N131" s="8" t="str">
        <f t="shared" si="5"/>
        <v/>
      </c>
    </row>
    <row r="132" spans="13:14">
      <c r="M132" s="8">
        <f t="shared" si="4"/>
        <v>0</v>
      </c>
      <c r="N132" s="8" t="str">
        <f t="shared" si="5"/>
        <v/>
      </c>
    </row>
    <row r="133" spans="13:14">
      <c r="M133" s="8">
        <f t="shared" si="4"/>
        <v>0</v>
      </c>
      <c r="N133" s="8" t="str">
        <f t="shared" si="5"/>
        <v/>
      </c>
    </row>
    <row r="134" spans="13:14">
      <c r="M134" s="8">
        <f t="shared" si="4"/>
        <v>0</v>
      </c>
      <c r="N134" s="8" t="str">
        <f t="shared" si="5"/>
        <v/>
      </c>
    </row>
    <row r="135" spans="13:14">
      <c r="M135" s="8">
        <f t="shared" si="4"/>
        <v>0</v>
      </c>
      <c r="N135" s="8" t="str">
        <f t="shared" si="5"/>
        <v/>
      </c>
    </row>
    <row r="136" spans="13:14">
      <c r="M136" s="8">
        <f t="shared" si="4"/>
        <v>0</v>
      </c>
      <c r="N136" s="8" t="str">
        <f t="shared" si="5"/>
        <v/>
      </c>
    </row>
    <row r="137" spans="13:14">
      <c r="M137" s="8">
        <f t="shared" si="4"/>
        <v>0</v>
      </c>
      <c r="N137" s="8" t="str">
        <f t="shared" si="5"/>
        <v/>
      </c>
    </row>
    <row r="138" spans="13:14">
      <c r="M138" s="8">
        <f t="shared" si="4"/>
        <v>0</v>
      </c>
      <c r="N138" s="8" t="str">
        <f t="shared" si="5"/>
        <v/>
      </c>
    </row>
    <row r="139" spans="13:14">
      <c r="M139" s="8">
        <f t="shared" si="4"/>
        <v>0</v>
      </c>
      <c r="N139" s="8" t="str">
        <f t="shared" si="5"/>
        <v/>
      </c>
    </row>
    <row r="140" spans="13:14">
      <c r="M140" s="8">
        <f t="shared" si="4"/>
        <v>0</v>
      </c>
      <c r="N140" s="8" t="str">
        <f t="shared" si="5"/>
        <v/>
      </c>
    </row>
    <row r="141" spans="13:14">
      <c r="M141" s="8">
        <f t="shared" si="4"/>
        <v>0</v>
      </c>
      <c r="N141" s="8" t="str">
        <f t="shared" si="5"/>
        <v/>
      </c>
    </row>
    <row r="142" spans="13:14">
      <c r="M142" s="8">
        <f t="shared" ref="M142:M205" si="6">IF(ISNUMBER(FIND("/",$B142,1)),MID($B142,1,FIND("/",$B142,1)-1),$B142)</f>
        <v>0</v>
      </c>
      <c r="N142" s="8" t="str">
        <f t="shared" ref="N142:N205" si="7">IF(ISNUMBER(FIND("/",$B142,1)),MID($B142,FIND("/",$B142,1)+1,LEN($B142)),"")</f>
        <v/>
      </c>
    </row>
    <row r="143" spans="13:14">
      <c r="M143" s="8">
        <f t="shared" si="6"/>
        <v>0</v>
      </c>
      <c r="N143" s="8" t="str">
        <f t="shared" si="7"/>
        <v/>
      </c>
    </row>
    <row r="144" spans="13:14">
      <c r="M144" s="8">
        <f t="shared" si="6"/>
        <v>0</v>
      </c>
      <c r="N144" s="8" t="str">
        <f t="shared" si="7"/>
        <v/>
      </c>
    </row>
    <row r="145" spans="13:14">
      <c r="M145" s="8">
        <f t="shared" si="6"/>
        <v>0</v>
      </c>
      <c r="N145" s="8" t="str">
        <f t="shared" si="7"/>
        <v/>
      </c>
    </row>
    <row r="146" spans="13:14">
      <c r="M146" s="8">
        <f t="shared" si="6"/>
        <v>0</v>
      </c>
      <c r="N146" s="8" t="str">
        <f t="shared" si="7"/>
        <v/>
      </c>
    </row>
    <row r="147" spans="13:14">
      <c r="M147" s="8">
        <f t="shared" si="6"/>
        <v>0</v>
      </c>
      <c r="N147" s="8" t="str">
        <f t="shared" si="7"/>
        <v/>
      </c>
    </row>
    <row r="148" spans="13:14">
      <c r="M148" s="8">
        <f t="shared" si="6"/>
        <v>0</v>
      </c>
      <c r="N148" s="8" t="str">
        <f t="shared" si="7"/>
        <v/>
      </c>
    </row>
    <row r="149" spans="13:14">
      <c r="M149" s="8">
        <f t="shared" si="6"/>
        <v>0</v>
      </c>
      <c r="N149" s="8" t="str">
        <f t="shared" si="7"/>
        <v/>
      </c>
    </row>
    <row r="150" spans="13:14">
      <c r="M150" s="8">
        <f t="shared" si="6"/>
        <v>0</v>
      </c>
      <c r="N150" s="8" t="str">
        <f t="shared" si="7"/>
        <v/>
      </c>
    </row>
    <row r="151" spans="13:14">
      <c r="M151" s="8">
        <f t="shared" si="6"/>
        <v>0</v>
      </c>
      <c r="N151" s="8" t="str">
        <f t="shared" si="7"/>
        <v/>
      </c>
    </row>
    <row r="152" spans="13:14">
      <c r="M152" s="8">
        <f t="shared" si="6"/>
        <v>0</v>
      </c>
      <c r="N152" s="8" t="str">
        <f t="shared" si="7"/>
        <v/>
      </c>
    </row>
    <row r="153" spans="13:14">
      <c r="M153" s="8">
        <f t="shared" si="6"/>
        <v>0</v>
      </c>
      <c r="N153" s="8" t="str">
        <f t="shared" si="7"/>
        <v/>
      </c>
    </row>
    <row r="154" spans="13:14">
      <c r="M154" s="8">
        <f t="shared" si="6"/>
        <v>0</v>
      </c>
      <c r="N154" s="8" t="str">
        <f t="shared" si="7"/>
        <v/>
      </c>
    </row>
    <row r="155" spans="13:14">
      <c r="M155" s="8">
        <f t="shared" si="6"/>
        <v>0</v>
      </c>
      <c r="N155" s="8" t="str">
        <f t="shared" si="7"/>
        <v/>
      </c>
    </row>
    <row r="156" spans="13:14">
      <c r="M156" s="8">
        <f t="shared" si="6"/>
        <v>0</v>
      </c>
      <c r="N156" s="8" t="str">
        <f t="shared" si="7"/>
        <v/>
      </c>
    </row>
    <row r="157" spans="13:14">
      <c r="M157" s="8">
        <f t="shared" si="6"/>
        <v>0</v>
      </c>
      <c r="N157" s="8" t="str">
        <f t="shared" si="7"/>
        <v/>
      </c>
    </row>
    <row r="158" spans="13:14">
      <c r="M158" s="8">
        <f t="shared" si="6"/>
        <v>0</v>
      </c>
      <c r="N158" s="8" t="str">
        <f t="shared" si="7"/>
        <v/>
      </c>
    </row>
    <row r="159" spans="13:14">
      <c r="M159" s="8">
        <f t="shared" si="6"/>
        <v>0</v>
      </c>
      <c r="N159" s="8" t="str">
        <f t="shared" si="7"/>
        <v/>
      </c>
    </row>
    <row r="160" spans="13:14">
      <c r="M160" s="8">
        <f t="shared" si="6"/>
        <v>0</v>
      </c>
      <c r="N160" s="8" t="str">
        <f t="shared" si="7"/>
        <v/>
      </c>
    </row>
    <row r="161" spans="13:14">
      <c r="M161" s="8">
        <f t="shared" si="6"/>
        <v>0</v>
      </c>
      <c r="N161" s="8" t="str">
        <f t="shared" si="7"/>
        <v/>
      </c>
    </row>
    <row r="162" spans="13:14">
      <c r="M162" s="8">
        <f t="shared" si="6"/>
        <v>0</v>
      </c>
      <c r="N162" s="8" t="str">
        <f t="shared" si="7"/>
        <v/>
      </c>
    </row>
    <row r="163" spans="13:14">
      <c r="M163" s="8">
        <f t="shared" si="6"/>
        <v>0</v>
      </c>
      <c r="N163" s="8" t="str">
        <f t="shared" si="7"/>
        <v/>
      </c>
    </row>
    <row r="164" spans="13:14">
      <c r="M164" s="8">
        <f t="shared" si="6"/>
        <v>0</v>
      </c>
      <c r="N164" s="8" t="str">
        <f t="shared" si="7"/>
        <v/>
      </c>
    </row>
    <row r="165" spans="13:14">
      <c r="M165" s="8">
        <f t="shared" si="6"/>
        <v>0</v>
      </c>
      <c r="N165" s="8" t="str">
        <f t="shared" si="7"/>
        <v/>
      </c>
    </row>
    <row r="166" spans="13:14">
      <c r="M166" s="8">
        <f t="shared" si="6"/>
        <v>0</v>
      </c>
      <c r="N166" s="8" t="str">
        <f t="shared" si="7"/>
        <v/>
      </c>
    </row>
    <row r="167" spans="13:14">
      <c r="M167" s="8">
        <f t="shared" si="6"/>
        <v>0</v>
      </c>
      <c r="N167" s="8" t="str">
        <f t="shared" si="7"/>
        <v/>
      </c>
    </row>
    <row r="168" spans="13:14">
      <c r="M168" s="8">
        <f t="shared" si="6"/>
        <v>0</v>
      </c>
      <c r="N168" s="8" t="str">
        <f t="shared" si="7"/>
        <v/>
      </c>
    </row>
    <row r="169" spans="13:14">
      <c r="M169" s="8">
        <f t="shared" si="6"/>
        <v>0</v>
      </c>
      <c r="N169" s="8" t="str">
        <f t="shared" si="7"/>
        <v/>
      </c>
    </row>
    <row r="170" spans="13:14">
      <c r="M170" s="8">
        <f t="shared" si="6"/>
        <v>0</v>
      </c>
      <c r="N170" s="8" t="str">
        <f t="shared" si="7"/>
        <v/>
      </c>
    </row>
    <row r="171" spans="13:14">
      <c r="M171" s="8">
        <f t="shared" si="6"/>
        <v>0</v>
      </c>
      <c r="N171" s="8" t="str">
        <f t="shared" si="7"/>
        <v/>
      </c>
    </row>
    <row r="172" spans="13:14">
      <c r="M172" s="8">
        <f t="shared" si="6"/>
        <v>0</v>
      </c>
      <c r="N172" s="8" t="str">
        <f t="shared" si="7"/>
        <v/>
      </c>
    </row>
    <row r="173" spans="13:14">
      <c r="M173" s="8">
        <f t="shared" si="6"/>
        <v>0</v>
      </c>
      <c r="N173" s="8" t="str">
        <f t="shared" si="7"/>
        <v/>
      </c>
    </row>
    <row r="174" spans="13:14">
      <c r="M174" s="8">
        <f t="shared" si="6"/>
        <v>0</v>
      </c>
      <c r="N174" s="8" t="str">
        <f t="shared" si="7"/>
        <v/>
      </c>
    </row>
    <row r="175" spans="13:14">
      <c r="M175" s="8">
        <f t="shared" si="6"/>
        <v>0</v>
      </c>
      <c r="N175" s="8" t="str">
        <f t="shared" si="7"/>
        <v/>
      </c>
    </row>
    <row r="176" spans="13:14">
      <c r="M176" s="8">
        <f t="shared" si="6"/>
        <v>0</v>
      </c>
      <c r="N176" s="8" t="str">
        <f t="shared" si="7"/>
        <v/>
      </c>
    </row>
    <row r="177" spans="12:14">
      <c r="M177" s="8">
        <f t="shared" si="6"/>
        <v>0</v>
      </c>
      <c r="N177" s="8" t="str">
        <f t="shared" si="7"/>
        <v/>
      </c>
    </row>
    <row r="178" spans="12:14">
      <c r="M178" s="8">
        <f t="shared" si="6"/>
        <v>0</v>
      </c>
      <c r="N178" s="8" t="str">
        <f t="shared" si="7"/>
        <v/>
      </c>
    </row>
    <row r="179" spans="12:14">
      <c r="M179" s="8">
        <f t="shared" si="6"/>
        <v>0</v>
      </c>
      <c r="N179" s="8" t="str">
        <f t="shared" si="7"/>
        <v/>
      </c>
    </row>
    <row r="180" spans="12:14">
      <c r="M180" s="8">
        <f t="shared" si="6"/>
        <v>0</v>
      </c>
      <c r="N180" s="8" t="str">
        <f t="shared" si="7"/>
        <v/>
      </c>
    </row>
    <row r="181" spans="12:14">
      <c r="L181" s="12"/>
      <c r="M181" s="8">
        <f t="shared" si="6"/>
        <v>0</v>
      </c>
      <c r="N181" s="8" t="str">
        <f t="shared" si="7"/>
        <v/>
      </c>
    </row>
    <row r="182" spans="12:14">
      <c r="L182" s="12"/>
      <c r="M182" s="8">
        <f t="shared" si="6"/>
        <v>0</v>
      </c>
      <c r="N182" s="8" t="str">
        <f t="shared" si="7"/>
        <v/>
      </c>
    </row>
    <row r="183" spans="12:14">
      <c r="L183" s="12"/>
      <c r="M183" s="8">
        <f t="shared" si="6"/>
        <v>0</v>
      </c>
      <c r="N183" s="8" t="str">
        <f t="shared" si="7"/>
        <v/>
      </c>
    </row>
    <row r="184" spans="12:14">
      <c r="L184" s="12"/>
      <c r="M184" s="8">
        <f t="shared" si="6"/>
        <v>0</v>
      </c>
      <c r="N184" s="8" t="str">
        <f t="shared" si="7"/>
        <v/>
      </c>
    </row>
    <row r="185" spans="12:14">
      <c r="L185" s="12"/>
      <c r="M185" s="8">
        <f t="shared" si="6"/>
        <v>0</v>
      </c>
      <c r="N185" s="8" t="str">
        <f t="shared" si="7"/>
        <v/>
      </c>
    </row>
    <row r="186" spans="12:14">
      <c r="L186" s="12"/>
      <c r="M186" s="8">
        <f t="shared" si="6"/>
        <v>0</v>
      </c>
      <c r="N186" s="8" t="str">
        <f t="shared" si="7"/>
        <v/>
      </c>
    </row>
    <row r="187" spans="12:14">
      <c r="L187" s="12"/>
      <c r="M187" s="8">
        <f t="shared" si="6"/>
        <v>0</v>
      </c>
      <c r="N187" s="8" t="str">
        <f t="shared" si="7"/>
        <v/>
      </c>
    </row>
    <row r="188" spans="12:14">
      <c r="L188" s="12"/>
      <c r="M188" s="8">
        <f t="shared" si="6"/>
        <v>0</v>
      </c>
      <c r="N188" s="8" t="str">
        <f t="shared" si="7"/>
        <v/>
      </c>
    </row>
    <row r="189" spans="12:14">
      <c r="L189" s="12"/>
      <c r="M189" s="8">
        <f t="shared" si="6"/>
        <v>0</v>
      </c>
      <c r="N189" s="8" t="str">
        <f t="shared" si="7"/>
        <v/>
      </c>
    </row>
    <row r="190" spans="12:14">
      <c r="L190" s="12"/>
      <c r="M190" s="8">
        <f t="shared" si="6"/>
        <v>0</v>
      </c>
      <c r="N190" s="8" t="str">
        <f t="shared" si="7"/>
        <v/>
      </c>
    </row>
    <row r="191" spans="12:14">
      <c r="L191" s="12"/>
      <c r="M191" s="8">
        <f t="shared" si="6"/>
        <v>0</v>
      </c>
      <c r="N191" s="8" t="str">
        <f t="shared" si="7"/>
        <v/>
      </c>
    </row>
    <row r="192" spans="12:14">
      <c r="L192" s="12"/>
      <c r="M192" s="8">
        <f t="shared" si="6"/>
        <v>0</v>
      </c>
      <c r="N192" s="8" t="str">
        <f t="shared" si="7"/>
        <v/>
      </c>
    </row>
    <row r="193" spans="12:14">
      <c r="L193" s="12"/>
      <c r="M193" s="8">
        <f t="shared" si="6"/>
        <v>0</v>
      </c>
      <c r="N193" s="8" t="str">
        <f t="shared" si="7"/>
        <v/>
      </c>
    </row>
    <row r="194" spans="12:14">
      <c r="L194" s="12"/>
      <c r="M194" s="8">
        <f t="shared" si="6"/>
        <v>0</v>
      </c>
      <c r="N194" s="8" t="str">
        <f t="shared" si="7"/>
        <v/>
      </c>
    </row>
    <row r="195" spans="12:14">
      <c r="L195" s="12"/>
      <c r="M195" s="8">
        <f t="shared" si="6"/>
        <v>0</v>
      </c>
      <c r="N195" s="8" t="str">
        <f t="shared" si="7"/>
        <v/>
      </c>
    </row>
    <row r="196" spans="12:14">
      <c r="L196" s="12"/>
      <c r="M196" s="8">
        <f t="shared" si="6"/>
        <v>0</v>
      </c>
      <c r="N196" s="8" t="str">
        <f t="shared" si="7"/>
        <v/>
      </c>
    </row>
    <row r="197" spans="12:14">
      <c r="L197" s="12"/>
      <c r="M197" s="8">
        <f t="shared" si="6"/>
        <v>0</v>
      </c>
      <c r="N197" s="8" t="str">
        <f t="shared" si="7"/>
        <v/>
      </c>
    </row>
    <row r="198" spans="12:14">
      <c r="L198" s="12"/>
      <c r="M198" s="8">
        <f t="shared" si="6"/>
        <v>0</v>
      </c>
      <c r="N198" s="8" t="str">
        <f t="shared" si="7"/>
        <v/>
      </c>
    </row>
    <row r="199" spans="12:14">
      <c r="L199" s="12"/>
      <c r="M199" s="8">
        <f t="shared" si="6"/>
        <v>0</v>
      </c>
      <c r="N199" s="8" t="str">
        <f t="shared" si="7"/>
        <v/>
      </c>
    </row>
    <row r="200" spans="12:14">
      <c r="L200" s="12"/>
      <c r="M200" s="8">
        <f t="shared" si="6"/>
        <v>0</v>
      </c>
      <c r="N200" s="8" t="str">
        <f t="shared" si="7"/>
        <v/>
      </c>
    </row>
    <row r="201" spans="12:14">
      <c r="L201" s="12"/>
      <c r="M201" s="8">
        <f t="shared" si="6"/>
        <v>0</v>
      </c>
      <c r="N201" s="8" t="str">
        <f t="shared" si="7"/>
        <v/>
      </c>
    </row>
    <row r="202" spans="12:14">
      <c r="L202" s="43"/>
      <c r="M202" s="8">
        <f t="shared" si="6"/>
        <v>0</v>
      </c>
      <c r="N202" s="8" t="str">
        <f t="shared" si="7"/>
        <v/>
      </c>
    </row>
    <row r="203" spans="12:14">
      <c r="L203" s="43"/>
      <c r="M203" s="8">
        <f t="shared" si="6"/>
        <v>0</v>
      </c>
      <c r="N203" s="8" t="str">
        <f t="shared" si="7"/>
        <v/>
      </c>
    </row>
    <row r="204" spans="12:14">
      <c r="L204" s="43"/>
      <c r="M204" s="8">
        <f t="shared" si="6"/>
        <v>0</v>
      </c>
      <c r="N204" s="8" t="str">
        <f t="shared" si="7"/>
        <v/>
      </c>
    </row>
    <row r="205" spans="12:14">
      <c r="L205" s="43"/>
      <c r="M205" s="8">
        <f t="shared" si="6"/>
        <v>0</v>
      </c>
      <c r="N205" s="8" t="str">
        <f t="shared" si="7"/>
        <v/>
      </c>
    </row>
    <row r="206" spans="12:14">
      <c r="L206" s="43"/>
      <c r="M206" s="8">
        <f t="shared" ref="M206:M269" si="8">IF(ISNUMBER(FIND("/",$B206,1)),MID($B206,1,FIND("/",$B206,1)-1),$B206)</f>
        <v>0</v>
      </c>
      <c r="N206" s="8" t="str">
        <f t="shared" ref="N206:N269" si="9">IF(ISNUMBER(FIND("/",$B206,1)),MID($B206,FIND("/",$B206,1)+1,LEN($B206)),"")</f>
        <v/>
      </c>
    </row>
    <row r="207" spans="12:14">
      <c r="L207" s="43"/>
      <c r="M207" s="8">
        <f t="shared" si="8"/>
        <v>0</v>
      </c>
      <c r="N207" s="8" t="str">
        <f t="shared" si="9"/>
        <v/>
      </c>
    </row>
    <row r="208" spans="12:14">
      <c r="L208" s="43"/>
      <c r="M208" s="8">
        <f t="shared" si="8"/>
        <v>0</v>
      </c>
      <c r="N208" s="8" t="str">
        <f t="shared" si="9"/>
        <v/>
      </c>
    </row>
    <row r="209" spans="12:14">
      <c r="L209" s="43"/>
      <c r="M209" s="8">
        <f t="shared" si="8"/>
        <v>0</v>
      </c>
      <c r="N209" s="8" t="str">
        <f t="shared" si="9"/>
        <v/>
      </c>
    </row>
    <row r="210" spans="12:14">
      <c r="L210" s="43"/>
      <c r="M210" s="8">
        <f t="shared" si="8"/>
        <v>0</v>
      </c>
      <c r="N210" s="8" t="str">
        <f t="shared" si="9"/>
        <v/>
      </c>
    </row>
    <row r="211" spans="12:14">
      <c r="L211" s="43"/>
      <c r="M211" s="8">
        <f t="shared" si="8"/>
        <v>0</v>
      </c>
      <c r="N211" s="8" t="str">
        <f t="shared" si="9"/>
        <v/>
      </c>
    </row>
    <row r="212" spans="12:14">
      <c r="L212" s="43"/>
      <c r="M212" s="8">
        <f t="shared" si="8"/>
        <v>0</v>
      </c>
      <c r="N212" s="8" t="str">
        <f t="shared" si="9"/>
        <v/>
      </c>
    </row>
    <row r="213" spans="12:14">
      <c r="L213" s="43"/>
      <c r="M213" s="8">
        <f t="shared" si="8"/>
        <v>0</v>
      </c>
      <c r="N213" s="8" t="str">
        <f t="shared" si="9"/>
        <v/>
      </c>
    </row>
    <row r="214" spans="12:14">
      <c r="L214" s="43"/>
      <c r="M214" s="8">
        <f t="shared" si="8"/>
        <v>0</v>
      </c>
      <c r="N214" s="8" t="str">
        <f t="shared" si="9"/>
        <v/>
      </c>
    </row>
    <row r="215" spans="12:14">
      <c r="L215" s="43"/>
      <c r="M215" s="8">
        <f t="shared" si="8"/>
        <v>0</v>
      </c>
      <c r="N215" s="8" t="str">
        <f t="shared" si="9"/>
        <v/>
      </c>
    </row>
    <row r="216" spans="12:14">
      <c r="L216" s="43"/>
      <c r="M216" s="8">
        <f t="shared" si="8"/>
        <v>0</v>
      </c>
      <c r="N216" s="8" t="str">
        <f t="shared" si="9"/>
        <v/>
      </c>
    </row>
    <row r="217" spans="12:14">
      <c r="L217" s="43"/>
      <c r="M217" s="8">
        <f t="shared" si="8"/>
        <v>0</v>
      </c>
      <c r="N217" s="8" t="str">
        <f t="shared" si="9"/>
        <v/>
      </c>
    </row>
    <row r="218" spans="12:14">
      <c r="L218" s="43"/>
      <c r="M218" s="8">
        <f t="shared" si="8"/>
        <v>0</v>
      </c>
      <c r="N218" s="8" t="str">
        <f t="shared" si="9"/>
        <v/>
      </c>
    </row>
    <row r="219" spans="12:14">
      <c r="L219" s="43"/>
      <c r="M219" s="8">
        <f t="shared" si="8"/>
        <v>0</v>
      </c>
      <c r="N219" s="8" t="str">
        <f t="shared" si="9"/>
        <v/>
      </c>
    </row>
    <row r="220" spans="12:14">
      <c r="L220" s="43"/>
      <c r="M220" s="8">
        <f t="shared" si="8"/>
        <v>0</v>
      </c>
      <c r="N220" s="8" t="str">
        <f t="shared" si="9"/>
        <v/>
      </c>
    </row>
    <row r="221" spans="12:14">
      <c r="L221" s="43"/>
      <c r="M221" s="8">
        <f t="shared" si="8"/>
        <v>0</v>
      </c>
      <c r="N221" s="8" t="str">
        <f t="shared" si="9"/>
        <v/>
      </c>
    </row>
    <row r="222" spans="12:14">
      <c r="L222" s="43"/>
      <c r="M222" s="8">
        <f t="shared" si="8"/>
        <v>0</v>
      </c>
      <c r="N222" s="8" t="str">
        <f t="shared" si="9"/>
        <v/>
      </c>
    </row>
    <row r="223" spans="12:14">
      <c r="L223" s="43"/>
      <c r="M223" s="8">
        <f t="shared" si="8"/>
        <v>0</v>
      </c>
      <c r="N223" s="8" t="str">
        <f t="shared" si="9"/>
        <v/>
      </c>
    </row>
    <row r="224" spans="12:14">
      <c r="L224" s="12"/>
      <c r="M224" s="8">
        <f t="shared" si="8"/>
        <v>0</v>
      </c>
      <c r="N224" s="8" t="str">
        <f t="shared" si="9"/>
        <v/>
      </c>
    </row>
    <row r="225" spans="12:14">
      <c r="L225" s="12"/>
      <c r="M225" s="8">
        <f t="shared" si="8"/>
        <v>0</v>
      </c>
      <c r="N225" s="8" t="str">
        <f t="shared" si="9"/>
        <v/>
      </c>
    </row>
    <row r="226" spans="12:14">
      <c r="L226" s="12"/>
      <c r="M226" s="8">
        <f t="shared" si="8"/>
        <v>0</v>
      </c>
      <c r="N226" s="8" t="str">
        <f t="shared" si="9"/>
        <v/>
      </c>
    </row>
    <row r="227" spans="12:14">
      <c r="L227" s="12"/>
      <c r="M227" s="8">
        <f t="shared" si="8"/>
        <v>0</v>
      </c>
      <c r="N227" s="8" t="str">
        <f t="shared" si="9"/>
        <v/>
      </c>
    </row>
    <row r="228" spans="12:14">
      <c r="L228" s="12"/>
      <c r="M228" s="8">
        <f t="shared" si="8"/>
        <v>0</v>
      </c>
      <c r="N228" s="8" t="str">
        <f t="shared" si="9"/>
        <v/>
      </c>
    </row>
    <row r="229" spans="12:14">
      <c r="L229" s="12"/>
      <c r="M229" s="8">
        <f t="shared" si="8"/>
        <v>0</v>
      </c>
      <c r="N229" s="8" t="str">
        <f t="shared" si="9"/>
        <v/>
      </c>
    </row>
    <row r="230" spans="12:14">
      <c r="L230" s="12"/>
      <c r="M230" s="8">
        <f t="shared" si="8"/>
        <v>0</v>
      </c>
      <c r="N230" s="8" t="str">
        <f t="shared" si="9"/>
        <v/>
      </c>
    </row>
    <row r="231" spans="12:14">
      <c r="M231" s="8">
        <f t="shared" si="8"/>
        <v>0</v>
      </c>
      <c r="N231" s="8" t="str">
        <f t="shared" si="9"/>
        <v/>
      </c>
    </row>
    <row r="232" spans="12:14">
      <c r="M232" s="8">
        <f t="shared" si="8"/>
        <v>0</v>
      </c>
      <c r="N232" s="8" t="str">
        <f t="shared" si="9"/>
        <v/>
      </c>
    </row>
    <row r="233" spans="12:14">
      <c r="M233" s="8">
        <f t="shared" si="8"/>
        <v>0</v>
      </c>
      <c r="N233" s="8" t="str">
        <f t="shared" si="9"/>
        <v/>
      </c>
    </row>
    <row r="234" spans="12:14">
      <c r="M234" s="8">
        <f t="shared" si="8"/>
        <v>0</v>
      </c>
      <c r="N234" s="8" t="str">
        <f t="shared" si="9"/>
        <v/>
      </c>
    </row>
    <row r="235" spans="12:14">
      <c r="M235" s="8">
        <f t="shared" si="8"/>
        <v>0</v>
      </c>
      <c r="N235" s="8" t="str">
        <f t="shared" si="9"/>
        <v/>
      </c>
    </row>
    <row r="236" spans="12:14">
      <c r="M236" s="8">
        <f t="shared" si="8"/>
        <v>0</v>
      </c>
      <c r="N236" s="8" t="str">
        <f t="shared" si="9"/>
        <v/>
      </c>
    </row>
    <row r="237" spans="12:14">
      <c r="M237" s="8">
        <f t="shared" si="8"/>
        <v>0</v>
      </c>
      <c r="N237" s="8" t="str">
        <f t="shared" si="9"/>
        <v/>
      </c>
    </row>
    <row r="238" spans="12:14">
      <c r="M238" s="8">
        <f t="shared" si="8"/>
        <v>0</v>
      </c>
      <c r="N238" s="8" t="str">
        <f t="shared" si="9"/>
        <v/>
      </c>
    </row>
    <row r="239" spans="12:14">
      <c r="M239" s="8">
        <f t="shared" si="8"/>
        <v>0</v>
      </c>
      <c r="N239" s="8" t="str">
        <f t="shared" si="9"/>
        <v/>
      </c>
    </row>
    <row r="240" spans="12:14">
      <c r="M240" s="8">
        <f t="shared" si="8"/>
        <v>0</v>
      </c>
      <c r="N240" s="8" t="str">
        <f t="shared" si="9"/>
        <v/>
      </c>
    </row>
    <row r="241" spans="13:14">
      <c r="M241" s="8">
        <f t="shared" si="8"/>
        <v>0</v>
      </c>
      <c r="N241" s="8" t="str">
        <f t="shared" si="9"/>
        <v/>
      </c>
    </row>
    <row r="242" spans="13:14">
      <c r="M242" s="8">
        <f t="shared" si="8"/>
        <v>0</v>
      </c>
      <c r="N242" s="8" t="str">
        <f t="shared" si="9"/>
        <v/>
      </c>
    </row>
    <row r="243" spans="13:14">
      <c r="M243" s="8">
        <f t="shared" si="8"/>
        <v>0</v>
      </c>
      <c r="N243" s="8" t="str">
        <f t="shared" si="9"/>
        <v/>
      </c>
    </row>
    <row r="244" spans="13:14">
      <c r="M244" s="8">
        <f t="shared" si="8"/>
        <v>0</v>
      </c>
      <c r="N244" s="8" t="str">
        <f t="shared" si="9"/>
        <v/>
      </c>
    </row>
    <row r="245" spans="13:14">
      <c r="M245" s="8">
        <f t="shared" si="8"/>
        <v>0</v>
      </c>
      <c r="N245" s="8" t="str">
        <f t="shared" si="9"/>
        <v/>
      </c>
    </row>
    <row r="246" spans="13:14">
      <c r="M246" s="8">
        <f t="shared" si="8"/>
        <v>0</v>
      </c>
      <c r="N246" s="8" t="str">
        <f t="shared" si="9"/>
        <v/>
      </c>
    </row>
    <row r="247" spans="13:14">
      <c r="M247" s="8">
        <f t="shared" si="8"/>
        <v>0</v>
      </c>
      <c r="N247" s="8" t="str">
        <f t="shared" si="9"/>
        <v/>
      </c>
    </row>
    <row r="248" spans="13:14">
      <c r="M248" s="8">
        <f t="shared" si="8"/>
        <v>0</v>
      </c>
      <c r="N248" s="8" t="str">
        <f t="shared" si="9"/>
        <v/>
      </c>
    </row>
    <row r="249" spans="13:14">
      <c r="M249" s="8">
        <f t="shared" si="8"/>
        <v>0</v>
      </c>
      <c r="N249" s="8" t="str">
        <f t="shared" si="9"/>
        <v/>
      </c>
    </row>
    <row r="250" spans="13:14">
      <c r="M250" s="8">
        <f t="shared" si="8"/>
        <v>0</v>
      </c>
      <c r="N250" s="8" t="str">
        <f t="shared" si="9"/>
        <v/>
      </c>
    </row>
    <row r="251" spans="13:14">
      <c r="M251" s="8">
        <f t="shared" si="8"/>
        <v>0</v>
      </c>
      <c r="N251" s="8" t="str">
        <f t="shared" si="9"/>
        <v/>
      </c>
    </row>
    <row r="252" spans="13:14">
      <c r="M252" s="8">
        <f t="shared" si="8"/>
        <v>0</v>
      </c>
      <c r="N252" s="8" t="str">
        <f t="shared" si="9"/>
        <v/>
      </c>
    </row>
    <row r="253" spans="13:14">
      <c r="M253" s="8">
        <f t="shared" si="8"/>
        <v>0</v>
      </c>
      <c r="N253" s="8" t="str">
        <f t="shared" si="9"/>
        <v/>
      </c>
    </row>
    <row r="254" spans="13:14">
      <c r="M254" s="8">
        <f t="shared" si="8"/>
        <v>0</v>
      </c>
      <c r="N254" s="8" t="str">
        <f t="shared" si="9"/>
        <v/>
      </c>
    </row>
    <row r="255" spans="13:14">
      <c r="M255" s="8">
        <f t="shared" si="8"/>
        <v>0</v>
      </c>
      <c r="N255" s="8" t="str">
        <f t="shared" si="9"/>
        <v/>
      </c>
    </row>
    <row r="256" spans="13:14">
      <c r="M256" s="8">
        <f t="shared" si="8"/>
        <v>0</v>
      </c>
      <c r="N256" s="8" t="str">
        <f t="shared" si="9"/>
        <v/>
      </c>
    </row>
    <row r="257" spans="13:14">
      <c r="M257" s="8">
        <f t="shared" si="8"/>
        <v>0</v>
      </c>
      <c r="N257" s="8" t="str">
        <f t="shared" si="9"/>
        <v/>
      </c>
    </row>
    <row r="258" spans="13:14">
      <c r="M258" s="8">
        <f t="shared" si="8"/>
        <v>0</v>
      </c>
      <c r="N258" s="8" t="str">
        <f t="shared" si="9"/>
        <v/>
      </c>
    </row>
    <row r="259" spans="13:14">
      <c r="M259" s="8">
        <f t="shared" si="8"/>
        <v>0</v>
      </c>
      <c r="N259" s="8" t="str">
        <f t="shared" si="9"/>
        <v/>
      </c>
    </row>
    <row r="260" spans="13:14">
      <c r="M260" s="8">
        <f t="shared" si="8"/>
        <v>0</v>
      </c>
      <c r="N260" s="8" t="str">
        <f t="shared" si="9"/>
        <v/>
      </c>
    </row>
    <row r="261" spans="13:14">
      <c r="M261" s="8">
        <f t="shared" si="8"/>
        <v>0</v>
      </c>
      <c r="N261" s="8" t="str">
        <f t="shared" si="9"/>
        <v/>
      </c>
    </row>
    <row r="262" spans="13:14">
      <c r="M262" s="8">
        <f t="shared" si="8"/>
        <v>0</v>
      </c>
      <c r="N262" s="8" t="str">
        <f t="shared" si="9"/>
        <v/>
      </c>
    </row>
    <row r="263" spans="13:14">
      <c r="M263" s="8">
        <f t="shared" si="8"/>
        <v>0</v>
      </c>
      <c r="N263" s="8" t="str">
        <f t="shared" si="9"/>
        <v/>
      </c>
    </row>
    <row r="264" spans="13:14">
      <c r="M264" s="8">
        <f t="shared" si="8"/>
        <v>0</v>
      </c>
      <c r="N264" s="8" t="str">
        <f t="shared" si="9"/>
        <v/>
      </c>
    </row>
    <row r="265" spans="13:14">
      <c r="M265" s="8">
        <f t="shared" si="8"/>
        <v>0</v>
      </c>
      <c r="N265" s="8" t="str">
        <f t="shared" si="9"/>
        <v/>
      </c>
    </row>
    <row r="266" spans="13:14">
      <c r="M266" s="8">
        <f t="shared" si="8"/>
        <v>0</v>
      </c>
      <c r="N266" s="8" t="str">
        <f t="shared" si="9"/>
        <v/>
      </c>
    </row>
    <row r="267" spans="13:14">
      <c r="M267" s="8">
        <f t="shared" si="8"/>
        <v>0</v>
      </c>
      <c r="N267" s="8" t="str">
        <f t="shared" si="9"/>
        <v/>
      </c>
    </row>
    <row r="268" spans="13:14">
      <c r="M268" s="8">
        <f t="shared" si="8"/>
        <v>0</v>
      </c>
      <c r="N268" s="8" t="str">
        <f t="shared" si="9"/>
        <v/>
      </c>
    </row>
    <row r="269" spans="13:14">
      <c r="M269" s="8">
        <f t="shared" si="8"/>
        <v>0</v>
      </c>
      <c r="N269" s="8" t="str">
        <f t="shared" si="9"/>
        <v/>
      </c>
    </row>
    <row r="270" spans="13:14">
      <c r="M270" s="8">
        <f t="shared" ref="M270:M308" si="10">IF(ISNUMBER(FIND("/",$B270,1)),MID($B270,1,FIND("/",$B270,1)-1),$B270)</f>
        <v>0</v>
      </c>
      <c r="N270" s="8" t="str">
        <f t="shared" ref="N270:N308" si="11">IF(ISNUMBER(FIND("/",$B270,1)),MID($B270,FIND("/",$B270,1)+1,LEN($B270)),"")</f>
        <v/>
      </c>
    </row>
    <row r="271" spans="13:14">
      <c r="M271" s="8">
        <f t="shared" si="10"/>
        <v>0</v>
      </c>
      <c r="N271" s="8" t="str">
        <f t="shared" si="11"/>
        <v/>
      </c>
    </row>
    <row r="272" spans="13:14">
      <c r="M272" s="8">
        <f t="shared" si="10"/>
        <v>0</v>
      </c>
      <c r="N272" s="8" t="str">
        <f t="shared" si="11"/>
        <v/>
      </c>
    </row>
    <row r="273" spans="13:14">
      <c r="M273" s="8">
        <f t="shared" si="10"/>
        <v>0</v>
      </c>
      <c r="N273" s="8" t="str">
        <f t="shared" si="11"/>
        <v/>
      </c>
    </row>
    <row r="274" spans="13:14">
      <c r="M274" s="8">
        <f t="shared" si="10"/>
        <v>0</v>
      </c>
      <c r="N274" s="8" t="str">
        <f t="shared" si="11"/>
        <v/>
      </c>
    </row>
    <row r="275" spans="13:14">
      <c r="M275" s="8">
        <f t="shared" si="10"/>
        <v>0</v>
      </c>
      <c r="N275" s="8" t="str">
        <f t="shared" si="11"/>
        <v/>
      </c>
    </row>
    <row r="276" spans="13:14">
      <c r="M276" s="8">
        <f t="shared" si="10"/>
        <v>0</v>
      </c>
      <c r="N276" s="8" t="str">
        <f t="shared" si="11"/>
        <v/>
      </c>
    </row>
    <row r="277" spans="13:14">
      <c r="M277" s="8">
        <f t="shared" si="10"/>
        <v>0</v>
      </c>
      <c r="N277" s="8" t="str">
        <f t="shared" si="11"/>
        <v/>
      </c>
    </row>
    <row r="278" spans="13:14">
      <c r="M278" s="8">
        <f t="shared" si="10"/>
        <v>0</v>
      </c>
      <c r="N278" s="8" t="str">
        <f t="shared" si="11"/>
        <v/>
      </c>
    </row>
    <row r="279" spans="13:14">
      <c r="M279" s="8">
        <f t="shared" si="10"/>
        <v>0</v>
      </c>
      <c r="N279" s="8" t="str">
        <f t="shared" si="11"/>
        <v/>
      </c>
    </row>
    <row r="280" spans="13:14">
      <c r="M280" s="8">
        <f t="shared" si="10"/>
        <v>0</v>
      </c>
      <c r="N280" s="8" t="str">
        <f t="shared" si="11"/>
        <v/>
      </c>
    </row>
    <row r="281" spans="13:14">
      <c r="M281" s="8">
        <f t="shared" si="10"/>
        <v>0</v>
      </c>
      <c r="N281" s="8" t="str">
        <f t="shared" si="11"/>
        <v/>
      </c>
    </row>
    <row r="282" spans="13:14">
      <c r="M282" s="8">
        <f t="shared" si="10"/>
        <v>0</v>
      </c>
      <c r="N282" s="8" t="str">
        <f t="shared" si="11"/>
        <v/>
      </c>
    </row>
    <row r="283" spans="13:14">
      <c r="M283" s="8">
        <f t="shared" si="10"/>
        <v>0</v>
      </c>
      <c r="N283" s="8" t="str">
        <f t="shared" si="11"/>
        <v/>
      </c>
    </row>
    <row r="284" spans="13:14">
      <c r="M284" s="8">
        <f t="shared" si="10"/>
        <v>0</v>
      </c>
      <c r="N284" s="8" t="str">
        <f t="shared" si="11"/>
        <v/>
      </c>
    </row>
    <row r="285" spans="13:14">
      <c r="M285" s="8">
        <f t="shared" si="10"/>
        <v>0</v>
      </c>
      <c r="N285" s="8" t="str">
        <f t="shared" si="11"/>
        <v/>
      </c>
    </row>
    <row r="286" spans="13:14">
      <c r="M286" s="8">
        <f t="shared" si="10"/>
        <v>0</v>
      </c>
      <c r="N286" s="8" t="str">
        <f t="shared" si="11"/>
        <v/>
      </c>
    </row>
    <row r="287" spans="13:14">
      <c r="M287" s="8">
        <f t="shared" si="10"/>
        <v>0</v>
      </c>
      <c r="N287" s="8" t="str">
        <f t="shared" si="11"/>
        <v/>
      </c>
    </row>
    <row r="288" spans="13:14">
      <c r="M288" s="8">
        <f t="shared" si="10"/>
        <v>0</v>
      </c>
      <c r="N288" s="8" t="str">
        <f t="shared" si="11"/>
        <v/>
      </c>
    </row>
    <row r="289" spans="12:14">
      <c r="M289" s="8">
        <f t="shared" si="10"/>
        <v>0</v>
      </c>
      <c r="N289" s="8" t="str">
        <f t="shared" si="11"/>
        <v/>
      </c>
    </row>
    <row r="290" spans="12:14">
      <c r="M290" s="8">
        <f t="shared" si="10"/>
        <v>0</v>
      </c>
      <c r="N290" s="8" t="str">
        <f t="shared" si="11"/>
        <v/>
      </c>
    </row>
    <row r="291" spans="12:14">
      <c r="M291" s="8">
        <f t="shared" si="10"/>
        <v>0</v>
      </c>
      <c r="N291" s="8" t="str">
        <f t="shared" si="11"/>
        <v/>
      </c>
    </row>
    <row r="292" spans="12:14">
      <c r="M292" s="8">
        <f t="shared" si="10"/>
        <v>0</v>
      </c>
      <c r="N292" s="8" t="str">
        <f t="shared" si="11"/>
        <v/>
      </c>
    </row>
    <row r="293" spans="12:14">
      <c r="M293" s="8">
        <f t="shared" si="10"/>
        <v>0</v>
      </c>
      <c r="N293" s="8" t="str">
        <f t="shared" si="11"/>
        <v/>
      </c>
    </row>
    <row r="294" spans="12:14">
      <c r="M294" s="8">
        <f t="shared" si="10"/>
        <v>0</v>
      </c>
      <c r="N294" s="8" t="str">
        <f t="shared" si="11"/>
        <v/>
      </c>
    </row>
    <row r="295" spans="12:14">
      <c r="M295" s="8">
        <f t="shared" si="10"/>
        <v>0</v>
      </c>
      <c r="N295" s="8" t="str">
        <f t="shared" si="11"/>
        <v/>
      </c>
    </row>
    <row r="296" spans="12:14">
      <c r="M296" s="8">
        <f t="shared" si="10"/>
        <v>0</v>
      </c>
      <c r="N296" s="8" t="str">
        <f t="shared" si="11"/>
        <v/>
      </c>
    </row>
    <row r="297" spans="12:14">
      <c r="M297" s="8">
        <f t="shared" si="10"/>
        <v>0</v>
      </c>
      <c r="N297" s="8" t="str">
        <f t="shared" si="11"/>
        <v/>
      </c>
    </row>
    <row r="298" spans="12:14">
      <c r="M298" s="8">
        <f t="shared" si="10"/>
        <v>0</v>
      </c>
      <c r="N298" s="8" t="str">
        <f t="shared" si="11"/>
        <v/>
      </c>
    </row>
    <row r="299" spans="12:14">
      <c r="M299" s="8">
        <f t="shared" si="10"/>
        <v>0</v>
      </c>
      <c r="N299" s="8" t="str">
        <f t="shared" si="11"/>
        <v/>
      </c>
    </row>
    <row r="300" spans="12:14">
      <c r="M300" s="8">
        <f t="shared" si="10"/>
        <v>0</v>
      </c>
      <c r="N300" s="8" t="str">
        <f t="shared" si="11"/>
        <v/>
      </c>
    </row>
    <row r="301" spans="12:14">
      <c r="M301" s="8">
        <f t="shared" si="10"/>
        <v>0</v>
      </c>
      <c r="N301" s="8" t="str">
        <f t="shared" si="11"/>
        <v/>
      </c>
    </row>
    <row r="302" spans="12:14">
      <c r="M302" s="8">
        <f t="shared" si="10"/>
        <v>0</v>
      </c>
      <c r="N302" s="8" t="str">
        <f t="shared" si="11"/>
        <v/>
      </c>
    </row>
    <row r="303" spans="12:14">
      <c r="M303" s="8">
        <f t="shared" si="10"/>
        <v>0</v>
      </c>
      <c r="N303" s="8" t="str">
        <f t="shared" si="11"/>
        <v/>
      </c>
    </row>
    <row r="304" spans="12:14">
      <c r="L304" s="435"/>
      <c r="M304" s="8">
        <f t="shared" si="10"/>
        <v>0</v>
      </c>
      <c r="N304" s="8" t="str">
        <f t="shared" si="11"/>
        <v/>
      </c>
    </row>
    <row r="305" spans="12:14">
      <c r="L305" s="88"/>
      <c r="M305" s="8">
        <f t="shared" si="10"/>
        <v>0</v>
      </c>
      <c r="N305" s="8" t="str">
        <f t="shared" si="11"/>
        <v/>
      </c>
    </row>
    <row r="306" spans="12:14">
      <c r="L306" s="88"/>
      <c r="M306" s="8">
        <f t="shared" si="10"/>
        <v>0</v>
      </c>
      <c r="N306" s="8" t="str">
        <f t="shared" si="11"/>
        <v/>
      </c>
    </row>
    <row r="307" spans="12:14">
      <c r="L307" s="435"/>
      <c r="M307" s="8">
        <f t="shared" si="10"/>
        <v>0</v>
      </c>
      <c r="N307" s="8" t="str">
        <f t="shared" si="11"/>
        <v/>
      </c>
    </row>
    <row r="308" spans="12:14">
      <c r="L308" s="435"/>
      <c r="M308" s="8">
        <f t="shared" si="10"/>
        <v>0</v>
      </c>
      <c r="N308" s="8" t="str">
        <f t="shared" si="11"/>
        <v/>
      </c>
    </row>
    <row r="309" spans="12:14">
      <c r="L309" s="435"/>
    </row>
    <row r="310" spans="12:14">
      <c r="L310" s="435"/>
    </row>
    <row r="311" spans="12:14">
      <c r="L311" s="159"/>
    </row>
    <row r="312" spans="12:14">
      <c r="L312" s="159"/>
    </row>
  </sheetData>
  <mergeCells count="2">
    <mergeCell ref="A1:H1"/>
    <mergeCell ref="A3:G3"/>
  </mergeCells>
  <phoneticPr fontId="0" type="noConversion"/>
  <conditionalFormatting sqref="G5:G23 G26">
    <cfRule type="containsText" dxfId="712" priority="9" operator="containsText" text="ALERTA">
      <formula>NOT(ISERROR(SEARCH("ALERTA",G5)))</formula>
    </cfRule>
  </conditionalFormatting>
  <conditionalFormatting sqref="E5:E23 E26">
    <cfRule type="containsText" dxfId="711" priority="8" operator="containsText" text="CADUCADO">
      <formula>NOT(ISERROR(SEARCH("CADUCADO",E5)))</formula>
    </cfRule>
  </conditionalFormatting>
  <conditionalFormatting sqref="F5:F23 F26">
    <cfRule type="containsText" dxfId="710" priority="7" operator="containsText" text="ALERTA">
      <formula>NOT(ISERROR(SEARCH("ALERTA",F5)))</formula>
    </cfRule>
  </conditionalFormatting>
  <conditionalFormatting sqref="G24">
    <cfRule type="containsText" dxfId="709" priority="6" operator="containsText" text="ALERTA">
      <formula>NOT(ISERROR(SEARCH("ALERTA",G24)))</formula>
    </cfRule>
  </conditionalFormatting>
  <conditionalFormatting sqref="E24">
    <cfRule type="containsText" dxfId="708" priority="5" operator="containsText" text="CADUCADO">
      <formula>NOT(ISERROR(SEARCH("CADUCADO",E24)))</formula>
    </cfRule>
  </conditionalFormatting>
  <conditionalFormatting sqref="F24">
    <cfRule type="containsText" dxfId="707" priority="4" operator="containsText" text="ALERTA">
      <formula>NOT(ISERROR(SEARCH("ALERTA",F24)))</formula>
    </cfRule>
  </conditionalFormatting>
  <conditionalFormatting sqref="G25">
    <cfRule type="containsText" dxfId="706" priority="3" operator="containsText" text="ALERTA">
      <formula>NOT(ISERROR(SEARCH("ALERTA",G25)))</formula>
    </cfRule>
  </conditionalFormatting>
  <conditionalFormatting sqref="E25">
    <cfRule type="containsText" dxfId="705" priority="2" operator="containsText" text="CADUCADO">
      <formula>NOT(ISERROR(SEARCH("CADUCADO",E25)))</formula>
    </cfRule>
  </conditionalFormatting>
  <conditionalFormatting sqref="F25">
    <cfRule type="containsText" dxfId="704" priority="1" operator="containsText" text="ALERTA">
      <formula>NOT(ISERROR(SEARCH("ALERTA",F25)))</formula>
    </cfRule>
  </conditionalFormatting>
  <hyperlinks>
    <hyperlink ref="A1:H1" location="TITULARES!A1" display="LISTA DE DIAGNOSTICADORES CON AUTORIZACIÓN DE COMERCIALIZACIÓN EN CUBA 2017"/>
  </hyperlinks>
  <pageMargins left="0.75" right="0.75" top="1" bottom="1" header="0" footer="0"/>
  <pageSetup scale="10" fitToHeight="0" orientation="portrait" verticalDpi="300" r:id="rId2"/>
  <headerFooter alignWithMargins="0"/>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CY304"/>
  <sheetViews>
    <sheetView workbookViewId="0">
      <selection sqref="A1:H1"/>
    </sheetView>
  </sheetViews>
  <sheetFormatPr baseColWidth="10" defaultRowHeight="15"/>
  <cols>
    <col min="1" max="2" width="13.42578125" style="15" customWidth="1"/>
    <col min="3" max="3" width="15.5703125" style="15" customWidth="1"/>
    <col min="4" max="4" width="15.7109375" style="15" customWidth="1"/>
    <col min="5" max="5" width="18.28515625" style="15" hidden="1" customWidth="1"/>
    <col min="6" max="6" width="16.7109375" style="15" hidden="1" customWidth="1"/>
    <col min="7" max="7" width="15" style="15" customWidth="1"/>
    <col min="8" max="8" width="33.85546875" style="15" customWidth="1"/>
    <col min="9" max="9" width="40.42578125" style="15" customWidth="1"/>
    <col min="10" max="10" width="25" style="15" customWidth="1"/>
    <col min="11" max="11" width="16.85546875" style="15" customWidth="1"/>
    <col min="12" max="12" width="11.42578125" style="8" customWidth="1"/>
    <col min="13" max="13" width="12.85546875" style="8" customWidth="1"/>
    <col min="14" max="14" width="17.28515625" style="8" customWidth="1"/>
    <col min="15" max="15" width="11.5703125" style="15" customWidth="1"/>
    <col min="16" max="16" width="8.5703125" style="15" customWidth="1"/>
    <col min="17" max="17" width="5" style="15" customWidth="1"/>
    <col min="18" max="19" width="11.42578125" style="15"/>
    <col min="20" max="27" width="0" style="15" hidden="1" customWidth="1"/>
    <col min="28" max="16384" width="11.42578125" style="15"/>
  </cols>
  <sheetData>
    <row r="1" spans="1:103">
      <c r="A1" s="2308" t="s">
        <v>6115</v>
      </c>
      <c r="B1" s="2308"/>
      <c r="C1" s="2308"/>
      <c r="D1" s="2308"/>
      <c r="E1" s="2308"/>
      <c r="F1" s="2308"/>
      <c r="G1" s="2308"/>
      <c r="H1" s="2308"/>
    </row>
    <row r="2" spans="1:103" ht="28.5" customHeight="1" thickBot="1">
      <c r="A2" s="580" t="s">
        <v>1744</v>
      </c>
      <c r="B2" s="33"/>
      <c r="C2" s="33"/>
      <c r="D2" s="33"/>
      <c r="E2" s="33"/>
      <c r="F2" s="33"/>
      <c r="M2" s="88"/>
      <c r="S2" s="661" t="s">
        <v>3838</v>
      </c>
      <c r="T2" s="662">
        <f ca="1">TODAY()</f>
        <v>44236</v>
      </c>
    </row>
    <row r="3" spans="1:103" ht="27.75" customHeight="1" thickTop="1">
      <c r="A3" s="2343" t="s">
        <v>1490</v>
      </c>
      <c r="B3" s="2344"/>
      <c r="C3" s="2344"/>
      <c r="D3" s="2344"/>
      <c r="E3" s="2345"/>
      <c r="F3" s="2345"/>
      <c r="G3" s="2346"/>
      <c r="H3" s="640"/>
      <c r="I3" s="640"/>
      <c r="J3" s="640"/>
      <c r="K3" s="641"/>
    </row>
    <row r="4" spans="1:103" s="793" customFormat="1" ht="29.25" customHeight="1" thickBot="1">
      <c r="A4" s="693" t="s">
        <v>2033</v>
      </c>
      <c r="B4" s="694" t="s">
        <v>1489</v>
      </c>
      <c r="C4" s="694" t="s">
        <v>1491</v>
      </c>
      <c r="D4" s="736" t="s">
        <v>1492</v>
      </c>
      <c r="E4" s="738" t="s">
        <v>3836</v>
      </c>
      <c r="F4" s="738" t="s">
        <v>3837</v>
      </c>
      <c r="G4" s="737" t="s">
        <v>1360</v>
      </c>
      <c r="H4" s="678" t="s">
        <v>2016</v>
      </c>
      <c r="I4" s="694" t="s">
        <v>1493</v>
      </c>
      <c r="J4" s="694" t="s">
        <v>1362</v>
      </c>
      <c r="K4" s="696" t="s">
        <v>1361</v>
      </c>
      <c r="L4" s="791" t="s">
        <v>2022</v>
      </c>
      <c r="M4" s="791" t="s">
        <v>2020</v>
      </c>
      <c r="N4" s="791" t="s">
        <v>2021</v>
      </c>
      <c r="O4" s="792" t="s">
        <v>2024</v>
      </c>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c r="BE4" s="792"/>
      <c r="BF4" s="792"/>
      <c r="BG4" s="792"/>
      <c r="BH4" s="792"/>
      <c r="BI4" s="792"/>
      <c r="BJ4" s="792"/>
      <c r="BK4" s="792"/>
      <c r="BL4" s="792"/>
      <c r="BM4" s="792"/>
      <c r="BN4" s="792"/>
      <c r="BO4" s="792"/>
      <c r="BP4" s="792"/>
      <c r="BQ4" s="792"/>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row>
    <row r="5" spans="1:103" ht="21.75" customHeight="1" thickTop="1" thickBot="1">
      <c r="A5" s="335"/>
      <c r="B5" s="293"/>
      <c r="C5" s="336"/>
      <c r="D5" s="417"/>
      <c r="E5" s="794"/>
      <c r="F5" s="794"/>
      <c r="G5" s="337"/>
      <c r="H5" s="343"/>
      <c r="I5" s="347"/>
      <c r="J5" s="418"/>
      <c r="K5" s="339"/>
      <c r="L5" s="88"/>
      <c r="M5" s="8">
        <f>IF(ISNUMBER(FIND("/",$B5,1)),MID($B5,1,FIND("/",$B5,1)-1),$B5)</f>
        <v>0</v>
      </c>
      <c r="N5" s="8" t="str">
        <f>IF(ISNUMBER(FIND("/",$B5,1)),MID($B5,FIND("/",$B5,1)+1,LEN($B5)),"")</f>
        <v/>
      </c>
      <c r="O5" s="425" t="s">
        <v>2033</v>
      </c>
      <c r="P5" s="425" t="s">
        <v>2020</v>
      </c>
      <c r="Q5" s="107" t="s">
        <v>2025</v>
      </c>
      <c r="R5" s="107"/>
      <c r="S5" s="107"/>
      <c r="T5" s="823"/>
      <c r="U5" s="827">
        <v>2012</v>
      </c>
      <c r="V5" s="822">
        <v>2013</v>
      </c>
      <c r="W5" s="822">
        <v>2014</v>
      </c>
      <c r="X5" s="822">
        <v>2015</v>
      </c>
      <c r="Y5" s="822">
        <v>2016</v>
      </c>
      <c r="Z5" s="827" t="s">
        <v>3841</v>
      </c>
      <c r="AA5" s="850" t="s">
        <v>2025</v>
      </c>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row>
    <row r="6" spans="1:103" ht="15.75" thickTop="1">
      <c r="A6" s="52"/>
      <c r="B6" s="12"/>
      <c r="C6" s="11"/>
      <c r="D6" s="8"/>
      <c r="E6" s="8"/>
      <c r="F6" s="8"/>
      <c r="G6" s="12"/>
      <c r="H6" s="30"/>
      <c r="M6" s="8">
        <f t="shared" ref="M6:M69" si="0">IF(ISNUMBER(FIND("/",$B6,1)),MID($B6,1,FIND("/",$B6,1)-1),$B6)</f>
        <v>0</v>
      </c>
      <c r="N6" s="8" t="str">
        <f t="shared" ref="N6:N69" si="1">IF(ISNUMBER(FIND("/",$B6,1)),MID($B6,FIND("/",$B6,1)+1,LEN($B6)),"")</f>
        <v/>
      </c>
      <c r="O6" s="107" t="s">
        <v>2017</v>
      </c>
      <c r="P6" s="107"/>
      <c r="Q6" s="428">
        <v>1</v>
      </c>
      <c r="R6" s="107"/>
      <c r="S6" s="107"/>
      <c r="T6" s="824"/>
      <c r="U6" s="828">
        <f>COUNTIFS($C$6:$C$240, "&gt;="&amp;U11, $C$6:$C$240, "&lt;="&amp;U12, $A$6:$A$240, "&lt;&gt;F")</f>
        <v>0</v>
      </c>
      <c r="V6" s="828">
        <f>COUNTIFS($C$6:$C$240, "&gt;="&amp;V11, $C$6:$C$240, "&lt;="&amp;V12, $A$6:$A$240, "&lt;&gt;F")</f>
        <v>0</v>
      </c>
      <c r="W6" s="828">
        <f>COUNTIFS($C$6:$C$240, "&gt;="&amp;W11, $C$6:$C$240, "&lt;="&amp;W12, $A$6:$A$240, "&lt;&gt;F")</f>
        <v>0</v>
      </c>
      <c r="X6" s="828">
        <f>COUNTIFS($C$6:$C$240, "&gt;="&amp;X11, $C$6:$C$240, "&lt;="&amp;X12, $A$6:$A$240, "&lt;&gt;F")</f>
        <v>0</v>
      </c>
      <c r="Y6" s="828">
        <f>COUNTIFS($C$6:$C$240, "&gt;="&amp;Y11, $C$6:$C$240, "&lt;="&amp;Y12, $A$6:$A$240, "&lt;&gt;F")</f>
        <v>0</v>
      </c>
      <c r="Z6" s="828">
        <f>COUNTIFS($C$6:$C$240,"&gt;="&amp;Z11, $C$6:$C$240, "&lt;="&amp;Z12, $A$6:$A$240, "&lt;&gt;F")</f>
        <v>0</v>
      </c>
      <c r="AA6" s="851">
        <f>SUM(U6:Y6)</f>
        <v>0</v>
      </c>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row>
    <row r="7" spans="1:103" ht="13.5" customHeight="1">
      <c r="A7" s="68" t="s">
        <v>3834</v>
      </c>
      <c r="G7" s="12"/>
      <c r="H7" s="30"/>
      <c r="M7" s="8" t="str">
        <f>IF(ISNUMBER(FIND("/",$B9,1)),MID($B9,1,FIND("/",$B9,1)-1),$B9)</f>
        <v>SISTEMAS</v>
      </c>
      <c r="N7" s="8" t="str">
        <f>IF(ISNUMBER(FIND("/",$B9,1)),MID($B9,FIND("/",$B9,1)+1,LEN($B9)),"")</f>
        <v/>
      </c>
      <c r="O7" s="107" t="s">
        <v>2023</v>
      </c>
      <c r="P7" s="107"/>
      <c r="Q7" s="428">
        <v>1</v>
      </c>
      <c r="R7" s="107"/>
      <c r="S7" s="107"/>
      <c r="T7" s="825" t="s">
        <v>3842</v>
      </c>
      <c r="U7" s="828">
        <f>COUNTIFS($C$6:$C$240, "&gt;="&amp;U11, $C$6:$C$240, "&lt;="&amp;U12, $A$6:$A$240, "&lt;&gt;F",$G$6:$G$240, "A" )</f>
        <v>0</v>
      </c>
      <c r="V7" s="828">
        <f>COUNTIFS($C$6:$C$240, "&gt;="&amp;V11, $C$6:$C$240, "&lt;="&amp;V12, $A$6:$A$240, "&lt;&gt;F",$G$6:$G$240, "A" )</f>
        <v>0</v>
      </c>
      <c r="W7" s="828">
        <f>COUNTIFS($C$6:$C$240, "&gt;="&amp;W11, $C$6:$C$240, "&lt;="&amp;W12, $A$6:$A$240, "&lt;&gt;F",$G$6:$G$240, "A" )</f>
        <v>0</v>
      </c>
      <c r="X7" s="828">
        <f>COUNTIFS($C$6:$C$240, "&gt;="&amp;X11, $C$6:$C$240, "&lt;="&amp;X12, $A$6:$A$240, "&lt;&gt;F",$G$6:$G$240, "A" )</f>
        <v>0</v>
      </c>
      <c r="Y7" s="828">
        <f>COUNTIFS($C$6:$C$240, "&gt;="&amp;Y11, $C$6:$C$240, "&lt;="&amp;Y12, $A$6:$A$240, "&lt;&gt;F",$G$6:$G$240, "A" )</f>
        <v>0</v>
      </c>
      <c r="Z7" s="828">
        <f>COUNTIFS($C$6:$C$240,"&gt;="&amp;Z12, $C$6:$C$240, "&lt;="&amp;Z13, $A$6:$A$240, "&lt;&gt;F",$G$6:$G$240, "A")</f>
        <v>0</v>
      </c>
      <c r="AA7" s="851">
        <f>SUM(U7:Y7)</f>
        <v>0</v>
      </c>
    </row>
    <row r="8" spans="1:103" ht="15.75" thickBot="1">
      <c r="E8" s="632"/>
      <c r="F8" s="632"/>
      <c r="M8" s="8">
        <f>IF(ISNUMBER(FIND("/",$B10,1)),MID($B10,1,FIND("/",$B10,1)-1),$B10)</f>
        <v>0</v>
      </c>
      <c r="N8" s="8" t="str">
        <f>IF(ISNUMBER(FIND("/",$B10,1)),MID($B10,FIND("/",$B10,1)+1,LEN($B10)),"")</f>
        <v/>
      </c>
      <c r="O8" s="107"/>
      <c r="P8" s="107"/>
      <c r="Q8" s="107"/>
      <c r="R8" s="107"/>
      <c r="S8" s="107"/>
      <c r="T8" s="825" t="s">
        <v>3843</v>
      </c>
      <c r="U8" s="828">
        <f>COUNTIFS($C$6:$C$240, "&gt;="&amp;U11, $C$6:$C$240, "&lt;="&amp;U12, $A$6:$A$240, "&lt;&gt;F",$G$6:$G$240, "B" )</f>
        <v>0</v>
      </c>
      <c r="V8" s="828">
        <f>COUNTIFS($C$6:$C$240, "&gt;="&amp;V11, $C$6:$C$240, "&lt;="&amp;V12, $A$6:$A$240, "&lt;&gt;F",$G$6:$G$240, "B" )</f>
        <v>0</v>
      </c>
      <c r="W8" s="828">
        <f>COUNTIFS($C$6:$C$240, "&gt;="&amp;W11, $C$6:$C$240, "&lt;="&amp;W12, $A$6:$A$240, "&lt;&gt;F",$G$6:$G$240, "B" )</f>
        <v>0</v>
      </c>
      <c r="X8" s="828">
        <f>COUNTIFS($C$6:$C$240, "&gt;="&amp;X11, $C$6:$C$240, "&lt;="&amp;X12, $A$6:$A$240, "&lt;&gt;F",$G$6:$G$240, "B" )</f>
        <v>0</v>
      </c>
      <c r="Y8" s="828">
        <f>COUNTIFS($C$6:$C$240, "&gt;="&amp;Y11, $C$6:$C$240, "&lt;="&amp;Y12, $A$6:$A$240, "&lt;&gt;F",$G$6:$G$240, "B" )</f>
        <v>0</v>
      </c>
      <c r="Z8" s="828">
        <f>COUNTIFS($C$6:$C$240,"&gt;="&amp;Z13, $C$6:$C$240, "&lt;="&amp;Z14, $A$6:$A$240, "&lt;&gt;F",$G$6:$G$240, "A")</f>
        <v>0</v>
      </c>
      <c r="AA8" s="851">
        <f>SUM(U8:Y8)</f>
        <v>0</v>
      </c>
    </row>
    <row r="9" spans="1:103" ht="45.75" thickBot="1">
      <c r="A9" s="457" t="s">
        <v>2029</v>
      </c>
      <c r="B9" s="457" t="s">
        <v>2030</v>
      </c>
      <c r="C9" s="457" t="s">
        <v>2031</v>
      </c>
      <c r="D9" s="457" t="s">
        <v>2032</v>
      </c>
      <c r="E9" s="668"/>
      <c r="F9" s="668"/>
      <c r="M9" s="8" t="e">
        <f>IF(ISNUMBER(FIND("/",#REF!,1)),MID(#REF!,1,FIND("/",#REF!,1)-1),#REF!)</f>
        <v>#REF!</v>
      </c>
      <c r="N9" s="8" t="str">
        <f>IF(ISNUMBER(FIND("/",#REF!,1)),MID(#REF!,FIND("/",#REF!,1)+1,LEN(#REF!)),"")</f>
        <v/>
      </c>
      <c r="O9" s="107"/>
      <c r="P9" s="107"/>
      <c r="Q9" s="107"/>
      <c r="R9" s="107"/>
      <c r="S9" s="107"/>
      <c r="T9" s="825" t="s">
        <v>3844</v>
      </c>
      <c r="U9" s="828">
        <f>COUNTIFS($C$6:$C$240, "&gt;="&amp;U11, $C$6:$C$240, "&lt;="&amp;U12, $A$6:$A$240, "&lt;&gt;F",$G$6:$G$240, "C" )</f>
        <v>0</v>
      </c>
      <c r="V9" s="828">
        <f>COUNTIFS($C$6:$C$240, "&gt;="&amp;V11, $C$6:$C$240, "&lt;="&amp;V12, $A$6:$A$240, "&lt;&gt;F",$G$6:$G$240, "C" )</f>
        <v>0</v>
      </c>
      <c r="W9" s="828">
        <f>COUNTIFS($C$6:$C$240, "&gt;="&amp;W11, $C$6:$C$240, "&lt;="&amp;W12, $A$6:$A$240, "&lt;&gt;F",$G$6:$G$240, "C" )</f>
        <v>0</v>
      </c>
      <c r="X9" s="828">
        <f>COUNTIFS($C$6:$C$240, "&gt;="&amp;X11, $C$6:$C$240, "&lt;="&amp;X12, $A$6:$A$240, "&lt;&gt;F",$G$6:$G$240, "C" )</f>
        <v>0</v>
      </c>
      <c r="Y9" s="828">
        <f>COUNTIFS($C$6:$C$240, "&gt;="&amp;Y11, $C$6:$C$240, "&lt;="&amp;Y12, $A$6:$A$240, "&lt;&gt;F",$G$6:$G$240, "C" )</f>
        <v>0</v>
      </c>
      <c r="Z9" s="828">
        <f>COUNTIFS($C$6:$C$240,"&gt;="&amp;Z14, $C$6:$C$240, "&lt;="&amp;Z15, $A$6:$A$240, "&lt;&gt;F",$G$6:$G$240, "A")</f>
        <v>0</v>
      </c>
      <c r="AA9" s="851">
        <f>SUM(U9:Y9)</f>
        <v>0</v>
      </c>
    </row>
    <row r="10" spans="1:103" ht="15.75" thickBot="1">
      <c r="A10" s="458">
        <f>COUNTIF($A5:$A6,"P")</f>
        <v>0</v>
      </c>
      <c r="B10" s="458">
        <f>COUNTIF($A5:$A6,"S*")</f>
        <v>0</v>
      </c>
      <c r="C10" s="458">
        <f>COUNTIF($A5:$A6,"F")</f>
        <v>0</v>
      </c>
      <c r="D10" s="458">
        <f>COUNTIF($A5,"P*") + COUNTIF($A5,"S2") *2 + COUNTIF($A5,"S3") *3 + COUNTIF($A5,"S4") *4</f>
        <v>0</v>
      </c>
      <c r="E10" s="12"/>
      <c r="F10" s="12"/>
      <c r="M10" s="8" t="e">
        <f>IF(ISNUMBER(FIND("/",#REF!,1)),MID(#REF!,1,FIND("/",#REF!,1)-1),#REF!)</f>
        <v>#REF!</v>
      </c>
      <c r="N10" s="8" t="str">
        <f>IF(ISNUMBER(FIND("/",#REF!,1)),MID(#REF!,FIND("/",#REF!,1)+1,LEN(#REF!)),"")</f>
        <v/>
      </c>
      <c r="O10" s="107"/>
      <c r="P10" s="107"/>
      <c r="Q10" s="107"/>
      <c r="R10" s="107"/>
      <c r="S10" s="107"/>
      <c r="T10" s="826" t="s">
        <v>3845</v>
      </c>
      <c r="U10" s="829">
        <f>COUNTIFS($C$6:$C$240, "&gt;="&amp;U11, $C$6:$C$240, "&lt;="&amp;U12, $A$6:$A$240, "&lt;&gt;F",$G$6:$G$240, "D" )</f>
        <v>0</v>
      </c>
      <c r="V10" s="829">
        <f>COUNTIFS($C$6:$C$240, "&gt;="&amp;V11, $C$6:$C$240, "&lt;="&amp;V12, $A$6:$A$240, "&lt;&gt;F",$G$6:$G$240, "D" )</f>
        <v>0</v>
      </c>
      <c r="W10" s="829">
        <f>COUNTIFS($C$6:$C$240, "&gt;="&amp;W11, $C$6:$C$240, "&lt;="&amp;W12, $A$6:$A$240, "&lt;&gt;F",$G$6:$G$240, "D" )</f>
        <v>0</v>
      </c>
      <c r="X10" s="829">
        <f>COUNTIFS($C$6:$C$240, "&gt;="&amp;X11, $C$6:$C$240, "&lt;="&amp;X12, $A$6:$A$240, "&lt;&gt;F",$G$6:$G$240, "D" )</f>
        <v>0</v>
      </c>
      <c r="Y10" s="829">
        <f>COUNTIFS($C$6:$C$240, "&gt;="&amp;Y11, $C$6:$C$240, "&lt;="&amp;Y12, $A$6:$A$240, "&lt;&gt;F",$G$6:$G$240, "D" )</f>
        <v>0</v>
      </c>
      <c r="Z10" s="829">
        <f>COUNTIFS($C$6:$C$240,"&gt;="&amp;Z15, $C$6:$C$240, "&lt;="&amp;Z16, $A$6:$A$240, "&lt;&gt;F",$G$6:$G$240, "A")</f>
        <v>0</v>
      </c>
      <c r="AA10" s="852">
        <f>SUM(U10:Y10)</f>
        <v>0</v>
      </c>
    </row>
    <row r="11" spans="1:103">
      <c r="M11" s="8">
        <f t="shared" si="0"/>
        <v>0</v>
      </c>
      <c r="N11" s="8" t="str">
        <f t="shared" si="1"/>
        <v/>
      </c>
      <c r="O11" s="107"/>
      <c r="P11" s="107"/>
      <c r="Q11" s="107"/>
      <c r="R11" s="107"/>
      <c r="S11" s="107"/>
      <c r="T11" s="665"/>
      <c r="U11" s="817">
        <v>40909</v>
      </c>
      <c r="V11" s="817">
        <v>41275</v>
      </c>
      <c r="W11" s="817">
        <v>41640</v>
      </c>
      <c r="X11" s="817">
        <v>42005</v>
      </c>
      <c r="Y11" s="817">
        <v>42370</v>
      </c>
      <c r="Z11" s="817">
        <v>40909</v>
      </c>
      <c r="AA11" s="665"/>
    </row>
    <row r="12" spans="1:103">
      <c r="M12" s="8">
        <f t="shared" si="0"/>
        <v>0</v>
      </c>
      <c r="N12" s="8" t="str">
        <f t="shared" si="1"/>
        <v/>
      </c>
      <c r="O12" s="107"/>
      <c r="P12" s="107"/>
      <c r="Q12" s="107"/>
      <c r="R12" s="107"/>
      <c r="S12" s="107"/>
      <c r="T12" s="2"/>
      <c r="U12" s="818">
        <v>41274</v>
      </c>
      <c r="V12" s="818">
        <v>41639</v>
      </c>
      <c r="W12" s="818">
        <v>42004</v>
      </c>
      <c r="X12" s="818">
        <v>42369</v>
      </c>
      <c r="Y12" s="818">
        <v>42735</v>
      </c>
      <c r="Z12" s="818">
        <v>42735</v>
      </c>
      <c r="AA12" s="2"/>
    </row>
    <row r="13" spans="1:103">
      <c r="M13" s="8">
        <f t="shared" si="0"/>
        <v>0</v>
      </c>
      <c r="N13" s="8" t="str">
        <f t="shared" si="1"/>
        <v/>
      </c>
      <c r="O13" s="107"/>
      <c r="P13" s="107"/>
      <c r="Q13" s="107"/>
      <c r="R13" s="107"/>
      <c r="S13" s="107"/>
      <c r="T13" s="107"/>
      <c r="U13" s="107"/>
    </row>
    <row r="14" spans="1:103">
      <c r="M14" s="8">
        <f t="shared" si="0"/>
        <v>0</v>
      </c>
      <c r="N14" s="8" t="str">
        <f t="shared" si="1"/>
        <v/>
      </c>
      <c r="O14" s="107"/>
      <c r="P14" s="107"/>
      <c r="Q14" s="107"/>
      <c r="R14" s="107"/>
      <c r="S14" s="107"/>
      <c r="T14" s="107"/>
      <c r="U14" s="107"/>
    </row>
    <row r="15" spans="1:103">
      <c r="M15" s="8">
        <f t="shared" si="0"/>
        <v>0</v>
      </c>
      <c r="N15" s="8" t="str">
        <f t="shared" si="1"/>
        <v/>
      </c>
      <c r="O15" s="107"/>
      <c r="P15" s="107"/>
      <c r="Q15" s="107"/>
      <c r="R15" s="107"/>
      <c r="S15" s="107"/>
      <c r="T15" s="107"/>
      <c r="U15" s="107"/>
    </row>
    <row r="16" spans="1:103">
      <c r="M16" s="8">
        <f t="shared" si="0"/>
        <v>0</v>
      </c>
      <c r="N16" s="8" t="str">
        <f t="shared" si="1"/>
        <v/>
      </c>
      <c r="O16" s="107"/>
      <c r="P16" s="107"/>
      <c r="Q16" s="107"/>
      <c r="R16" s="107"/>
      <c r="S16" s="107"/>
      <c r="T16" s="107"/>
      <c r="U16" s="107"/>
    </row>
    <row r="17" spans="13:21">
      <c r="M17" s="8">
        <f t="shared" si="0"/>
        <v>0</v>
      </c>
      <c r="N17" s="8" t="str">
        <f t="shared" si="1"/>
        <v/>
      </c>
      <c r="O17" s="107"/>
      <c r="P17" s="107"/>
      <c r="Q17" s="107"/>
      <c r="R17" s="107"/>
      <c r="S17" s="107"/>
      <c r="T17" s="107"/>
      <c r="U17" s="107"/>
    </row>
    <row r="18" spans="13:21">
      <c r="M18" s="8">
        <f t="shared" si="0"/>
        <v>0</v>
      </c>
      <c r="N18" s="8" t="str">
        <f t="shared" si="1"/>
        <v/>
      </c>
    </row>
    <row r="19" spans="13:21">
      <c r="M19" s="8">
        <f t="shared" si="0"/>
        <v>0</v>
      </c>
      <c r="N19" s="8" t="str">
        <f t="shared" si="1"/>
        <v/>
      </c>
    </row>
    <row r="20" spans="13:21">
      <c r="M20" s="8">
        <f t="shared" si="0"/>
        <v>0</v>
      </c>
      <c r="N20" s="8" t="str">
        <f t="shared" si="1"/>
        <v/>
      </c>
    </row>
    <row r="21" spans="13:21">
      <c r="M21" s="8">
        <f t="shared" si="0"/>
        <v>0</v>
      </c>
      <c r="N21" s="8" t="str">
        <f t="shared" si="1"/>
        <v/>
      </c>
    </row>
    <row r="22" spans="13:21">
      <c r="M22" s="8">
        <f t="shared" si="0"/>
        <v>0</v>
      </c>
      <c r="N22" s="8" t="str">
        <f t="shared" si="1"/>
        <v/>
      </c>
    </row>
    <row r="23" spans="13:21">
      <c r="M23" s="8">
        <f t="shared" si="0"/>
        <v>0</v>
      </c>
      <c r="N23" s="8" t="str">
        <f t="shared" si="1"/>
        <v/>
      </c>
    </row>
    <row r="24" spans="13:21">
      <c r="M24" s="8">
        <f t="shared" si="0"/>
        <v>0</v>
      </c>
      <c r="N24" s="8" t="str">
        <f t="shared" si="1"/>
        <v/>
      </c>
    </row>
    <row r="25" spans="13:21">
      <c r="M25" s="8">
        <f t="shared" si="0"/>
        <v>0</v>
      </c>
      <c r="N25" s="8" t="str">
        <f t="shared" si="1"/>
        <v/>
      </c>
    </row>
    <row r="26" spans="13:21">
      <c r="M26" s="8">
        <f t="shared" si="0"/>
        <v>0</v>
      </c>
      <c r="N26" s="8" t="str">
        <f t="shared" si="1"/>
        <v/>
      </c>
    </row>
    <row r="27" spans="13:21">
      <c r="M27" s="8">
        <f t="shared" si="0"/>
        <v>0</v>
      </c>
      <c r="N27" s="8" t="str">
        <f t="shared" si="1"/>
        <v/>
      </c>
    </row>
    <row r="28" spans="13:21">
      <c r="M28" s="8">
        <f t="shared" si="0"/>
        <v>0</v>
      </c>
      <c r="N28" s="8" t="str">
        <f t="shared" si="1"/>
        <v/>
      </c>
    </row>
    <row r="29" spans="13:21">
      <c r="M29" s="8">
        <f t="shared" si="0"/>
        <v>0</v>
      </c>
      <c r="N29" s="8" t="str">
        <f t="shared" si="1"/>
        <v/>
      </c>
    </row>
    <row r="30" spans="13:21">
      <c r="M30" s="8">
        <f t="shared" si="0"/>
        <v>0</v>
      </c>
      <c r="N30" s="8" t="str">
        <f t="shared" si="1"/>
        <v/>
      </c>
    </row>
    <row r="31" spans="13:21">
      <c r="M31" s="8">
        <f t="shared" si="0"/>
        <v>0</v>
      </c>
      <c r="N31" s="8" t="str">
        <f t="shared" si="1"/>
        <v/>
      </c>
    </row>
    <row r="32" spans="13:21">
      <c r="M32" s="8">
        <f t="shared" si="0"/>
        <v>0</v>
      </c>
      <c r="N32" s="8" t="str">
        <f t="shared" si="1"/>
        <v/>
      </c>
    </row>
    <row r="33" spans="13:14">
      <c r="M33" s="8">
        <f t="shared" si="0"/>
        <v>0</v>
      </c>
      <c r="N33" s="8" t="str">
        <f t="shared" si="1"/>
        <v/>
      </c>
    </row>
    <row r="34" spans="13:14">
      <c r="M34" s="8">
        <f t="shared" si="0"/>
        <v>0</v>
      </c>
      <c r="N34" s="8" t="str">
        <f t="shared" si="1"/>
        <v/>
      </c>
    </row>
    <row r="35" spans="13:14">
      <c r="M35" s="8">
        <f t="shared" si="0"/>
        <v>0</v>
      </c>
      <c r="N35" s="8" t="str">
        <f t="shared" si="1"/>
        <v/>
      </c>
    </row>
    <row r="36" spans="13:14">
      <c r="M36" s="8">
        <f t="shared" si="0"/>
        <v>0</v>
      </c>
      <c r="N36" s="8" t="str">
        <f t="shared" si="1"/>
        <v/>
      </c>
    </row>
    <row r="37" spans="13:14">
      <c r="M37" s="8">
        <f t="shared" si="0"/>
        <v>0</v>
      </c>
      <c r="N37" s="8" t="str">
        <f t="shared" si="1"/>
        <v/>
      </c>
    </row>
    <row r="38" spans="13:14">
      <c r="M38" s="8">
        <f t="shared" si="0"/>
        <v>0</v>
      </c>
      <c r="N38" s="8" t="str">
        <f t="shared" si="1"/>
        <v/>
      </c>
    </row>
    <row r="39" spans="13:14">
      <c r="M39" s="8">
        <f t="shared" si="0"/>
        <v>0</v>
      </c>
      <c r="N39" s="8" t="str">
        <f t="shared" si="1"/>
        <v/>
      </c>
    </row>
    <row r="40" spans="13:14">
      <c r="M40" s="8">
        <f t="shared" si="0"/>
        <v>0</v>
      </c>
      <c r="N40" s="8" t="str">
        <f t="shared" si="1"/>
        <v/>
      </c>
    </row>
    <row r="41" spans="13:14">
      <c r="M41" s="8">
        <f t="shared" si="0"/>
        <v>0</v>
      </c>
      <c r="N41" s="8" t="str">
        <f t="shared" si="1"/>
        <v/>
      </c>
    </row>
    <row r="42" spans="13:14">
      <c r="M42" s="8">
        <f t="shared" si="0"/>
        <v>0</v>
      </c>
      <c r="N42" s="8" t="str">
        <f t="shared" si="1"/>
        <v/>
      </c>
    </row>
    <row r="43" spans="13:14">
      <c r="M43" s="8">
        <f t="shared" si="0"/>
        <v>0</v>
      </c>
      <c r="N43" s="8" t="str">
        <f t="shared" si="1"/>
        <v/>
      </c>
    </row>
    <row r="44" spans="13:14">
      <c r="M44" s="8">
        <f t="shared" si="0"/>
        <v>0</v>
      </c>
      <c r="N44" s="8" t="str">
        <f t="shared" si="1"/>
        <v/>
      </c>
    </row>
    <row r="45" spans="13:14">
      <c r="M45" s="8">
        <f t="shared" si="0"/>
        <v>0</v>
      </c>
      <c r="N45" s="8" t="str">
        <f t="shared" si="1"/>
        <v/>
      </c>
    </row>
    <row r="46" spans="13:14">
      <c r="M46" s="8">
        <f t="shared" si="0"/>
        <v>0</v>
      </c>
      <c r="N46" s="8" t="str">
        <f t="shared" si="1"/>
        <v/>
      </c>
    </row>
    <row r="47" spans="13:14">
      <c r="M47" s="8">
        <f t="shared" si="0"/>
        <v>0</v>
      </c>
      <c r="N47" s="8" t="str">
        <f t="shared" si="1"/>
        <v/>
      </c>
    </row>
    <row r="48" spans="13:14">
      <c r="M48" s="8">
        <f t="shared" si="0"/>
        <v>0</v>
      </c>
      <c r="N48" s="8" t="str">
        <f t="shared" si="1"/>
        <v/>
      </c>
    </row>
    <row r="49" spans="12:14">
      <c r="M49" s="8">
        <f t="shared" si="0"/>
        <v>0</v>
      </c>
      <c r="N49" s="8" t="str">
        <f t="shared" si="1"/>
        <v/>
      </c>
    </row>
    <row r="50" spans="12:14">
      <c r="L50" s="14"/>
      <c r="M50" s="8">
        <f t="shared" si="0"/>
        <v>0</v>
      </c>
      <c r="N50" s="8" t="str">
        <f t="shared" si="1"/>
        <v/>
      </c>
    </row>
    <row r="51" spans="12:14">
      <c r="L51" s="14"/>
      <c r="M51" s="8">
        <f t="shared" si="0"/>
        <v>0</v>
      </c>
      <c r="N51" s="8" t="str">
        <f t="shared" si="1"/>
        <v/>
      </c>
    </row>
    <row r="52" spans="12:14">
      <c r="M52" s="8">
        <f t="shared" si="0"/>
        <v>0</v>
      </c>
      <c r="N52" s="8" t="str">
        <f t="shared" si="1"/>
        <v/>
      </c>
    </row>
    <row r="53" spans="12:14">
      <c r="M53" s="8">
        <f t="shared" si="0"/>
        <v>0</v>
      </c>
      <c r="N53" s="8" t="str">
        <f t="shared" si="1"/>
        <v/>
      </c>
    </row>
    <row r="54" spans="12:14">
      <c r="M54" s="8">
        <f t="shared" si="0"/>
        <v>0</v>
      </c>
      <c r="N54" s="8" t="str">
        <f t="shared" si="1"/>
        <v/>
      </c>
    </row>
    <row r="55" spans="12:14">
      <c r="M55" s="8">
        <f t="shared" si="0"/>
        <v>0</v>
      </c>
      <c r="N55" s="8" t="str">
        <f t="shared" si="1"/>
        <v/>
      </c>
    </row>
    <row r="56" spans="12:14">
      <c r="M56" s="8">
        <f t="shared" si="0"/>
        <v>0</v>
      </c>
      <c r="N56" s="8" t="str">
        <f t="shared" si="1"/>
        <v/>
      </c>
    </row>
    <row r="57" spans="12:14">
      <c r="M57" s="8">
        <f t="shared" si="0"/>
        <v>0</v>
      </c>
      <c r="N57" s="8" t="str">
        <f t="shared" si="1"/>
        <v/>
      </c>
    </row>
    <row r="58" spans="12:14">
      <c r="M58" s="8">
        <f t="shared" si="0"/>
        <v>0</v>
      </c>
      <c r="N58" s="8" t="str">
        <f t="shared" si="1"/>
        <v/>
      </c>
    </row>
    <row r="59" spans="12:14">
      <c r="M59" s="8">
        <f t="shared" si="0"/>
        <v>0</v>
      </c>
      <c r="N59" s="8" t="str">
        <f t="shared" si="1"/>
        <v/>
      </c>
    </row>
    <row r="60" spans="12:14">
      <c r="M60" s="8">
        <f t="shared" si="0"/>
        <v>0</v>
      </c>
      <c r="N60" s="8" t="str">
        <f t="shared" si="1"/>
        <v/>
      </c>
    </row>
    <row r="61" spans="12:14">
      <c r="M61" s="8">
        <f t="shared" si="0"/>
        <v>0</v>
      </c>
      <c r="N61" s="8" t="str">
        <f t="shared" si="1"/>
        <v/>
      </c>
    </row>
    <row r="62" spans="12:14">
      <c r="M62" s="8">
        <f t="shared" si="0"/>
        <v>0</v>
      </c>
      <c r="N62" s="8" t="str">
        <f t="shared" si="1"/>
        <v/>
      </c>
    </row>
    <row r="63" spans="12:14">
      <c r="M63" s="8">
        <f t="shared" si="0"/>
        <v>0</v>
      </c>
      <c r="N63" s="8" t="str">
        <f t="shared" si="1"/>
        <v/>
      </c>
    </row>
    <row r="64" spans="12:14">
      <c r="M64" s="8">
        <f t="shared" si="0"/>
        <v>0</v>
      </c>
      <c r="N64" s="8" t="str">
        <f t="shared" si="1"/>
        <v/>
      </c>
    </row>
    <row r="65" spans="13:14">
      <c r="M65" s="8">
        <f t="shared" si="0"/>
        <v>0</v>
      </c>
      <c r="N65" s="8" t="str">
        <f t="shared" si="1"/>
        <v/>
      </c>
    </row>
    <row r="66" spans="13:14">
      <c r="M66" s="8">
        <f t="shared" si="0"/>
        <v>0</v>
      </c>
      <c r="N66" s="8" t="str">
        <f t="shared" si="1"/>
        <v/>
      </c>
    </row>
    <row r="67" spans="13:14">
      <c r="M67" s="8">
        <f t="shared" si="0"/>
        <v>0</v>
      </c>
      <c r="N67" s="8" t="str">
        <f t="shared" si="1"/>
        <v/>
      </c>
    </row>
    <row r="68" spans="13:14">
      <c r="M68" s="8">
        <f t="shared" si="0"/>
        <v>0</v>
      </c>
      <c r="N68" s="8" t="str">
        <f t="shared" si="1"/>
        <v/>
      </c>
    </row>
    <row r="69" spans="13:14">
      <c r="M69" s="8">
        <f t="shared" si="0"/>
        <v>0</v>
      </c>
      <c r="N69" s="8" t="str">
        <f t="shared" si="1"/>
        <v/>
      </c>
    </row>
    <row r="70" spans="13:14">
      <c r="M70" s="8">
        <f t="shared" ref="M70:M133" si="2">IF(ISNUMBER(FIND("/",$B70,1)),MID($B70,1,FIND("/",$B70,1)-1),$B70)</f>
        <v>0</v>
      </c>
      <c r="N70" s="8" t="str">
        <f t="shared" ref="N70:N133" si="3">IF(ISNUMBER(FIND("/",$B70,1)),MID($B70,FIND("/",$B70,1)+1,LEN($B70)),"")</f>
        <v/>
      </c>
    </row>
    <row r="71" spans="13:14">
      <c r="M71" s="8">
        <f t="shared" si="2"/>
        <v>0</v>
      </c>
      <c r="N71" s="8" t="str">
        <f t="shared" si="3"/>
        <v/>
      </c>
    </row>
    <row r="72" spans="13:14">
      <c r="M72" s="8">
        <f t="shared" si="2"/>
        <v>0</v>
      </c>
      <c r="N72" s="8" t="str">
        <f t="shared" si="3"/>
        <v/>
      </c>
    </row>
    <row r="73" spans="13:14">
      <c r="M73" s="8">
        <f t="shared" si="2"/>
        <v>0</v>
      </c>
      <c r="N73" s="8" t="str">
        <f t="shared" si="3"/>
        <v/>
      </c>
    </row>
    <row r="74" spans="13:14">
      <c r="M74" s="8">
        <f t="shared" si="2"/>
        <v>0</v>
      </c>
      <c r="N74" s="8" t="str">
        <f t="shared" si="3"/>
        <v/>
      </c>
    </row>
    <row r="75" spans="13:14">
      <c r="M75" s="8">
        <f t="shared" si="2"/>
        <v>0</v>
      </c>
      <c r="N75" s="8" t="str">
        <f t="shared" si="3"/>
        <v/>
      </c>
    </row>
    <row r="76" spans="13:14">
      <c r="M76" s="8">
        <f t="shared" si="2"/>
        <v>0</v>
      </c>
      <c r="N76" s="8" t="str">
        <f t="shared" si="3"/>
        <v/>
      </c>
    </row>
    <row r="77" spans="13:14">
      <c r="M77" s="8">
        <f t="shared" si="2"/>
        <v>0</v>
      </c>
      <c r="N77" s="8" t="str">
        <f t="shared" si="3"/>
        <v/>
      </c>
    </row>
    <row r="78" spans="13:14">
      <c r="M78" s="8">
        <f t="shared" si="2"/>
        <v>0</v>
      </c>
      <c r="N78" s="8" t="str">
        <f t="shared" si="3"/>
        <v/>
      </c>
    </row>
    <row r="79" spans="13:14">
      <c r="M79" s="8">
        <f t="shared" si="2"/>
        <v>0</v>
      </c>
      <c r="N79" s="8" t="str">
        <f t="shared" si="3"/>
        <v/>
      </c>
    </row>
    <row r="80" spans="13:14">
      <c r="M80" s="8">
        <f t="shared" si="2"/>
        <v>0</v>
      </c>
      <c r="N80" s="8" t="str">
        <f t="shared" si="3"/>
        <v/>
      </c>
    </row>
    <row r="81" spans="12:14">
      <c r="M81" s="8">
        <f t="shared" si="2"/>
        <v>0</v>
      </c>
      <c r="N81" s="8" t="str">
        <f t="shared" si="3"/>
        <v/>
      </c>
    </row>
    <row r="82" spans="12:14">
      <c r="M82" s="8">
        <f t="shared" si="2"/>
        <v>0</v>
      </c>
      <c r="N82" s="8" t="str">
        <f t="shared" si="3"/>
        <v/>
      </c>
    </row>
    <row r="83" spans="12:14">
      <c r="M83" s="8">
        <f t="shared" si="2"/>
        <v>0</v>
      </c>
      <c r="N83" s="8" t="str">
        <f t="shared" si="3"/>
        <v/>
      </c>
    </row>
    <row r="84" spans="12:14">
      <c r="M84" s="8">
        <f t="shared" si="2"/>
        <v>0</v>
      </c>
      <c r="N84" s="8" t="str">
        <f t="shared" si="3"/>
        <v/>
      </c>
    </row>
    <row r="85" spans="12:14">
      <c r="M85" s="8">
        <f t="shared" si="2"/>
        <v>0</v>
      </c>
      <c r="N85" s="8" t="str">
        <f t="shared" si="3"/>
        <v/>
      </c>
    </row>
    <row r="86" spans="12:14">
      <c r="M86" s="8">
        <f t="shared" si="2"/>
        <v>0</v>
      </c>
      <c r="N86" s="8" t="str">
        <f t="shared" si="3"/>
        <v/>
      </c>
    </row>
    <row r="87" spans="12:14">
      <c r="M87" s="8">
        <f t="shared" si="2"/>
        <v>0</v>
      </c>
      <c r="N87" s="8" t="str">
        <f t="shared" si="3"/>
        <v/>
      </c>
    </row>
    <row r="88" spans="12:14">
      <c r="M88" s="8">
        <f t="shared" si="2"/>
        <v>0</v>
      </c>
      <c r="N88" s="8" t="str">
        <f t="shared" si="3"/>
        <v/>
      </c>
    </row>
    <row r="89" spans="12:14">
      <c r="M89" s="8">
        <f t="shared" si="2"/>
        <v>0</v>
      </c>
      <c r="N89" s="8" t="str">
        <f t="shared" si="3"/>
        <v/>
      </c>
    </row>
    <row r="90" spans="12:14">
      <c r="M90" s="8">
        <f t="shared" si="2"/>
        <v>0</v>
      </c>
      <c r="N90" s="8" t="str">
        <f t="shared" si="3"/>
        <v/>
      </c>
    </row>
    <row r="91" spans="12:14">
      <c r="M91" s="8">
        <f t="shared" si="2"/>
        <v>0</v>
      </c>
      <c r="N91" s="8" t="str">
        <f t="shared" si="3"/>
        <v/>
      </c>
    </row>
    <row r="92" spans="12:14">
      <c r="L92" s="434"/>
      <c r="M92" s="8">
        <f t="shared" si="2"/>
        <v>0</v>
      </c>
      <c r="N92" s="8" t="str">
        <f t="shared" si="3"/>
        <v/>
      </c>
    </row>
    <row r="93" spans="12:14">
      <c r="M93" s="8">
        <f t="shared" si="2"/>
        <v>0</v>
      </c>
      <c r="N93" s="8" t="str">
        <f t="shared" si="3"/>
        <v/>
      </c>
    </row>
    <row r="94" spans="12:14">
      <c r="M94" s="8">
        <f t="shared" si="2"/>
        <v>0</v>
      </c>
      <c r="N94" s="8" t="str">
        <f t="shared" si="3"/>
        <v/>
      </c>
    </row>
    <row r="95" spans="12:14">
      <c r="M95" s="8">
        <f t="shared" si="2"/>
        <v>0</v>
      </c>
      <c r="N95" s="8" t="str">
        <f t="shared" si="3"/>
        <v/>
      </c>
    </row>
    <row r="96" spans="12:14">
      <c r="M96" s="8">
        <f t="shared" si="2"/>
        <v>0</v>
      </c>
      <c r="N96" s="8" t="str">
        <f t="shared" si="3"/>
        <v/>
      </c>
    </row>
    <row r="97" spans="13:14">
      <c r="M97" s="8">
        <f t="shared" si="2"/>
        <v>0</v>
      </c>
      <c r="N97" s="8" t="str">
        <f t="shared" si="3"/>
        <v/>
      </c>
    </row>
    <row r="98" spans="13:14">
      <c r="M98" s="8">
        <f t="shared" si="2"/>
        <v>0</v>
      </c>
      <c r="N98" s="8" t="str">
        <f t="shared" si="3"/>
        <v/>
      </c>
    </row>
    <row r="99" spans="13:14">
      <c r="M99" s="8">
        <f t="shared" si="2"/>
        <v>0</v>
      </c>
      <c r="N99" s="8" t="str">
        <f t="shared" si="3"/>
        <v/>
      </c>
    </row>
    <row r="100" spans="13:14">
      <c r="M100" s="8">
        <f t="shared" si="2"/>
        <v>0</v>
      </c>
      <c r="N100" s="8" t="str">
        <f t="shared" si="3"/>
        <v/>
      </c>
    </row>
    <row r="101" spans="13:14">
      <c r="M101" s="8">
        <f t="shared" si="2"/>
        <v>0</v>
      </c>
      <c r="N101" s="8" t="str">
        <f t="shared" si="3"/>
        <v/>
      </c>
    </row>
    <row r="102" spans="13:14">
      <c r="M102" s="8">
        <f t="shared" si="2"/>
        <v>0</v>
      </c>
      <c r="N102" s="8" t="str">
        <f t="shared" si="3"/>
        <v/>
      </c>
    </row>
    <row r="103" spans="13:14">
      <c r="M103" s="8">
        <f t="shared" si="2"/>
        <v>0</v>
      </c>
      <c r="N103" s="8" t="str">
        <f t="shared" si="3"/>
        <v/>
      </c>
    </row>
    <row r="104" spans="13:14">
      <c r="M104" s="8">
        <f t="shared" si="2"/>
        <v>0</v>
      </c>
      <c r="N104" s="8" t="str">
        <f t="shared" si="3"/>
        <v/>
      </c>
    </row>
    <row r="105" spans="13:14">
      <c r="M105" s="8">
        <f t="shared" si="2"/>
        <v>0</v>
      </c>
      <c r="N105" s="8" t="str">
        <f t="shared" si="3"/>
        <v/>
      </c>
    </row>
    <row r="106" spans="13:14">
      <c r="M106" s="8">
        <f t="shared" si="2"/>
        <v>0</v>
      </c>
      <c r="N106" s="8" t="str">
        <f t="shared" si="3"/>
        <v/>
      </c>
    </row>
    <row r="107" spans="13:14">
      <c r="M107" s="8">
        <f t="shared" si="2"/>
        <v>0</v>
      </c>
      <c r="N107" s="8" t="str">
        <f t="shared" si="3"/>
        <v/>
      </c>
    </row>
    <row r="108" spans="13:14">
      <c r="M108" s="8">
        <f t="shared" si="2"/>
        <v>0</v>
      </c>
      <c r="N108" s="8" t="str">
        <f t="shared" si="3"/>
        <v/>
      </c>
    </row>
    <row r="109" spans="13:14">
      <c r="M109" s="8">
        <f t="shared" si="2"/>
        <v>0</v>
      </c>
      <c r="N109" s="8" t="str">
        <f t="shared" si="3"/>
        <v/>
      </c>
    </row>
    <row r="110" spans="13:14">
      <c r="M110" s="8">
        <f t="shared" si="2"/>
        <v>0</v>
      </c>
      <c r="N110" s="8" t="str">
        <f t="shared" si="3"/>
        <v/>
      </c>
    </row>
    <row r="111" spans="13:14">
      <c r="M111" s="8">
        <f t="shared" si="2"/>
        <v>0</v>
      </c>
      <c r="N111" s="8" t="str">
        <f t="shared" si="3"/>
        <v/>
      </c>
    </row>
    <row r="112" spans="13:14">
      <c r="M112" s="8">
        <f t="shared" si="2"/>
        <v>0</v>
      </c>
      <c r="N112" s="8" t="str">
        <f t="shared" si="3"/>
        <v/>
      </c>
    </row>
    <row r="113" spans="13:14">
      <c r="M113" s="8">
        <f t="shared" si="2"/>
        <v>0</v>
      </c>
      <c r="N113" s="8" t="str">
        <f t="shared" si="3"/>
        <v/>
      </c>
    </row>
    <row r="114" spans="13:14">
      <c r="M114" s="8">
        <f t="shared" si="2"/>
        <v>0</v>
      </c>
      <c r="N114" s="8" t="str">
        <f t="shared" si="3"/>
        <v/>
      </c>
    </row>
    <row r="115" spans="13:14">
      <c r="M115" s="8">
        <f t="shared" si="2"/>
        <v>0</v>
      </c>
      <c r="N115" s="8" t="str">
        <f t="shared" si="3"/>
        <v/>
      </c>
    </row>
    <row r="116" spans="13:14">
      <c r="M116" s="8">
        <f t="shared" si="2"/>
        <v>0</v>
      </c>
      <c r="N116" s="8" t="str">
        <f t="shared" si="3"/>
        <v/>
      </c>
    </row>
    <row r="117" spans="13:14">
      <c r="M117" s="8">
        <f t="shared" si="2"/>
        <v>0</v>
      </c>
      <c r="N117" s="8" t="str">
        <f t="shared" si="3"/>
        <v/>
      </c>
    </row>
    <row r="118" spans="13:14">
      <c r="M118" s="8">
        <f t="shared" si="2"/>
        <v>0</v>
      </c>
      <c r="N118" s="8" t="str">
        <f t="shared" si="3"/>
        <v/>
      </c>
    </row>
    <row r="119" spans="13:14">
      <c r="M119" s="8">
        <f t="shared" si="2"/>
        <v>0</v>
      </c>
      <c r="N119" s="8" t="str">
        <f t="shared" si="3"/>
        <v/>
      </c>
    </row>
    <row r="120" spans="13:14">
      <c r="M120" s="8">
        <f t="shared" si="2"/>
        <v>0</v>
      </c>
      <c r="N120" s="8" t="str">
        <f t="shared" si="3"/>
        <v/>
      </c>
    </row>
    <row r="121" spans="13:14">
      <c r="M121" s="8">
        <f t="shared" si="2"/>
        <v>0</v>
      </c>
      <c r="N121" s="8" t="str">
        <f t="shared" si="3"/>
        <v/>
      </c>
    </row>
    <row r="122" spans="13:14">
      <c r="M122" s="8">
        <f t="shared" si="2"/>
        <v>0</v>
      </c>
      <c r="N122" s="8" t="str">
        <f t="shared" si="3"/>
        <v/>
      </c>
    </row>
    <row r="123" spans="13:14">
      <c r="M123" s="8">
        <f t="shared" si="2"/>
        <v>0</v>
      </c>
      <c r="N123" s="8" t="str">
        <f t="shared" si="3"/>
        <v/>
      </c>
    </row>
    <row r="124" spans="13:14">
      <c r="M124" s="8">
        <f t="shared" si="2"/>
        <v>0</v>
      </c>
      <c r="N124" s="8" t="str">
        <f t="shared" si="3"/>
        <v/>
      </c>
    </row>
    <row r="125" spans="13:14">
      <c r="M125" s="8">
        <f t="shared" si="2"/>
        <v>0</v>
      </c>
      <c r="N125" s="8" t="str">
        <f t="shared" si="3"/>
        <v/>
      </c>
    </row>
    <row r="126" spans="13:14">
      <c r="M126" s="8">
        <f t="shared" si="2"/>
        <v>0</v>
      </c>
      <c r="N126" s="8" t="str">
        <f t="shared" si="3"/>
        <v/>
      </c>
    </row>
    <row r="127" spans="13:14">
      <c r="M127" s="8">
        <f t="shared" si="2"/>
        <v>0</v>
      </c>
      <c r="N127" s="8" t="str">
        <f t="shared" si="3"/>
        <v/>
      </c>
    </row>
    <row r="128" spans="13:14">
      <c r="M128" s="8">
        <f t="shared" si="2"/>
        <v>0</v>
      </c>
      <c r="N128" s="8" t="str">
        <f t="shared" si="3"/>
        <v/>
      </c>
    </row>
    <row r="129" spans="13:14">
      <c r="M129" s="8">
        <f t="shared" si="2"/>
        <v>0</v>
      </c>
      <c r="N129" s="8" t="str">
        <f t="shared" si="3"/>
        <v/>
      </c>
    </row>
    <row r="130" spans="13:14">
      <c r="M130" s="8">
        <f t="shared" si="2"/>
        <v>0</v>
      </c>
      <c r="N130" s="8" t="str">
        <f t="shared" si="3"/>
        <v/>
      </c>
    </row>
    <row r="131" spans="13:14">
      <c r="M131" s="8">
        <f t="shared" si="2"/>
        <v>0</v>
      </c>
      <c r="N131" s="8" t="str">
        <f t="shared" si="3"/>
        <v/>
      </c>
    </row>
    <row r="132" spans="13:14">
      <c r="M132" s="8">
        <f t="shared" si="2"/>
        <v>0</v>
      </c>
      <c r="N132" s="8" t="str">
        <f t="shared" si="3"/>
        <v/>
      </c>
    </row>
    <row r="133" spans="13:14">
      <c r="M133" s="8">
        <f t="shared" si="2"/>
        <v>0</v>
      </c>
      <c r="N133" s="8" t="str">
        <f t="shared" si="3"/>
        <v/>
      </c>
    </row>
    <row r="134" spans="13:14">
      <c r="M134" s="8">
        <f t="shared" ref="M134:M197" si="4">IF(ISNUMBER(FIND("/",$B134,1)),MID($B134,1,FIND("/",$B134,1)-1),$B134)</f>
        <v>0</v>
      </c>
      <c r="N134" s="8" t="str">
        <f t="shared" ref="N134:N197" si="5">IF(ISNUMBER(FIND("/",$B134,1)),MID($B134,FIND("/",$B134,1)+1,LEN($B134)),"")</f>
        <v/>
      </c>
    </row>
    <row r="135" spans="13:14">
      <c r="M135" s="8">
        <f t="shared" si="4"/>
        <v>0</v>
      </c>
      <c r="N135" s="8" t="str">
        <f t="shared" si="5"/>
        <v/>
      </c>
    </row>
    <row r="136" spans="13:14">
      <c r="M136" s="8">
        <f t="shared" si="4"/>
        <v>0</v>
      </c>
      <c r="N136" s="8" t="str">
        <f t="shared" si="5"/>
        <v/>
      </c>
    </row>
    <row r="137" spans="13:14">
      <c r="M137" s="8">
        <f t="shared" si="4"/>
        <v>0</v>
      </c>
      <c r="N137" s="8" t="str">
        <f t="shared" si="5"/>
        <v/>
      </c>
    </row>
    <row r="138" spans="13:14">
      <c r="M138" s="8">
        <f t="shared" si="4"/>
        <v>0</v>
      </c>
      <c r="N138" s="8" t="str">
        <f t="shared" si="5"/>
        <v/>
      </c>
    </row>
    <row r="139" spans="13:14">
      <c r="M139" s="8">
        <f t="shared" si="4"/>
        <v>0</v>
      </c>
      <c r="N139" s="8" t="str">
        <f t="shared" si="5"/>
        <v/>
      </c>
    </row>
    <row r="140" spans="13:14">
      <c r="M140" s="8">
        <f t="shared" si="4"/>
        <v>0</v>
      </c>
      <c r="N140" s="8" t="str">
        <f t="shared" si="5"/>
        <v/>
      </c>
    </row>
    <row r="141" spans="13:14">
      <c r="M141" s="8">
        <f t="shared" si="4"/>
        <v>0</v>
      </c>
      <c r="N141" s="8" t="str">
        <f t="shared" si="5"/>
        <v/>
      </c>
    </row>
    <row r="142" spans="13:14">
      <c r="M142" s="8">
        <f t="shared" si="4"/>
        <v>0</v>
      </c>
      <c r="N142" s="8" t="str">
        <f t="shared" si="5"/>
        <v/>
      </c>
    </row>
    <row r="143" spans="13:14">
      <c r="M143" s="8">
        <f t="shared" si="4"/>
        <v>0</v>
      </c>
      <c r="N143" s="8" t="str">
        <f t="shared" si="5"/>
        <v/>
      </c>
    </row>
    <row r="144" spans="13:14">
      <c r="M144" s="8">
        <f t="shared" si="4"/>
        <v>0</v>
      </c>
      <c r="N144" s="8" t="str">
        <f t="shared" si="5"/>
        <v/>
      </c>
    </row>
    <row r="145" spans="13:14">
      <c r="M145" s="8">
        <f t="shared" si="4"/>
        <v>0</v>
      </c>
      <c r="N145" s="8" t="str">
        <f t="shared" si="5"/>
        <v/>
      </c>
    </row>
    <row r="146" spans="13:14">
      <c r="M146" s="8">
        <f t="shared" si="4"/>
        <v>0</v>
      </c>
      <c r="N146" s="8" t="str">
        <f t="shared" si="5"/>
        <v/>
      </c>
    </row>
    <row r="147" spans="13:14">
      <c r="M147" s="8">
        <f t="shared" si="4"/>
        <v>0</v>
      </c>
      <c r="N147" s="8" t="str">
        <f t="shared" si="5"/>
        <v/>
      </c>
    </row>
    <row r="148" spans="13:14">
      <c r="M148" s="8">
        <f t="shared" si="4"/>
        <v>0</v>
      </c>
      <c r="N148" s="8" t="str">
        <f t="shared" si="5"/>
        <v/>
      </c>
    </row>
    <row r="149" spans="13:14">
      <c r="M149" s="8">
        <f t="shared" si="4"/>
        <v>0</v>
      </c>
      <c r="N149" s="8" t="str">
        <f t="shared" si="5"/>
        <v/>
      </c>
    </row>
    <row r="150" spans="13:14">
      <c r="M150" s="8">
        <f t="shared" si="4"/>
        <v>0</v>
      </c>
      <c r="N150" s="8" t="str">
        <f t="shared" si="5"/>
        <v/>
      </c>
    </row>
    <row r="151" spans="13:14">
      <c r="M151" s="8">
        <f t="shared" si="4"/>
        <v>0</v>
      </c>
      <c r="N151" s="8" t="str">
        <f t="shared" si="5"/>
        <v/>
      </c>
    </row>
    <row r="152" spans="13:14">
      <c r="M152" s="8">
        <f t="shared" si="4"/>
        <v>0</v>
      </c>
      <c r="N152" s="8" t="str">
        <f t="shared" si="5"/>
        <v/>
      </c>
    </row>
    <row r="153" spans="13:14">
      <c r="M153" s="8">
        <f t="shared" si="4"/>
        <v>0</v>
      </c>
      <c r="N153" s="8" t="str">
        <f t="shared" si="5"/>
        <v/>
      </c>
    </row>
    <row r="154" spans="13:14">
      <c r="M154" s="8">
        <f t="shared" si="4"/>
        <v>0</v>
      </c>
      <c r="N154" s="8" t="str">
        <f t="shared" si="5"/>
        <v/>
      </c>
    </row>
    <row r="155" spans="13:14">
      <c r="M155" s="8">
        <f t="shared" si="4"/>
        <v>0</v>
      </c>
      <c r="N155" s="8" t="str">
        <f t="shared" si="5"/>
        <v/>
      </c>
    </row>
    <row r="156" spans="13:14">
      <c r="M156" s="8">
        <f t="shared" si="4"/>
        <v>0</v>
      </c>
      <c r="N156" s="8" t="str">
        <f t="shared" si="5"/>
        <v/>
      </c>
    </row>
    <row r="157" spans="13:14">
      <c r="M157" s="8">
        <f t="shared" si="4"/>
        <v>0</v>
      </c>
      <c r="N157" s="8" t="str">
        <f t="shared" si="5"/>
        <v/>
      </c>
    </row>
    <row r="158" spans="13:14">
      <c r="M158" s="8">
        <f t="shared" si="4"/>
        <v>0</v>
      </c>
      <c r="N158" s="8" t="str">
        <f t="shared" si="5"/>
        <v/>
      </c>
    </row>
    <row r="159" spans="13:14">
      <c r="M159" s="8">
        <f t="shared" si="4"/>
        <v>0</v>
      </c>
      <c r="N159" s="8" t="str">
        <f t="shared" si="5"/>
        <v/>
      </c>
    </row>
    <row r="160" spans="13:14">
      <c r="M160" s="8">
        <f t="shared" si="4"/>
        <v>0</v>
      </c>
      <c r="N160" s="8" t="str">
        <f t="shared" si="5"/>
        <v/>
      </c>
    </row>
    <row r="161" spans="12:14">
      <c r="M161" s="8">
        <f t="shared" si="4"/>
        <v>0</v>
      </c>
      <c r="N161" s="8" t="str">
        <f t="shared" si="5"/>
        <v/>
      </c>
    </row>
    <row r="162" spans="12:14">
      <c r="M162" s="8">
        <f t="shared" si="4"/>
        <v>0</v>
      </c>
      <c r="N162" s="8" t="str">
        <f t="shared" si="5"/>
        <v/>
      </c>
    </row>
    <row r="163" spans="12:14">
      <c r="M163" s="8">
        <f t="shared" si="4"/>
        <v>0</v>
      </c>
      <c r="N163" s="8" t="str">
        <f t="shared" si="5"/>
        <v/>
      </c>
    </row>
    <row r="164" spans="12:14">
      <c r="M164" s="8">
        <f t="shared" si="4"/>
        <v>0</v>
      </c>
      <c r="N164" s="8" t="str">
        <f t="shared" si="5"/>
        <v/>
      </c>
    </row>
    <row r="165" spans="12:14">
      <c r="M165" s="8">
        <f t="shared" si="4"/>
        <v>0</v>
      </c>
      <c r="N165" s="8" t="str">
        <f t="shared" si="5"/>
        <v/>
      </c>
    </row>
    <row r="166" spans="12:14">
      <c r="M166" s="8">
        <f t="shared" si="4"/>
        <v>0</v>
      </c>
      <c r="N166" s="8" t="str">
        <f t="shared" si="5"/>
        <v/>
      </c>
    </row>
    <row r="167" spans="12:14">
      <c r="M167" s="8">
        <f t="shared" si="4"/>
        <v>0</v>
      </c>
      <c r="N167" s="8" t="str">
        <f t="shared" si="5"/>
        <v/>
      </c>
    </row>
    <row r="168" spans="12:14">
      <c r="M168" s="8">
        <f t="shared" si="4"/>
        <v>0</v>
      </c>
      <c r="N168" s="8" t="str">
        <f t="shared" si="5"/>
        <v/>
      </c>
    </row>
    <row r="169" spans="12:14">
      <c r="M169" s="8">
        <f t="shared" si="4"/>
        <v>0</v>
      </c>
      <c r="N169" s="8" t="str">
        <f t="shared" si="5"/>
        <v/>
      </c>
    </row>
    <row r="170" spans="12:14">
      <c r="M170" s="8">
        <f t="shared" si="4"/>
        <v>0</v>
      </c>
      <c r="N170" s="8" t="str">
        <f t="shared" si="5"/>
        <v/>
      </c>
    </row>
    <row r="171" spans="12:14">
      <c r="M171" s="8">
        <f t="shared" si="4"/>
        <v>0</v>
      </c>
      <c r="N171" s="8" t="str">
        <f t="shared" si="5"/>
        <v/>
      </c>
    </row>
    <row r="172" spans="12:14">
      <c r="M172" s="8">
        <f t="shared" si="4"/>
        <v>0</v>
      </c>
      <c r="N172" s="8" t="str">
        <f t="shared" si="5"/>
        <v/>
      </c>
    </row>
    <row r="173" spans="12:14">
      <c r="L173" s="12"/>
      <c r="M173" s="8">
        <f t="shared" si="4"/>
        <v>0</v>
      </c>
      <c r="N173" s="8" t="str">
        <f t="shared" si="5"/>
        <v/>
      </c>
    </row>
    <row r="174" spans="12:14">
      <c r="L174" s="12"/>
      <c r="M174" s="8">
        <f t="shared" si="4"/>
        <v>0</v>
      </c>
      <c r="N174" s="8" t="str">
        <f t="shared" si="5"/>
        <v/>
      </c>
    </row>
    <row r="175" spans="12:14">
      <c r="L175" s="12"/>
      <c r="M175" s="8">
        <f t="shared" si="4"/>
        <v>0</v>
      </c>
      <c r="N175" s="8" t="str">
        <f t="shared" si="5"/>
        <v/>
      </c>
    </row>
    <row r="176" spans="12:14">
      <c r="L176" s="12"/>
      <c r="M176" s="8">
        <f t="shared" si="4"/>
        <v>0</v>
      </c>
      <c r="N176" s="8" t="str">
        <f t="shared" si="5"/>
        <v/>
      </c>
    </row>
    <row r="177" spans="12:14">
      <c r="L177" s="12"/>
      <c r="M177" s="8">
        <f t="shared" si="4"/>
        <v>0</v>
      </c>
      <c r="N177" s="8" t="str">
        <f t="shared" si="5"/>
        <v/>
      </c>
    </row>
    <row r="178" spans="12:14">
      <c r="L178" s="12"/>
      <c r="M178" s="8">
        <f t="shared" si="4"/>
        <v>0</v>
      </c>
      <c r="N178" s="8" t="str">
        <f t="shared" si="5"/>
        <v/>
      </c>
    </row>
    <row r="179" spans="12:14">
      <c r="L179" s="12"/>
      <c r="M179" s="8">
        <f t="shared" si="4"/>
        <v>0</v>
      </c>
      <c r="N179" s="8" t="str">
        <f t="shared" si="5"/>
        <v/>
      </c>
    </row>
    <row r="180" spans="12:14">
      <c r="L180" s="12"/>
      <c r="M180" s="8">
        <f t="shared" si="4"/>
        <v>0</v>
      </c>
      <c r="N180" s="8" t="str">
        <f t="shared" si="5"/>
        <v/>
      </c>
    </row>
    <row r="181" spans="12:14">
      <c r="L181" s="12"/>
      <c r="M181" s="8">
        <f t="shared" si="4"/>
        <v>0</v>
      </c>
      <c r="N181" s="8" t="str">
        <f t="shared" si="5"/>
        <v/>
      </c>
    </row>
    <row r="182" spans="12:14">
      <c r="L182" s="12"/>
      <c r="M182" s="8">
        <f t="shared" si="4"/>
        <v>0</v>
      </c>
      <c r="N182" s="8" t="str">
        <f t="shared" si="5"/>
        <v/>
      </c>
    </row>
    <row r="183" spans="12:14">
      <c r="L183" s="12"/>
      <c r="M183" s="8">
        <f t="shared" si="4"/>
        <v>0</v>
      </c>
      <c r="N183" s="8" t="str">
        <f t="shared" si="5"/>
        <v/>
      </c>
    </row>
    <row r="184" spans="12:14">
      <c r="L184" s="12"/>
      <c r="M184" s="8">
        <f t="shared" si="4"/>
        <v>0</v>
      </c>
      <c r="N184" s="8" t="str">
        <f t="shared" si="5"/>
        <v/>
      </c>
    </row>
    <row r="185" spans="12:14">
      <c r="L185" s="12"/>
      <c r="M185" s="8">
        <f t="shared" si="4"/>
        <v>0</v>
      </c>
      <c r="N185" s="8" t="str">
        <f t="shared" si="5"/>
        <v/>
      </c>
    </row>
    <row r="186" spans="12:14">
      <c r="L186" s="12"/>
      <c r="M186" s="8">
        <f t="shared" si="4"/>
        <v>0</v>
      </c>
      <c r="N186" s="8" t="str">
        <f t="shared" si="5"/>
        <v/>
      </c>
    </row>
    <row r="187" spans="12:14">
      <c r="L187" s="12"/>
      <c r="M187" s="8">
        <f t="shared" si="4"/>
        <v>0</v>
      </c>
      <c r="N187" s="8" t="str">
        <f t="shared" si="5"/>
        <v/>
      </c>
    </row>
    <row r="188" spans="12:14">
      <c r="L188" s="12"/>
      <c r="M188" s="8">
        <f t="shared" si="4"/>
        <v>0</v>
      </c>
      <c r="N188" s="8" t="str">
        <f t="shared" si="5"/>
        <v/>
      </c>
    </row>
    <row r="189" spans="12:14">
      <c r="L189" s="12"/>
      <c r="M189" s="8">
        <f t="shared" si="4"/>
        <v>0</v>
      </c>
      <c r="N189" s="8" t="str">
        <f t="shared" si="5"/>
        <v/>
      </c>
    </row>
    <row r="190" spans="12:14">
      <c r="L190" s="12"/>
      <c r="M190" s="8">
        <f t="shared" si="4"/>
        <v>0</v>
      </c>
      <c r="N190" s="8" t="str">
        <f t="shared" si="5"/>
        <v/>
      </c>
    </row>
    <row r="191" spans="12:14">
      <c r="L191" s="12"/>
      <c r="M191" s="8">
        <f t="shared" si="4"/>
        <v>0</v>
      </c>
      <c r="N191" s="8" t="str">
        <f t="shared" si="5"/>
        <v/>
      </c>
    </row>
    <row r="192" spans="12:14">
      <c r="L192" s="12"/>
      <c r="M192" s="8">
        <f t="shared" si="4"/>
        <v>0</v>
      </c>
      <c r="N192" s="8" t="str">
        <f t="shared" si="5"/>
        <v/>
      </c>
    </row>
    <row r="193" spans="12:14">
      <c r="L193" s="12"/>
      <c r="M193" s="8">
        <f t="shared" si="4"/>
        <v>0</v>
      </c>
      <c r="N193" s="8" t="str">
        <f t="shared" si="5"/>
        <v/>
      </c>
    </row>
    <row r="194" spans="12:14">
      <c r="L194" s="43"/>
      <c r="M194" s="8">
        <f t="shared" si="4"/>
        <v>0</v>
      </c>
      <c r="N194" s="8" t="str">
        <f t="shared" si="5"/>
        <v/>
      </c>
    </row>
    <row r="195" spans="12:14">
      <c r="L195" s="43"/>
      <c r="M195" s="8">
        <f t="shared" si="4"/>
        <v>0</v>
      </c>
      <c r="N195" s="8" t="str">
        <f t="shared" si="5"/>
        <v/>
      </c>
    </row>
    <row r="196" spans="12:14">
      <c r="L196" s="43"/>
      <c r="M196" s="8">
        <f t="shared" si="4"/>
        <v>0</v>
      </c>
      <c r="N196" s="8" t="str">
        <f t="shared" si="5"/>
        <v/>
      </c>
    </row>
    <row r="197" spans="12:14">
      <c r="L197" s="43"/>
      <c r="M197" s="8">
        <f t="shared" si="4"/>
        <v>0</v>
      </c>
      <c r="N197" s="8" t="str">
        <f t="shared" si="5"/>
        <v/>
      </c>
    </row>
    <row r="198" spans="12:14">
      <c r="L198" s="43"/>
      <c r="M198" s="8">
        <f t="shared" ref="M198:M261" si="6">IF(ISNUMBER(FIND("/",$B198,1)),MID($B198,1,FIND("/",$B198,1)-1),$B198)</f>
        <v>0</v>
      </c>
      <c r="N198" s="8" t="str">
        <f t="shared" ref="N198:N261" si="7">IF(ISNUMBER(FIND("/",$B198,1)),MID($B198,FIND("/",$B198,1)+1,LEN($B198)),"")</f>
        <v/>
      </c>
    </row>
    <row r="199" spans="12:14">
      <c r="L199" s="43"/>
      <c r="M199" s="8">
        <f t="shared" si="6"/>
        <v>0</v>
      </c>
      <c r="N199" s="8" t="str">
        <f t="shared" si="7"/>
        <v/>
      </c>
    </row>
    <row r="200" spans="12:14">
      <c r="L200" s="43"/>
      <c r="M200" s="8">
        <f t="shared" si="6"/>
        <v>0</v>
      </c>
      <c r="N200" s="8" t="str">
        <f t="shared" si="7"/>
        <v/>
      </c>
    </row>
    <row r="201" spans="12:14">
      <c r="L201" s="43"/>
      <c r="M201" s="8">
        <f t="shared" si="6"/>
        <v>0</v>
      </c>
      <c r="N201" s="8" t="str">
        <f t="shared" si="7"/>
        <v/>
      </c>
    </row>
    <row r="202" spans="12:14">
      <c r="L202" s="43"/>
      <c r="M202" s="8">
        <f t="shared" si="6"/>
        <v>0</v>
      </c>
      <c r="N202" s="8" t="str">
        <f t="shared" si="7"/>
        <v/>
      </c>
    </row>
    <row r="203" spans="12:14">
      <c r="L203" s="43"/>
      <c r="M203" s="8">
        <f t="shared" si="6"/>
        <v>0</v>
      </c>
      <c r="N203" s="8" t="str">
        <f t="shared" si="7"/>
        <v/>
      </c>
    </row>
    <row r="204" spans="12:14">
      <c r="L204" s="43"/>
      <c r="M204" s="8">
        <f t="shared" si="6"/>
        <v>0</v>
      </c>
      <c r="N204" s="8" t="str">
        <f t="shared" si="7"/>
        <v/>
      </c>
    </row>
    <row r="205" spans="12:14">
      <c r="L205" s="43"/>
      <c r="M205" s="8">
        <f t="shared" si="6"/>
        <v>0</v>
      </c>
      <c r="N205" s="8" t="str">
        <f t="shared" si="7"/>
        <v/>
      </c>
    </row>
    <row r="206" spans="12:14">
      <c r="L206" s="43"/>
      <c r="M206" s="8">
        <f t="shared" si="6"/>
        <v>0</v>
      </c>
      <c r="N206" s="8" t="str">
        <f t="shared" si="7"/>
        <v/>
      </c>
    </row>
    <row r="207" spans="12:14">
      <c r="L207" s="43"/>
      <c r="M207" s="8">
        <f t="shared" si="6"/>
        <v>0</v>
      </c>
      <c r="N207" s="8" t="str">
        <f t="shared" si="7"/>
        <v/>
      </c>
    </row>
    <row r="208" spans="12:14">
      <c r="L208" s="43"/>
      <c r="M208" s="8">
        <f t="shared" si="6"/>
        <v>0</v>
      </c>
      <c r="N208" s="8" t="str">
        <f t="shared" si="7"/>
        <v/>
      </c>
    </row>
    <row r="209" spans="12:14">
      <c r="L209" s="43"/>
      <c r="M209" s="8">
        <f t="shared" si="6"/>
        <v>0</v>
      </c>
      <c r="N209" s="8" t="str">
        <f t="shared" si="7"/>
        <v/>
      </c>
    </row>
    <row r="210" spans="12:14">
      <c r="L210" s="43"/>
      <c r="M210" s="8">
        <f t="shared" si="6"/>
        <v>0</v>
      </c>
      <c r="N210" s="8" t="str">
        <f t="shared" si="7"/>
        <v/>
      </c>
    </row>
    <row r="211" spans="12:14">
      <c r="L211" s="43"/>
      <c r="M211" s="8">
        <f t="shared" si="6"/>
        <v>0</v>
      </c>
      <c r="N211" s="8" t="str">
        <f t="shared" si="7"/>
        <v/>
      </c>
    </row>
    <row r="212" spans="12:14">
      <c r="L212" s="43"/>
      <c r="M212" s="8">
        <f t="shared" si="6"/>
        <v>0</v>
      </c>
      <c r="N212" s="8" t="str">
        <f t="shared" si="7"/>
        <v/>
      </c>
    </row>
    <row r="213" spans="12:14">
      <c r="L213" s="43"/>
      <c r="M213" s="8">
        <f t="shared" si="6"/>
        <v>0</v>
      </c>
      <c r="N213" s="8" t="str">
        <f t="shared" si="7"/>
        <v/>
      </c>
    </row>
    <row r="214" spans="12:14">
      <c r="L214" s="43"/>
      <c r="M214" s="8">
        <f t="shared" si="6"/>
        <v>0</v>
      </c>
      <c r="N214" s="8" t="str">
        <f t="shared" si="7"/>
        <v/>
      </c>
    </row>
    <row r="215" spans="12:14">
      <c r="L215" s="43"/>
      <c r="M215" s="8">
        <f t="shared" si="6"/>
        <v>0</v>
      </c>
      <c r="N215" s="8" t="str">
        <f t="shared" si="7"/>
        <v/>
      </c>
    </row>
    <row r="216" spans="12:14">
      <c r="L216" s="12"/>
      <c r="M216" s="8">
        <f t="shared" si="6"/>
        <v>0</v>
      </c>
      <c r="N216" s="8" t="str">
        <f t="shared" si="7"/>
        <v/>
      </c>
    </row>
    <row r="217" spans="12:14">
      <c r="L217" s="12"/>
      <c r="M217" s="8">
        <f t="shared" si="6"/>
        <v>0</v>
      </c>
      <c r="N217" s="8" t="str">
        <f t="shared" si="7"/>
        <v/>
      </c>
    </row>
    <row r="218" spans="12:14">
      <c r="L218" s="12"/>
      <c r="M218" s="8">
        <f t="shared" si="6"/>
        <v>0</v>
      </c>
      <c r="N218" s="8" t="str">
        <f t="shared" si="7"/>
        <v/>
      </c>
    </row>
    <row r="219" spans="12:14">
      <c r="L219" s="12"/>
      <c r="M219" s="8">
        <f t="shared" si="6"/>
        <v>0</v>
      </c>
      <c r="N219" s="8" t="str">
        <f t="shared" si="7"/>
        <v/>
      </c>
    </row>
    <row r="220" spans="12:14">
      <c r="L220" s="12"/>
      <c r="M220" s="8">
        <f t="shared" si="6"/>
        <v>0</v>
      </c>
      <c r="N220" s="8" t="str">
        <f t="shared" si="7"/>
        <v/>
      </c>
    </row>
    <row r="221" spans="12:14">
      <c r="L221" s="12"/>
      <c r="M221" s="8">
        <f t="shared" si="6"/>
        <v>0</v>
      </c>
      <c r="N221" s="8" t="str">
        <f t="shared" si="7"/>
        <v/>
      </c>
    </row>
    <row r="222" spans="12:14">
      <c r="L222" s="12"/>
      <c r="M222" s="8">
        <f t="shared" si="6"/>
        <v>0</v>
      </c>
      <c r="N222" s="8" t="str">
        <f t="shared" si="7"/>
        <v/>
      </c>
    </row>
    <row r="223" spans="12:14">
      <c r="M223" s="8">
        <f t="shared" si="6"/>
        <v>0</v>
      </c>
      <c r="N223" s="8" t="str">
        <f t="shared" si="7"/>
        <v/>
      </c>
    </row>
    <row r="224" spans="12:14">
      <c r="M224" s="8">
        <f t="shared" si="6"/>
        <v>0</v>
      </c>
      <c r="N224" s="8" t="str">
        <f t="shared" si="7"/>
        <v/>
      </c>
    </row>
    <row r="225" spans="13:14">
      <c r="M225" s="8">
        <f t="shared" si="6"/>
        <v>0</v>
      </c>
      <c r="N225" s="8" t="str">
        <f t="shared" si="7"/>
        <v/>
      </c>
    </row>
    <row r="226" spans="13:14">
      <c r="M226" s="8">
        <f t="shared" si="6"/>
        <v>0</v>
      </c>
      <c r="N226" s="8" t="str">
        <f t="shared" si="7"/>
        <v/>
      </c>
    </row>
    <row r="227" spans="13:14">
      <c r="M227" s="8">
        <f t="shared" si="6"/>
        <v>0</v>
      </c>
      <c r="N227" s="8" t="str">
        <f t="shared" si="7"/>
        <v/>
      </c>
    </row>
    <row r="228" spans="13:14">
      <c r="M228" s="8">
        <f t="shared" si="6"/>
        <v>0</v>
      </c>
      <c r="N228" s="8" t="str">
        <f t="shared" si="7"/>
        <v/>
      </c>
    </row>
    <row r="229" spans="13:14">
      <c r="M229" s="8">
        <f t="shared" si="6"/>
        <v>0</v>
      </c>
      <c r="N229" s="8" t="str">
        <f t="shared" si="7"/>
        <v/>
      </c>
    </row>
    <row r="230" spans="13:14">
      <c r="M230" s="8">
        <f t="shared" si="6"/>
        <v>0</v>
      </c>
      <c r="N230" s="8" t="str">
        <f t="shared" si="7"/>
        <v/>
      </c>
    </row>
    <row r="231" spans="13:14">
      <c r="M231" s="8">
        <f t="shared" si="6"/>
        <v>0</v>
      </c>
      <c r="N231" s="8" t="str">
        <f t="shared" si="7"/>
        <v/>
      </c>
    </row>
    <row r="232" spans="13:14">
      <c r="M232" s="8">
        <f t="shared" si="6"/>
        <v>0</v>
      </c>
      <c r="N232" s="8" t="str">
        <f t="shared" si="7"/>
        <v/>
      </c>
    </row>
    <row r="233" spans="13:14">
      <c r="M233" s="8">
        <f t="shared" si="6"/>
        <v>0</v>
      </c>
      <c r="N233" s="8" t="str">
        <f t="shared" si="7"/>
        <v/>
      </c>
    </row>
    <row r="234" spans="13:14">
      <c r="M234" s="8">
        <f t="shared" si="6"/>
        <v>0</v>
      </c>
      <c r="N234" s="8" t="str">
        <f t="shared" si="7"/>
        <v/>
      </c>
    </row>
    <row r="235" spans="13:14">
      <c r="M235" s="8">
        <f t="shared" si="6"/>
        <v>0</v>
      </c>
      <c r="N235" s="8" t="str">
        <f t="shared" si="7"/>
        <v/>
      </c>
    </row>
    <row r="236" spans="13:14">
      <c r="M236" s="8">
        <f t="shared" si="6"/>
        <v>0</v>
      </c>
      <c r="N236" s="8" t="str">
        <f t="shared" si="7"/>
        <v/>
      </c>
    </row>
    <row r="237" spans="13:14">
      <c r="M237" s="8">
        <f t="shared" si="6"/>
        <v>0</v>
      </c>
      <c r="N237" s="8" t="str">
        <f t="shared" si="7"/>
        <v/>
      </c>
    </row>
    <row r="238" spans="13:14">
      <c r="M238" s="8">
        <f t="shared" si="6"/>
        <v>0</v>
      </c>
      <c r="N238" s="8" t="str">
        <f t="shared" si="7"/>
        <v/>
      </c>
    </row>
    <row r="239" spans="13:14">
      <c r="M239" s="8">
        <f t="shared" si="6"/>
        <v>0</v>
      </c>
      <c r="N239" s="8" t="str">
        <f t="shared" si="7"/>
        <v/>
      </c>
    </row>
    <row r="240" spans="13:14">
      <c r="M240" s="8">
        <f t="shared" si="6"/>
        <v>0</v>
      </c>
      <c r="N240" s="8" t="str">
        <f t="shared" si="7"/>
        <v/>
      </c>
    </row>
    <row r="241" spans="13:14">
      <c r="M241" s="8">
        <f t="shared" si="6"/>
        <v>0</v>
      </c>
      <c r="N241" s="8" t="str">
        <f t="shared" si="7"/>
        <v/>
      </c>
    </row>
    <row r="242" spans="13:14">
      <c r="M242" s="8">
        <f t="shared" si="6"/>
        <v>0</v>
      </c>
      <c r="N242" s="8" t="str">
        <f t="shared" si="7"/>
        <v/>
      </c>
    </row>
    <row r="243" spans="13:14">
      <c r="M243" s="8">
        <f t="shared" si="6"/>
        <v>0</v>
      </c>
      <c r="N243" s="8" t="str">
        <f t="shared" si="7"/>
        <v/>
      </c>
    </row>
    <row r="244" spans="13:14">
      <c r="M244" s="8">
        <f t="shared" si="6"/>
        <v>0</v>
      </c>
      <c r="N244" s="8" t="str">
        <f t="shared" si="7"/>
        <v/>
      </c>
    </row>
    <row r="245" spans="13:14">
      <c r="M245" s="8">
        <f t="shared" si="6"/>
        <v>0</v>
      </c>
      <c r="N245" s="8" t="str">
        <f t="shared" si="7"/>
        <v/>
      </c>
    </row>
    <row r="246" spans="13:14">
      <c r="M246" s="8">
        <f t="shared" si="6"/>
        <v>0</v>
      </c>
      <c r="N246" s="8" t="str">
        <f t="shared" si="7"/>
        <v/>
      </c>
    </row>
    <row r="247" spans="13:14">
      <c r="M247" s="8">
        <f t="shared" si="6"/>
        <v>0</v>
      </c>
      <c r="N247" s="8" t="str">
        <f t="shared" si="7"/>
        <v/>
      </c>
    </row>
    <row r="248" spans="13:14">
      <c r="M248" s="8">
        <f t="shared" si="6"/>
        <v>0</v>
      </c>
      <c r="N248" s="8" t="str">
        <f t="shared" si="7"/>
        <v/>
      </c>
    </row>
    <row r="249" spans="13:14">
      <c r="M249" s="8">
        <f t="shared" si="6"/>
        <v>0</v>
      </c>
      <c r="N249" s="8" t="str">
        <f t="shared" si="7"/>
        <v/>
      </c>
    </row>
    <row r="250" spans="13:14">
      <c r="M250" s="8">
        <f t="shared" si="6"/>
        <v>0</v>
      </c>
      <c r="N250" s="8" t="str">
        <f t="shared" si="7"/>
        <v/>
      </c>
    </row>
    <row r="251" spans="13:14">
      <c r="M251" s="8">
        <f t="shared" si="6"/>
        <v>0</v>
      </c>
      <c r="N251" s="8" t="str">
        <f t="shared" si="7"/>
        <v/>
      </c>
    </row>
    <row r="252" spans="13:14">
      <c r="M252" s="8">
        <f t="shared" si="6"/>
        <v>0</v>
      </c>
      <c r="N252" s="8" t="str">
        <f t="shared" si="7"/>
        <v/>
      </c>
    </row>
    <row r="253" spans="13:14">
      <c r="M253" s="8">
        <f t="shared" si="6"/>
        <v>0</v>
      </c>
      <c r="N253" s="8" t="str">
        <f t="shared" si="7"/>
        <v/>
      </c>
    </row>
    <row r="254" spans="13:14">
      <c r="M254" s="8">
        <f t="shared" si="6"/>
        <v>0</v>
      </c>
      <c r="N254" s="8" t="str">
        <f t="shared" si="7"/>
        <v/>
      </c>
    </row>
    <row r="255" spans="13:14">
      <c r="M255" s="8">
        <f t="shared" si="6"/>
        <v>0</v>
      </c>
      <c r="N255" s="8" t="str">
        <f t="shared" si="7"/>
        <v/>
      </c>
    </row>
    <row r="256" spans="13:14">
      <c r="M256" s="8">
        <f t="shared" si="6"/>
        <v>0</v>
      </c>
      <c r="N256" s="8" t="str">
        <f t="shared" si="7"/>
        <v/>
      </c>
    </row>
    <row r="257" spans="13:14">
      <c r="M257" s="8">
        <f t="shared" si="6"/>
        <v>0</v>
      </c>
      <c r="N257" s="8" t="str">
        <f t="shared" si="7"/>
        <v/>
      </c>
    </row>
    <row r="258" spans="13:14">
      <c r="M258" s="8">
        <f t="shared" si="6"/>
        <v>0</v>
      </c>
      <c r="N258" s="8" t="str">
        <f t="shared" si="7"/>
        <v/>
      </c>
    </row>
    <row r="259" spans="13:14">
      <c r="M259" s="8">
        <f t="shared" si="6"/>
        <v>0</v>
      </c>
      <c r="N259" s="8" t="str">
        <f t="shared" si="7"/>
        <v/>
      </c>
    </row>
    <row r="260" spans="13:14">
      <c r="M260" s="8">
        <f t="shared" si="6"/>
        <v>0</v>
      </c>
      <c r="N260" s="8" t="str">
        <f t="shared" si="7"/>
        <v/>
      </c>
    </row>
    <row r="261" spans="13:14">
      <c r="M261" s="8">
        <f t="shared" si="6"/>
        <v>0</v>
      </c>
      <c r="N261" s="8" t="str">
        <f t="shared" si="7"/>
        <v/>
      </c>
    </row>
    <row r="262" spans="13:14">
      <c r="M262" s="8">
        <f t="shared" ref="M262:M300" si="8">IF(ISNUMBER(FIND("/",$B262,1)),MID($B262,1,FIND("/",$B262,1)-1),$B262)</f>
        <v>0</v>
      </c>
      <c r="N262" s="8" t="str">
        <f t="shared" ref="N262:N300" si="9">IF(ISNUMBER(FIND("/",$B262,1)),MID($B262,FIND("/",$B262,1)+1,LEN($B262)),"")</f>
        <v/>
      </c>
    </row>
    <row r="263" spans="13:14">
      <c r="M263" s="8">
        <f t="shared" si="8"/>
        <v>0</v>
      </c>
      <c r="N263" s="8" t="str">
        <f t="shared" si="9"/>
        <v/>
      </c>
    </row>
    <row r="264" spans="13:14">
      <c r="M264" s="8">
        <f t="shared" si="8"/>
        <v>0</v>
      </c>
      <c r="N264" s="8" t="str">
        <f t="shared" si="9"/>
        <v/>
      </c>
    </row>
    <row r="265" spans="13:14">
      <c r="M265" s="8">
        <f t="shared" si="8"/>
        <v>0</v>
      </c>
      <c r="N265" s="8" t="str">
        <f t="shared" si="9"/>
        <v/>
      </c>
    </row>
    <row r="266" spans="13:14">
      <c r="M266" s="8">
        <f t="shared" si="8"/>
        <v>0</v>
      </c>
      <c r="N266" s="8" t="str">
        <f t="shared" si="9"/>
        <v/>
      </c>
    </row>
    <row r="267" spans="13:14">
      <c r="M267" s="8">
        <f t="shared" si="8"/>
        <v>0</v>
      </c>
      <c r="N267" s="8" t="str">
        <f t="shared" si="9"/>
        <v/>
      </c>
    </row>
    <row r="268" spans="13:14">
      <c r="M268" s="8">
        <f t="shared" si="8"/>
        <v>0</v>
      </c>
      <c r="N268" s="8" t="str">
        <f t="shared" si="9"/>
        <v/>
      </c>
    </row>
    <row r="269" spans="13:14">
      <c r="M269" s="8">
        <f t="shared" si="8"/>
        <v>0</v>
      </c>
      <c r="N269" s="8" t="str">
        <f t="shared" si="9"/>
        <v/>
      </c>
    </row>
    <row r="270" spans="13:14">
      <c r="M270" s="8">
        <f t="shared" si="8"/>
        <v>0</v>
      </c>
      <c r="N270" s="8" t="str">
        <f t="shared" si="9"/>
        <v/>
      </c>
    </row>
    <row r="271" spans="13:14">
      <c r="M271" s="8">
        <f t="shared" si="8"/>
        <v>0</v>
      </c>
      <c r="N271" s="8" t="str">
        <f t="shared" si="9"/>
        <v/>
      </c>
    </row>
    <row r="272" spans="13:14">
      <c r="M272" s="8">
        <f t="shared" si="8"/>
        <v>0</v>
      </c>
      <c r="N272" s="8" t="str">
        <f t="shared" si="9"/>
        <v/>
      </c>
    </row>
    <row r="273" spans="13:14">
      <c r="M273" s="8">
        <f t="shared" si="8"/>
        <v>0</v>
      </c>
      <c r="N273" s="8" t="str">
        <f t="shared" si="9"/>
        <v/>
      </c>
    </row>
    <row r="274" spans="13:14">
      <c r="M274" s="8">
        <f t="shared" si="8"/>
        <v>0</v>
      </c>
      <c r="N274" s="8" t="str">
        <f t="shared" si="9"/>
        <v/>
      </c>
    </row>
    <row r="275" spans="13:14">
      <c r="M275" s="8">
        <f t="shared" si="8"/>
        <v>0</v>
      </c>
      <c r="N275" s="8" t="str">
        <f t="shared" si="9"/>
        <v/>
      </c>
    </row>
    <row r="276" spans="13:14">
      <c r="M276" s="8">
        <f t="shared" si="8"/>
        <v>0</v>
      </c>
      <c r="N276" s="8" t="str">
        <f t="shared" si="9"/>
        <v/>
      </c>
    </row>
    <row r="277" spans="13:14">
      <c r="M277" s="8">
        <f t="shared" si="8"/>
        <v>0</v>
      </c>
      <c r="N277" s="8" t="str">
        <f t="shared" si="9"/>
        <v/>
      </c>
    </row>
    <row r="278" spans="13:14">
      <c r="M278" s="8">
        <f t="shared" si="8"/>
        <v>0</v>
      </c>
      <c r="N278" s="8" t="str">
        <f t="shared" si="9"/>
        <v/>
      </c>
    </row>
    <row r="279" spans="13:14">
      <c r="M279" s="8">
        <f t="shared" si="8"/>
        <v>0</v>
      </c>
      <c r="N279" s="8" t="str">
        <f t="shared" si="9"/>
        <v/>
      </c>
    </row>
    <row r="280" spans="13:14">
      <c r="M280" s="8">
        <f t="shared" si="8"/>
        <v>0</v>
      </c>
      <c r="N280" s="8" t="str">
        <f t="shared" si="9"/>
        <v/>
      </c>
    </row>
    <row r="281" spans="13:14">
      <c r="M281" s="8">
        <f t="shared" si="8"/>
        <v>0</v>
      </c>
      <c r="N281" s="8" t="str">
        <f t="shared" si="9"/>
        <v/>
      </c>
    </row>
    <row r="282" spans="13:14">
      <c r="M282" s="8">
        <f t="shared" si="8"/>
        <v>0</v>
      </c>
      <c r="N282" s="8" t="str">
        <f t="shared" si="9"/>
        <v/>
      </c>
    </row>
    <row r="283" spans="13:14">
      <c r="M283" s="8">
        <f t="shared" si="8"/>
        <v>0</v>
      </c>
      <c r="N283" s="8" t="str">
        <f t="shared" si="9"/>
        <v/>
      </c>
    </row>
    <row r="284" spans="13:14">
      <c r="M284" s="8">
        <f t="shared" si="8"/>
        <v>0</v>
      </c>
      <c r="N284" s="8" t="str">
        <f t="shared" si="9"/>
        <v/>
      </c>
    </row>
    <row r="285" spans="13:14">
      <c r="M285" s="8">
        <f t="shared" si="8"/>
        <v>0</v>
      </c>
      <c r="N285" s="8" t="str">
        <f t="shared" si="9"/>
        <v/>
      </c>
    </row>
    <row r="286" spans="13:14">
      <c r="M286" s="8">
        <f t="shared" si="8"/>
        <v>0</v>
      </c>
      <c r="N286" s="8" t="str">
        <f t="shared" si="9"/>
        <v/>
      </c>
    </row>
    <row r="287" spans="13:14">
      <c r="M287" s="8">
        <f t="shared" si="8"/>
        <v>0</v>
      </c>
      <c r="N287" s="8" t="str">
        <f t="shared" si="9"/>
        <v/>
      </c>
    </row>
    <row r="288" spans="13:14">
      <c r="M288" s="8">
        <f t="shared" si="8"/>
        <v>0</v>
      </c>
      <c r="N288" s="8" t="str">
        <f t="shared" si="9"/>
        <v/>
      </c>
    </row>
    <row r="289" spans="12:14">
      <c r="M289" s="8">
        <f t="shared" si="8"/>
        <v>0</v>
      </c>
      <c r="N289" s="8" t="str">
        <f t="shared" si="9"/>
        <v/>
      </c>
    </row>
    <row r="290" spans="12:14">
      <c r="M290" s="8">
        <f t="shared" si="8"/>
        <v>0</v>
      </c>
      <c r="N290" s="8" t="str">
        <f t="shared" si="9"/>
        <v/>
      </c>
    </row>
    <row r="291" spans="12:14">
      <c r="M291" s="8">
        <f t="shared" si="8"/>
        <v>0</v>
      </c>
      <c r="N291" s="8" t="str">
        <f t="shared" si="9"/>
        <v/>
      </c>
    </row>
    <row r="292" spans="12:14">
      <c r="M292" s="8">
        <f t="shared" si="8"/>
        <v>0</v>
      </c>
      <c r="N292" s="8" t="str">
        <f t="shared" si="9"/>
        <v/>
      </c>
    </row>
    <row r="293" spans="12:14">
      <c r="M293" s="8">
        <f t="shared" si="8"/>
        <v>0</v>
      </c>
      <c r="N293" s="8" t="str">
        <f t="shared" si="9"/>
        <v/>
      </c>
    </row>
    <row r="294" spans="12:14">
      <c r="M294" s="8">
        <f t="shared" si="8"/>
        <v>0</v>
      </c>
      <c r="N294" s="8" t="str">
        <f t="shared" si="9"/>
        <v/>
      </c>
    </row>
    <row r="295" spans="12:14">
      <c r="M295" s="8">
        <f t="shared" si="8"/>
        <v>0</v>
      </c>
      <c r="N295" s="8" t="str">
        <f t="shared" si="9"/>
        <v/>
      </c>
    </row>
    <row r="296" spans="12:14">
      <c r="L296" s="435"/>
      <c r="M296" s="8">
        <f t="shared" si="8"/>
        <v>0</v>
      </c>
      <c r="N296" s="8" t="str">
        <f t="shared" si="9"/>
        <v/>
      </c>
    </row>
    <row r="297" spans="12:14">
      <c r="L297" s="88"/>
      <c r="M297" s="8">
        <f t="shared" si="8"/>
        <v>0</v>
      </c>
      <c r="N297" s="8" t="str">
        <f t="shared" si="9"/>
        <v/>
      </c>
    </row>
    <row r="298" spans="12:14">
      <c r="L298" s="88"/>
      <c r="M298" s="8">
        <f t="shared" si="8"/>
        <v>0</v>
      </c>
      <c r="N298" s="8" t="str">
        <f t="shared" si="9"/>
        <v/>
      </c>
    </row>
    <row r="299" spans="12:14">
      <c r="L299" s="435"/>
      <c r="M299" s="8">
        <f t="shared" si="8"/>
        <v>0</v>
      </c>
      <c r="N299" s="8" t="str">
        <f t="shared" si="9"/>
        <v/>
      </c>
    </row>
    <row r="300" spans="12:14">
      <c r="L300" s="435"/>
      <c r="M300" s="8">
        <f t="shared" si="8"/>
        <v>0</v>
      </c>
      <c r="N300" s="8" t="str">
        <f t="shared" si="9"/>
        <v/>
      </c>
    </row>
    <row r="301" spans="12:14">
      <c r="L301" s="435"/>
    </row>
    <row r="302" spans="12:14">
      <c r="L302" s="435"/>
    </row>
    <row r="303" spans="12:14">
      <c r="L303" s="159"/>
    </row>
    <row r="304" spans="12:14">
      <c r="L304" s="159"/>
    </row>
  </sheetData>
  <mergeCells count="2">
    <mergeCell ref="A1:H1"/>
    <mergeCell ref="A3:G3"/>
  </mergeCells>
  <phoneticPr fontId="0" type="noConversion"/>
  <conditionalFormatting sqref="F5">
    <cfRule type="containsText" dxfId="680" priority="1" operator="containsText" text="ALERTA">
      <formula>NOT(ISERROR(SEARCH("ALERTA",F5)))</formula>
    </cfRule>
  </conditionalFormatting>
  <conditionalFormatting sqref="E5">
    <cfRule type="containsText" dxfId="679"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orientation="landscape" r:id="rId2"/>
  <headerFooter alignWithMargins="0"/>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S334"/>
  <sheetViews>
    <sheetView topLeftCell="A4" workbookViewId="0">
      <selection sqref="A1:H1"/>
    </sheetView>
  </sheetViews>
  <sheetFormatPr baseColWidth="10" defaultRowHeight="15"/>
  <cols>
    <col min="1" max="2" width="14.42578125" style="2" customWidth="1"/>
    <col min="3" max="3" width="13.140625" style="2" customWidth="1"/>
    <col min="4" max="4" width="16.28515625" style="2" customWidth="1"/>
    <col min="5" max="5" width="17.85546875" style="2" customWidth="1"/>
    <col min="6" max="6" width="16.42578125" style="2" customWidth="1"/>
    <col min="7" max="7" width="14.42578125" style="2" customWidth="1"/>
    <col min="8" max="8" width="41" style="2" customWidth="1"/>
    <col min="9" max="9" width="68.140625" style="2" customWidth="1"/>
    <col min="10" max="10" width="27.85546875" style="2" customWidth="1"/>
    <col min="11" max="11" width="15.28515625" style="8" customWidth="1"/>
    <col min="12" max="12" width="11.42578125" style="8" hidden="1" customWidth="1"/>
    <col min="13" max="13" width="12.85546875" style="8" hidden="1" customWidth="1"/>
    <col min="14" max="14" width="17.28515625" style="8" hidden="1" customWidth="1"/>
    <col min="15" max="15" width="11.5703125" style="2" hidden="1" customWidth="1"/>
    <col min="16" max="16" width="8.5703125" style="2" hidden="1" customWidth="1"/>
    <col min="17" max="17" width="5" style="2" hidden="1" customWidth="1"/>
    <col min="18" max="19" width="11.42578125" style="2"/>
    <col min="20" max="27" width="0" style="2" hidden="1" customWidth="1"/>
    <col min="28" max="16384" width="11.42578125" style="2"/>
  </cols>
  <sheetData>
    <row r="1" spans="1:42">
      <c r="A1" s="2352" t="s">
        <v>4395</v>
      </c>
      <c r="B1" s="2352"/>
      <c r="C1" s="2352"/>
      <c r="D1" s="2352"/>
      <c r="E1" s="2352"/>
      <c r="F1" s="2352"/>
      <c r="G1" s="2352"/>
      <c r="H1" s="2352"/>
      <c r="I1" s="15"/>
    </row>
    <row r="2" spans="1:42" ht="24" customHeight="1" thickBot="1">
      <c r="A2" s="580" t="s">
        <v>1742</v>
      </c>
      <c r="B2" s="33"/>
      <c r="C2" s="33"/>
      <c r="D2" s="33"/>
      <c r="E2" s="33"/>
      <c r="F2" s="33"/>
      <c r="M2" s="88"/>
      <c r="S2" s="661" t="s">
        <v>3838</v>
      </c>
      <c r="T2" s="662">
        <f ca="1">TODAY()</f>
        <v>44236</v>
      </c>
    </row>
    <row r="3" spans="1:42" ht="23.25" customHeight="1" thickTop="1" thickBot="1">
      <c r="A3" s="2347" t="s">
        <v>1490</v>
      </c>
      <c r="B3" s="2348"/>
      <c r="C3" s="2348"/>
      <c r="D3" s="2348"/>
      <c r="E3" s="2349"/>
      <c r="F3" s="2349"/>
      <c r="G3" s="2348"/>
      <c r="H3" s="415"/>
      <c r="I3" s="415"/>
      <c r="J3" s="415"/>
      <c r="K3" s="416"/>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row>
    <row r="4" spans="1:42" s="797" customFormat="1" ht="32.25" customHeight="1" thickTop="1">
      <c r="A4" s="693" t="s">
        <v>2033</v>
      </c>
      <c r="B4" s="694" t="s">
        <v>1489</v>
      </c>
      <c r="C4" s="694" t="s">
        <v>1491</v>
      </c>
      <c r="D4" s="736" t="s">
        <v>1492</v>
      </c>
      <c r="E4" s="738" t="s">
        <v>3836</v>
      </c>
      <c r="F4" s="738" t="s">
        <v>3837</v>
      </c>
      <c r="G4" s="737" t="s">
        <v>778</v>
      </c>
      <c r="H4" s="678" t="s">
        <v>2016</v>
      </c>
      <c r="I4" s="694" t="s">
        <v>925</v>
      </c>
      <c r="J4" s="694" t="s">
        <v>564</v>
      </c>
      <c r="K4" s="801" t="s">
        <v>1361</v>
      </c>
      <c r="L4" s="795" t="s">
        <v>2022</v>
      </c>
      <c r="M4" s="795" t="s">
        <v>2020</v>
      </c>
      <c r="N4" s="795" t="s">
        <v>2021</v>
      </c>
      <c r="O4" s="796" t="s">
        <v>2024</v>
      </c>
      <c r="P4" s="796"/>
      <c r="Q4" s="796"/>
      <c r="R4" s="637"/>
      <c r="S4" s="637"/>
      <c r="T4" s="823"/>
      <c r="U4" s="827">
        <v>2012</v>
      </c>
      <c r="V4" s="822">
        <v>2013</v>
      </c>
      <c r="W4" s="822">
        <v>2014</v>
      </c>
      <c r="X4" s="822">
        <v>2015</v>
      </c>
      <c r="Y4" s="822">
        <v>2016</v>
      </c>
      <c r="Z4" s="827" t="s">
        <v>3841</v>
      </c>
      <c r="AA4" s="850" t="s">
        <v>2025</v>
      </c>
      <c r="AB4" s="637"/>
      <c r="AC4" s="637"/>
      <c r="AD4" s="637"/>
      <c r="AE4" s="637"/>
      <c r="AF4" s="637"/>
      <c r="AG4" s="637"/>
      <c r="AH4" s="637"/>
      <c r="AI4" s="637"/>
      <c r="AJ4" s="637"/>
      <c r="AK4" s="637"/>
      <c r="AL4" s="637"/>
      <c r="AM4" s="665"/>
      <c r="AN4" s="665"/>
      <c r="AO4" s="665"/>
      <c r="AP4" s="665"/>
    </row>
    <row r="5" spans="1:42" s="191" customFormat="1" ht="60">
      <c r="A5" s="468" t="s">
        <v>2017</v>
      </c>
      <c r="B5" s="452" t="s">
        <v>1712</v>
      </c>
      <c r="C5" s="204">
        <v>40633</v>
      </c>
      <c r="D5" s="345">
        <v>44256</v>
      </c>
      <c r="E5" s="345" t="str">
        <f t="shared" ref="E5:E36" ca="1" si="0">IF(D5&lt;=$T$2,"CADUCADO","VIGENTE")</f>
        <v>VIGENTE</v>
      </c>
      <c r="F5" s="345" t="str">
        <f t="shared" ref="F5:F36" ca="1" si="1">IF($T$2&gt;=(EDATE(D5,-4)),"ALERTA","OK")</f>
        <v>ALERTA</v>
      </c>
      <c r="G5" s="203" t="s">
        <v>1616</v>
      </c>
      <c r="H5" s="219" t="s">
        <v>3750</v>
      </c>
      <c r="I5" s="205" t="s">
        <v>3749</v>
      </c>
      <c r="J5" s="205" t="s">
        <v>765</v>
      </c>
      <c r="K5" s="334">
        <v>285033</v>
      </c>
      <c r="L5" s="58"/>
      <c r="M5" s="58" t="str">
        <f>IF(ISNUMBER(FIND("/",$B5,1)),MID($B5,1,FIND("/",$B5,1)-1),$B5)</f>
        <v>D1103-13</v>
      </c>
      <c r="N5" s="58" t="str">
        <f>IF(ISNUMBER(FIND("/",$B5,1)),MID($B5,FIND("/",$B5,1)+1,LEN($B5)),"")</f>
        <v/>
      </c>
      <c r="O5" s="464" t="s">
        <v>2033</v>
      </c>
      <c r="P5" s="464" t="s">
        <v>2020</v>
      </c>
      <c r="Q5" s="464" t="s">
        <v>2025</v>
      </c>
      <c r="R5" s="464"/>
      <c r="S5" s="464"/>
      <c r="T5" s="824"/>
      <c r="U5" s="828">
        <f>COUNTIFS($C$6:$C$267, "&gt;="&amp;U10, $C$6:$C$267, "&lt;="&amp;U11, $A$6:$A$267, "&lt;&gt;F")</f>
        <v>3</v>
      </c>
      <c r="V5" s="828">
        <f>COUNTIFS($C$6:$C$267, "&gt;="&amp;V10, $C$6:$C$267, "&lt;="&amp;V11, $A$6:$A$267, "&lt;&gt;F")</f>
        <v>18</v>
      </c>
      <c r="W5" s="828">
        <f>COUNTIFS($C$6:$C$267, "&gt;="&amp;W10, $C$6:$C$267, "&lt;="&amp;W11, $A$6:$A$267, "&lt;&gt;F")</f>
        <v>4</v>
      </c>
      <c r="X5" s="828">
        <f>COUNTIFS($C$6:$C$267, "&gt;="&amp;X10, $C$6:$C$267, "&lt;="&amp;X11, $A$6:$A$267, "&lt;&gt;F")</f>
        <v>0</v>
      </c>
      <c r="Y5" s="828">
        <f>COUNTIFS($C$6:$C$267, "&gt;="&amp;Y10, $C$6:$C$267, "&lt;="&amp;Y11, $A$6:$A$267, "&lt;&gt;F")</f>
        <v>4</v>
      </c>
      <c r="Z5" s="828">
        <f>COUNTIFS($C$6:$C$267,"&gt;="&amp;Z10, $C$6:$C$267, "&lt;="&amp;Z11, $A$6:$A$267, "&lt;&gt;F")</f>
        <v>29</v>
      </c>
      <c r="AA5" s="851">
        <f>SUM(U5:Y5)</f>
        <v>29</v>
      </c>
      <c r="AB5" s="464"/>
      <c r="AC5" s="464"/>
      <c r="AD5" s="464"/>
      <c r="AE5" s="464"/>
      <c r="AF5" s="464"/>
      <c r="AG5" s="464"/>
      <c r="AH5" s="464"/>
      <c r="AI5" s="464"/>
      <c r="AJ5" s="464"/>
      <c r="AK5" s="464"/>
      <c r="AL5" s="464"/>
    </row>
    <row r="6" spans="1:42" s="1669" customFormat="1" ht="33.75" customHeight="1">
      <c r="A6" s="1840" t="s">
        <v>2019</v>
      </c>
      <c r="B6" s="1841" t="s">
        <v>1445</v>
      </c>
      <c r="C6" s="234">
        <v>40974</v>
      </c>
      <c r="D6" s="1842">
        <v>44621</v>
      </c>
      <c r="E6" s="799" t="str">
        <f t="shared" ca="1" si="0"/>
        <v>VIGENTE</v>
      </c>
      <c r="F6" s="799" t="str">
        <f t="shared" ca="1" si="1"/>
        <v>OK</v>
      </c>
      <c r="G6" s="235" t="s">
        <v>1616</v>
      </c>
      <c r="H6" s="238" t="s">
        <v>4320</v>
      </c>
      <c r="I6" s="371" t="s">
        <v>1447</v>
      </c>
      <c r="J6" s="244"/>
      <c r="K6" s="1843"/>
      <c r="L6" s="1663"/>
      <c r="M6" s="1663" t="e">
        <f>IF(ISNUMBER(FIND("/",#REF!,1)),MID(#REF!,1,FIND("/",#REF!,1)-1),#REF!)</f>
        <v>#REF!</v>
      </c>
      <c r="N6" s="1663" t="str">
        <f>IF(ISNUMBER(FIND("/",#REF!,1)),MID(#REF!,FIND("/",#REF!,1)+1,LEN(#REF!)),"")</f>
        <v/>
      </c>
      <c r="O6" s="1667" t="s">
        <v>2019</v>
      </c>
      <c r="P6" s="1667"/>
      <c r="Q6" s="1668">
        <v>2</v>
      </c>
      <c r="R6" s="1667"/>
      <c r="S6" s="1667"/>
      <c r="T6" s="1030" t="s">
        <v>3842</v>
      </c>
      <c r="U6" s="1031">
        <f>COUNTIFS($C$6:$C$267, "&gt;="&amp;U10, $C$6:$C$267, "&lt;="&amp;U11, $A$6:$A$267, "&lt;&gt;F",$G$6:$G$267, "A" )</f>
        <v>0</v>
      </c>
      <c r="V6" s="1031">
        <f>COUNTIFS($C$6:$C$267, "&gt;="&amp;V10, $C$6:$C$267, "&lt;="&amp;V11, $A$6:$A$267, "&lt;&gt;F",$G$6:$G$267, "A" )</f>
        <v>12</v>
      </c>
      <c r="W6" s="1031">
        <f>COUNTIFS($C$6:$C$267, "&gt;="&amp;W10, $C$6:$C$267, "&lt;="&amp;W11, $A$6:$A$267, "&lt;&gt;F",$G$6:$G$267, "A" )</f>
        <v>0</v>
      </c>
      <c r="X6" s="1031">
        <f>COUNTIFS($C$6:$C$267, "&gt;="&amp;X10, $C$6:$C$267, "&lt;="&amp;X11, $A$6:$A$267, "&lt;&gt;F",$G$6:$G$267, "A" )</f>
        <v>0</v>
      </c>
      <c r="Y6" s="1031">
        <f>COUNTIFS($C$6:$C$267, "&gt;="&amp;Y10, $C$6:$C$267, "&lt;="&amp;Y11, $A$6:$A$267, "&lt;&gt;F",$G$6:$G$267, "A" )</f>
        <v>0</v>
      </c>
      <c r="Z6" s="1031">
        <f>COUNTIFS($C$6:$C$267,"&gt;="&amp;Z11, $C$6:$C$267, "&lt;="&amp;#REF!, $A$6:$A$267, "&lt;&gt;F",$G$6:$G$267, "A")</f>
        <v>0</v>
      </c>
      <c r="AA6" s="1032">
        <f>SUM(U6:Y6)</f>
        <v>12</v>
      </c>
      <c r="AB6" s="1667"/>
      <c r="AC6" s="1667"/>
      <c r="AD6" s="1667"/>
      <c r="AE6" s="1667"/>
      <c r="AF6" s="1667"/>
      <c r="AG6" s="1667"/>
      <c r="AH6" s="1667"/>
      <c r="AI6" s="1667"/>
      <c r="AJ6" s="1667"/>
      <c r="AK6" s="1667"/>
      <c r="AL6" s="1667"/>
    </row>
    <row r="7" spans="1:42" s="1666" customFormat="1" ht="33.75" customHeight="1">
      <c r="A7" s="468" t="s">
        <v>2018</v>
      </c>
      <c r="B7" s="455" t="s">
        <v>1454</v>
      </c>
      <c r="C7" s="218">
        <v>40974</v>
      </c>
      <c r="D7" s="345">
        <v>44622</v>
      </c>
      <c r="E7" s="345" t="str">
        <f t="shared" ca="1" si="0"/>
        <v>VIGENTE</v>
      </c>
      <c r="F7" s="345" t="str">
        <f t="shared" ca="1" si="1"/>
        <v>OK</v>
      </c>
      <c r="G7" s="217" t="s">
        <v>1616</v>
      </c>
      <c r="H7" s="211" t="s">
        <v>2135</v>
      </c>
      <c r="I7" s="211" t="s">
        <v>1457</v>
      </c>
      <c r="J7" s="216" t="s">
        <v>768</v>
      </c>
      <c r="K7" s="303">
        <v>280130</v>
      </c>
      <c r="L7" s="1663"/>
      <c r="M7" s="1663" t="str">
        <f t="shared" ref="M7:M37" si="2">IF(ISNUMBER(FIND("/",$B6,1)),MID($B6,1,FIND("/",$B6,1)-1),$B6)</f>
        <v>D1203-06</v>
      </c>
      <c r="N7" s="1663" t="str">
        <f t="shared" ref="N7:N37" si="3">IF(ISNUMBER(FIND("/",$B6,1)),MID($B6,FIND("/",$B6,1)+1,LEN($B6)),"")</f>
        <v/>
      </c>
      <c r="O7" s="1664" t="s">
        <v>2017</v>
      </c>
      <c r="P7" s="1664"/>
      <c r="Q7" s="1665">
        <v>16</v>
      </c>
      <c r="R7" s="1664"/>
      <c r="S7" s="1664"/>
      <c r="T7" s="1030" t="s">
        <v>3843</v>
      </c>
      <c r="U7" s="1031">
        <f>COUNTIFS($C$6:$C$267, "&gt;="&amp;U10, $C$6:$C$267, "&lt;="&amp;U11, $A$6:$A$267, "&lt;&gt;F",$G$6:$G$267, "B" )</f>
        <v>0</v>
      </c>
      <c r="V7" s="1031">
        <f>COUNTIFS($C$6:$C$267, "&gt;="&amp;V10, $C$6:$C$267, "&lt;="&amp;V11, $A$6:$A$267, "&lt;&gt;F",$G$6:$G$267, "B" )</f>
        <v>3</v>
      </c>
      <c r="W7" s="1031">
        <f>COUNTIFS($C$6:$C$267, "&gt;="&amp;W10, $C$6:$C$267, "&lt;="&amp;W11, $A$6:$A$267, "&lt;&gt;F",$G$6:$G$267, "B" )</f>
        <v>0</v>
      </c>
      <c r="X7" s="1031">
        <f>COUNTIFS($C$6:$C$267, "&gt;="&amp;X10, $C$6:$C$267, "&lt;="&amp;X11, $A$6:$A$267, "&lt;&gt;F",$G$6:$G$267, "B" )</f>
        <v>0</v>
      </c>
      <c r="Y7" s="1031">
        <f>COUNTIFS($C$6:$C$267, "&gt;="&amp;Y10, $C$6:$C$267, "&lt;="&amp;Y11, $A$6:$A$267, "&lt;&gt;F",$G$6:$G$267, "B" )</f>
        <v>0</v>
      </c>
      <c r="Z7" s="1031">
        <f>COUNTIFS($C$6:$C$267,"&gt;="&amp;#REF!, $C$6:$C$267, "&lt;="&amp;Z12, $A$6:$A$267, "&lt;&gt;F",$G$6:$G$267, "A")</f>
        <v>0</v>
      </c>
      <c r="AA7" s="1032">
        <f>SUM(U7:Y7)</f>
        <v>3</v>
      </c>
      <c r="AB7" s="1664"/>
      <c r="AC7" s="1664"/>
      <c r="AD7" s="1664"/>
      <c r="AE7" s="1664"/>
      <c r="AF7" s="1664"/>
      <c r="AG7" s="1664"/>
      <c r="AH7" s="1664"/>
      <c r="AI7" s="1664"/>
      <c r="AJ7" s="1664"/>
      <c r="AK7" s="1664"/>
      <c r="AL7" s="1664"/>
    </row>
    <row r="8" spans="1:42" s="1666" customFormat="1" ht="23.25" customHeight="1">
      <c r="A8" s="468" t="s">
        <v>2018</v>
      </c>
      <c r="B8" s="455" t="s">
        <v>1455</v>
      </c>
      <c r="C8" s="218" t="s">
        <v>1446</v>
      </c>
      <c r="D8" s="345">
        <v>44622</v>
      </c>
      <c r="E8" s="345" t="str">
        <f t="shared" ca="1" si="0"/>
        <v>VIGENTE</v>
      </c>
      <c r="F8" s="345" t="str">
        <f t="shared" ca="1" si="1"/>
        <v>OK</v>
      </c>
      <c r="G8" s="217" t="s">
        <v>1616</v>
      </c>
      <c r="H8" s="219" t="s">
        <v>1448</v>
      </c>
      <c r="I8" s="216" t="s">
        <v>1457</v>
      </c>
      <c r="J8" s="216" t="s">
        <v>768</v>
      </c>
      <c r="K8" s="303">
        <v>280131</v>
      </c>
      <c r="L8" s="1663"/>
      <c r="M8" s="1663" t="str">
        <f t="shared" si="2"/>
        <v>D1203-06</v>
      </c>
      <c r="N8" s="1663" t="str">
        <f t="shared" si="3"/>
        <v>1</v>
      </c>
      <c r="O8" s="1664" t="s">
        <v>2018</v>
      </c>
      <c r="P8" s="1664"/>
      <c r="Q8" s="1665">
        <v>17</v>
      </c>
      <c r="R8" s="1664"/>
      <c r="S8" s="1664"/>
      <c r="T8" s="1030" t="s">
        <v>3844</v>
      </c>
      <c r="U8" s="1031">
        <f>COUNTIFS($C$6:$C$267, "&gt;="&amp;U10, $C$6:$C$267, "&lt;="&amp;U11, $A$6:$A$267, "&lt;&gt;F",$G$6:$G$267, "C" )</f>
        <v>3</v>
      </c>
      <c r="V8" s="1031">
        <f>COUNTIFS($C$6:$C$267, "&gt;="&amp;V10, $C$6:$C$267, "&lt;="&amp;V11, $A$6:$A$267, "&lt;&gt;F",$G$6:$G$267, "C" )</f>
        <v>3</v>
      </c>
      <c r="W8" s="1031">
        <f>COUNTIFS($C$6:$C$267, "&gt;="&amp;W10, $C$6:$C$267, "&lt;="&amp;W11, $A$6:$A$267, "&lt;&gt;F",$G$6:$G$267, "C" )</f>
        <v>4</v>
      </c>
      <c r="X8" s="1031">
        <f>COUNTIFS($C$6:$C$267, "&gt;="&amp;X10, $C$6:$C$267, "&lt;="&amp;X11, $A$6:$A$267, "&lt;&gt;F",$G$6:$G$267, "C" )</f>
        <v>0</v>
      </c>
      <c r="Y8" s="1031">
        <f>COUNTIFS($C$6:$C$267, "&gt;="&amp;Y10, $C$6:$C$267, "&lt;="&amp;Y11, $A$6:$A$267, "&lt;&gt;F",$G$6:$G$267, "C" )</f>
        <v>2</v>
      </c>
      <c r="Z8" s="1031">
        <f>COUNTIFS($C$6:$C$267,"&gt;="&amp;Z12, $C$6:$C$267, "&lt;="&amp;Z13, $A$6:$A$267, "&lt;&gt;F",$G$6:$G$267, "A")</f>
        <v>0</v>
      </c>
      <c r="AA8" s="1032">
        <f>SUM(U8:Y8)</f>
        <v>12</v>
      </c>
      <c r="AB8" s="1664"/>
      <c r="AC8" s="1664"/>
      <c r="AD8" s="1664"/>
      <c r="AE8" s="1664"/>
      <c r="AF8" s="1664"/>
      <c r="AG8" s="1664"/>
      <c r="AH8" s="1664"/>
      <c r="AI8" s="1664"/>
      <c r="AJ8" s="1664"/>
      <c r="AK8" s="1664"/>
      <c r="AL8" s="1664"/>
    </row>
    <row r="9" spans="1:42" s="1666" customFormat="1" ht="33" customHeight="1" thickBot="1">
      <c r="A9" s="468" t="s">
        <v>2018</v>
      </c>
      <c r="B9" s="455" t="s">
        <v>1456</v>
      </c>
      <c r="C9" s="218" t="s">
        <v>1446</v>
      </c>
      <c r="D9" s="345">
        <v>44622</v>
      </c>
      <c r="E9" s="345" t="str">
        <f t="shared" ca="1" si="0"/>
        <v>VIGENTE</v>
      </c>
      <c r="F9" s="345" t="str">
        <f t="shared" ca="1" si="1"/>
        <v>OK</v>
      </c>
      <c r="G9" s="217" t="s">
        <v>1616</v>
      </c>
      <c r="H9" s="219" t="s">
        <v>1449</v>
      </c>
      <c r="I9" s="216" t="s">
        <v>1458</v>
      </c>
      <c r="J9" s="216" t="s">
        <v>768</v>
      </c>
      <c r="K9" s="303">
        <v>280132</v>
      </c>
      <c r="L9" s="1663"/>
      <c r="M9" s="1663" t="str">
        <f t="shared" si="2"/>
        <v>D1203-06</v>
      </c>
      <c r="N9" s="1663" t="str">
        <f t="shared" si="3"/>
        <v>2</v>
      </c>
      <c r="O9" s="1664" t="s">
        <v>2023</v>
      </c>
      <c r="P9" s="1664"/>
      <c r="Q9" s="1665">
        <v>35</v>
      </c>
      <c r="R9" s="1664"/>
      <c r="S9" s="1664"/>
      <c r="T9" s="1033" t="s">
        <v>3845</v>
      </c>
      <c r="U9" s="1034">
        <f>COUNTIFS($C$6:$C$267, "&gt;="&amp;U10, $C$6:$C$267, "&lt;="&amp;U11, $A$6:$A$267, "&lt;&gt;F",$G$6:$G$267, "D" )</f>
        <v>0</v>
      </c>
      <c r="V9" s="1034">
        <f>COUNTIFS($C$6:$C$267, "&gt;="&amp;V10, $C$6:$C$267, "&lt;="&amp;V11, $A$6:$A$267, "&lt;&gt;F",$G$6:$G$267, "D" )</f>
        <v>0</v>
      </c>
      <c r="W9" s="1034">
        <f>COUNTIFS($C$6:$C$267, "&gt;="&amp;W10, $C$6:$C$267, "&lt;="&amp;W11, $A$6:$A$267, "&lt;&gt;F",$G$6:$G$267, "D" )</f>
        <v>0</v>
      </c>
      <c r="X9" s="1034">
        <f>COUNTIFS($C$6:$C$267, "&gt;="&amp;X10, $C$6:$C$267, "&lt;="&amp;X11, $A$6:$A$267, "&lt;&gt;F",$G$6:$G$267, "D" )</f>
        <v>0</v>
      </c>
      <c r="Y9" s="1034">
        <f>COUNTIFS($C$6:$C$267, "&gt;="&amp;Y10, $C$6:$C$267, "&lt;="&amp;Y11, $A$6:$A$267, "&lt;&gt;F",$G$6:$G$267, "D" )</f>
        <v>2</v>
      </c>
      <c r="Z9" s="1034">
        <f>COUNTIFS($C$6:$C$267,"&gt;="&amp;Z13, $C$6:$C$267, "&lt;="&amp;Z14, $A$6:$A$267, "&lt;&gt;F",$G$6:$G$267, "A")</f>
        <v>0</v>
      </c>
      <c r="AA9" s="1035">
        <f>SUM(U9:Y9)</f>
        <v>2</v>
      </c>
      <c r="AB9" s="1664"/>
      <c r="AC9" s="1664"/>
      <c r="AD9" s="1664"/>
      <c r="AE9" s="1664"/>
      <c r="AF9" s="1664"/>
      <c r="AG9" s="1664"/>
      <c r="AH9" s="1664"/>
      <c r="AI9" s="1664"/>
      <c r="AJ9" s="1664"/>
      <c r="AK9" s="1664"/>
      <c r="AL9" s="1664"/>
    </row>
    <row r="10" spans="1:42" s="1666" customFormat="1" ht="45.75" thickTop="1">
      <c r="A10" s="468" t="s">
        <v>2018</v>
      </c>
      <c r="B10" s="455" t="s">
        <v>312</v>
      </c>
      <c r="C10" s="218">
        <v>40974</v>
      </c>
      <c r="D10" s="345">
        <v>44622</v>
      </c>
      <c r="E10" s="345" t="str">
        <f t="shared" ca="1" si="0"/>
        <v>VIGENTE</v>
      </c>
      <c r="F10" s="345" t="str">
        <f t="shared" ca="1" si="1"/>
        <v>OK</v>
      </c>
      <c r="G10" s="217" t="s">
        <v>1616</v>
      </c>
      <c r="H10" s="219" t="s">
        <v>1450</v>
      </c>
      <c r="I10" s="216" t="s">
        <v>1459</v>
      </c>
      <c r="J10" s="216" t="s">
        <v>769</v>
      </c>
      <c r="K10" s="303">
        <v>280133</v>
      </c>
      <c r="L10" s="1663"/>
      <c r="M10" s="1663" t="str">
        <f t="shared" si="2"/>
        <v>D1203-06</v>
      </c>
      <c r="N10" s="1663" t="str">
        <f t="shared" si="3"/>
        <v>3</v>
      </c>
      <c r="O10" s="1664"/>
      <c r="P10" s="1664"/>
      <c r="Q10" s="1664"/>
      <c r="R10" s="1664"/>
      <c r="S10" s="1664"/>
      <c r="T10" s="1670"/>
      <c r="U10" s="1671">
        <v>40909</v>
      </c>
      <c r="V10" s="1671">
        <v>41275</v>
      </c>
      <c r="W10" s="1671">
        <v>41640</v>
      </c>
      <c r="X10" s="1671">
        <v>42005</v>
      </c>
      <c r="Y10" s="1671">
        <v>42370</v>
      </c>
      <c r="Z10" s="1671">
        <v>40909</v>
      </c>
      <c r="AA10" s="1670"/>
    </row>
    <row r="11" spans="1:42" s="1666" customFormat="1" ht="30">
      <c r="A11" s="468" t="s">
        <v>2018</v>
      </c>
      <c r="B11" s="455" t="s">
        <v>313</v>
      </c>
      <c r="C11" s="218">
        <v>40974</v>
      </c>
      <c r="D11" s="345">
        <v>44622</v>
      </c>
      <c r="E11" s="345" t="str">
        <f t="shared" ca="1" si="0"/>
        <v>VIGENTE</v>
      </c>
      <c r="F11" s="345" t="str">
        <f t="shared" ca="1" si="1"/>
        <v>OK</v>
      </c>
      <c r="G11" s="217" t="s">
        <v>1616</v>
      </c>
      <c r="H11" s="219" t="s">
        <v>1451</v>
      </c>
      <c r="I11" s="216" t="s">
        <v>1460</v>
      </c>
      <c r="J11" s="216" t="s">
        <v>770</v>
      </c>
      <c r="K11" s="303">
        <v>280134</v>
      </c>
      <c r="L11" s="1663"/>
      <c r="M11" s="1663" t="str">
        <f t="shared" si="2"/>
        <v>D1203-06</v>
      </c>
      <c r="N11" s="1663" t="str">
        <f t="shared" si="3"/>
        <v>4</v>
      </c>
      <c r="O11" s="1664"/>
      <c r="P11" s="1664"/>
      <c r="Q11" s="1664"/>
      <c r="R11" s="1664"/>
      <c r="S11" s="1664"/>
      <c r="T11" s="1672"/>
      <c r="U11" s="1673">
        <v>41274</v>
      </c>
      <c r="V11" s="1673">
        <v>41639</v>
      </c>
      <c r="W11" s="1673">
        <v>42004</v>
      </c>
      <c r="X11" s="1673">
        <v>42369</v>
      </c>
      <c r="Y11" s="1673">
        <v>42735</v>
      </c>
      <c r="Z11" s="1673">
        <v>42735</v>
      </c>
      <c r="AA11" s="1672"/>
    </row>
    <row r="12" spans="1:42" s="158" customFormat="1" ht="30">
      <c r="A12" s="468" t="s">
        <v>2017</v>
      </c>
      <c r="B12" s="455" t="s">
        <v>76</v>
      </c>
      <c r="C12" s="218">
        <v>41312</v>
      </c>
      <c r="D12" s="345">
        <v>44958</v>
      </c>
      <c r="E12" s="345" t="str">
        <f t="shared" ca="1" si="0"/>
        <v>VIGENTE</v>
      </c>
      <c r="F12" s="345" t="str">
        <f t="shared" ca="1" si="1"/>
        <v>OK</v>
      </c>
      <c r="G12" s="217" t="s">
        <v>1616</v>
      </c>
      <c r="H12" s="219" t="s">
        <v>77</v>
      </c>
      <c r="I12" s="276" t="s">
        <v>79</v>
      </c>
      <c r="J12" s="271" t="s">
        <v>80</v>
      </c>
      <c r="K12" s="300">
        <v>30210</v>
      </c>
      <c r="L12" s="172"/>
      <c r="M12" s="172" t="e">
        <f>IF(ISNUMBER(FIND("/",#REF!,1)),MID(#REF!,1,FIND("/",#REF!,1)-1),#REF!)</f>
        <v>#REF!</v>
      </c>
      <c r="N12" s="172" t="str">
        <f>IF(ISNUMBER(FIND("/",#REF!,1)),MID(#REF!,FIND("/",#REF!,1)+1,LEN(#REF!)),"")</f>
        <v/>
      </c>
      <c r="O12" s="1696"/>
      <c r="P12" s="1696"/>
      <c r="Q12" s="1696"/>
      <c r="R12" s="1696"/>
      <c r="S12" s="1696"/>
      <c r="T12" s="1696"/>
      <c r="U12" s="1696"/>
      <c r="V12" s="1696"/>
      <c r="W12" s="1696"/>
    </row>
    <row r="13" spans="1:42" s="1666" customFormat="1" ht="34.5" customHeight="1">
      <c r="A13" s="468" t="s">
        <v>2017</v>
      </c>
      <c r="B13" s="455" t="s">
        <v>78</v>
      </c>
      <c r="C13" s="218">
        <v>41312</v>
      </c>
      <c r="D13" s="345">
        <v>44958</v>
      </c>
      <c r="E13" s="345" t="str">
        <f t="shared" ca="1" si="0"/>
        <v>VIGENTE</v>
      </c>
      <c r="F13" s="345" t="str">
        <f t="shared" ca="1" si="1"/>
        <v>OK</v>
      </c>
      <c r="G13" s="217" t="s">
        <v>1616</v>
      </c>
      <c r="H13" s="219" t="s">
        <v>81</v>
      </c>
      <c r="I13" s="276" t="s">
        <v>2133</v>
      </c>
      <c r="J13" s="271" t="s">
        <v>767</v>
      </c>
      <c r="K13" s="300">
        <v>30307</v>
      </c>
      <c r="L13" s="1663"/>
      <c r="M13" s="1663" t="str">
        <f t="shared" si="2"/>
        <v>D1302-13</v>
      </c>
      <c r="N13" s="1663" t="str">
        <f t="shared" si="3"/>
        <v/>
      </c>
      <c r="O13" s="1664"/>
      <c r="P13" s="1664"/>
      <c r="Q13" s="1664"/>
      <c r="R13" s="1664"/>
      <c r="S13" s="1664"/>
      <c r="T13" s="1664"/>
      <c r="U13" s="1664"/>
      <c r="V13" s="1664"/>
      <c r="W13" s="1664"/>
    </row>
    <row r="14" spans="1:42" s="1854" customFormat="1" ht="21" customHeight="1">
      <c r="A14" s="1840" t="s">
        <v>2019</v>
      </c>
      <c r="B14" s="1841" t="s">
        <v>162</v>
      </c>
      <c r="C14" s="234">
        <v>41344</v>
      </c>
      <c r="D14" s="1842">
        <v>44986</v>
      </c>
      <c r="E14" s="799" t="str">
        <f t="shared" ca="1" si="0"/>
        <v>VIGENTE</v>
      </c>
      <c r="F14" s="799" t="str">
        <f t="shared" ca="1" si="1"/>
        <v>OK</v>
      </c>
      <c r="G14" s="235" t="s">
        <v>1614</v>
      </c>
      <c r="H14" s="238" t="s">
        <v>160</v>
      </c>
      <c r="I14" s="371" t="s">
        <v>161</v>
      </c>
      <c r="J14" s="244"/>
      <c r="K14" s="1843"/>
      <c r="L14" s="1852"/>
      <c r="M14" s="1852" t="str">
        <f t="shared" si="2"/>
        <v>D1302-16</v>
      </c>
      <c r="N14" s="1852" t="str">
        <f t="shared" si="3"/>
        <v/>
      </c>
      <c r="O14" s="1853"/>
      <c r="P14" s="1853"/>
      <c r="Q14" s="1853"/>
      <c r="R14" s="1853"/>
      <c r="S14" s="1853"/>
      <c r="T14" s="1853"/>
      <c r="U14" s="1853"/>
      <c r="V14" s="1853"/>
      <c r="W14" s="1853"/>
    </row>
    <row r="15" spans="1:42" s="158" customFormat="1" ht="24.75" customHeight="1">
      <c r="A15" s="468" t="s">
        <v>2018</v>
      </c>
      <c r="B15" s="455" t="s">
        <v>163</v>
      </c>
      <c r="C15" s="218">
        <v>41344</v>
      </c>
      <c r="D15" s="389">
        <v>44986</v>
      </c>
      <c r="E15" s="345" t="str">
        <f t="shared" ca="1" si="0"/>
        <v>VIGENTE</v>
      </c>
      <c r="F15" s="345" t="str">
        <f t="shared" ca="1" si="1"/>
        <v>OK</v>
      </c>
      <c r="G15" s="217" t="s">
        <v>1614</v>
      </c>
      <c r="H15" s="219" t="s">
        <v>175</v>
      </c>
      <c r="I15" s="219" t="s">
        <v>5496</v>
      </c>
      <c r="J15" s="219" t="s">
        <v>196</v>
      </c>
      <c r="K15" s="1855">
        <v>10300</v>
      </c>
      <c r="L15" s="172"/>
      <c r="M15" s="172" t="str">
        <f t="shared" si="2"/>
        <v>D1303-20</v>
      </c>
      <c r="N15" s="172" t="str">
        <f t="shared" si="3"/>
        <v/>
      </c>
      <c r="O15" s="1696"/>
      <c r="P15" s="1696"/>
      <c r="Q15" s="1696"/>
      <c r="R15" s="1696"/>
      <c r="S15" s="1696"/>
      <c r="T15" s="1696"/>
      <c r="U15" s="1696"/>
      <c r="V15" s="1696"/>
      <c r="W15" s="1696"/>
    </row>
    <row r="16" spans="1:42" s="158" customFormat="1" ht="23.25" customHeight="1">
      <c r="A16" s="468" t="s">
        <v>2018</v>
      </c>
      <c r="B16" s="455" t="s">
        <v>164</v>
      </c>
      <c r="C16" s="218">
        <v>41344</v>
      </c>
      <c r="D16" s="389">
        <v>44986</v>
      </c>
      <c r="E16" s="345" t="str">
        <f t="shared" ca="1" si="0"/>
        <v>VIGENTE</v>
      </c>
      <c r="F16" s="345" t="str">
        <f t="shared" ca="1" si="1"/>
        <v>OK</v>
      </c>
      <c r="G16" s="217" t="s">
        <v>1614</v>
      </c>
      <c r="H16" s="219" t="s">
        <v>176</v>
      </c>
      <c r="I16" s="219" t="s">
        <v>187</v>
      </c>
      <c r="J16" s="219" t="s">
        <v>75</v>
      </c>
      <c r="K16" s="1855">
        <v>20050</v>
      </c>
      <c r="L16" s="172"/>
      <c r="M16" s="172" t="str">
        <f t="shared" si="2"/>
        <v>D1303-20</v>
      </c>
      <c r="N16" s="172" t="str">
        <f t="shared" si="3"/>
        <v>1</v>
      </c>
      <c r="O16" s="1696"/>
      <c r="P16" s="1696"/>
      <c r="Q16" s="1696"/>
      <c r="R16" s="1696"/>
      <c r="S16" s="1696"/>
      <c r="T16" s="1696"/>
      <c r="U16" s="1696"/>
      <c r="V16" s="1696"/>
      <c r="W16" s="1696"/>
    </row>
    <row r="17" spans="1:45" s="158" customFormat="1" ht="28.5" customHeight="1">
      <c r="A17" s="468" t="s">
        <v>2018</v>
      </c>
      <c r="B17" s="455" t="s">
        <v>165</v>
      </c>
      <c r="C17" s="218">
        <v>41344</v>
      </c>
      <c r="D17" s="389">
        <v>44986</v>
      </c>
      <c r="E17" s="345" t="str">
        <f t="shared" ca="1" si="0"/>
        <v>VIGENTE</v>
      </c>
      <c r="F17" s="345" t="str">
        <f t="shared" ca="1" si="1"/>
        <v>OK</v>
      </c>
      <c r="G17" s="217" t="s">
        <v>1614</v>
      </c>
      <c r="H17" s="219" t="s">
        <v>177</v>
      </c>
      <c r="I17" s="219" t="s">
        <v>5497</v>
      </c>
      <c r="J17" s="1856" t="s">
        <v>197</v>
      </c>
      <c r="K17" s="1857" t="s">
        <v>193</v>
      </c>
      <c r="L17" s="172"/>
      <c r="M17" s="172" t="str">
        <f t="shared" si="2"/>
        <v>D1303-20</v>
      </c>
      <c r="N17" s="172" t="str">
        <f t="shared" si="3"/>
        <v>2</v>
      </c>
      <c r="O17" s="1696"/>
      <c r="P17" s="1696"/>
      <c r="Q17" s="1696"/>
      <c r="R17" s="1696"/>
      <c r="S17" s="1696"/>
      <c r="T17" s="1696"/>
      <c r="U17" s="1696"/>
      <c r="V17" s="1696"/>
      <c r="W17" s="1696"/>
    </row>
    <row r="18" spans="1:45" s="158" customFormat="1" ht="28.5" customHeight="1">
      <c r="A18" s="468" t="s">
        <v>2018</v>
      </c>
      <c r="B18" s="455" t="s">
        <v>166</v>
      </c>
      <c r="C18" s="218">
        <v>41344</v>
      </c>
      <c r="D18" s="389">
        <v>44986</v>
      </c>
      <c r="E18" s="345" t="str">
        <f t="shared" ca="1" si="0"/>
        <v>VIGENTE</v>
      </c>
      <c r="F18" s="345" t="str">
        <f t="shared" ca="1" si="1"/>
        <v>OK</v>
      </c>
      <c r="G18" s="217" t="s">
        <v>1614</v>
      </c>
      <c r="H18" s="219" t="s">
        <v>178</v>
      </c>
      <c r="I18" s="219" t="s">
        <v>188</v>
      </c>
      <c r="J18" s="1858" t="s">
        <v>75</v>
      </c>
      <c r="K18" s="303">
        <v>20210</v>
      </c>
      <c r="L18" s="172"/>
      <c r="M18" s="172" t="str">
        <f t="shared" si="2"/>
        <v>D1303-20</v>
      </c>
      <c r="N18" s="172" t="str">
        <f t="shared" si="3"/>
        <v>3</v>
      </c>
      <c r="O18" s="1696"/>
      <c r="P18" s="1696"/>
      <c r="Q18" s="1696"/>
      <c r="R18" s="1696"/>
      <c r="S18" s="1696"/>
      <c r="T18" s="1696"/>
      <c r="U18" s="1696"/>
      <c r="V18" s="1696"/>
      <c r="W18" s="1696"/>
    </row>
    <row r="19" spans="1:45" s="158" customFormat="1" ht="21.75" customHeight="1">
      <c r="A19" s="468" t="s">
        <v>2018</v>
      </c>
      <c r="B19" s="455" t="s">
        <v>167</v>
      </c>
      <c r="C19" s="218">
        <v>41344</v>
      </c>
      <c r="D19" s="389">
        <v>44986</v>
      </c>
      <c r="E19" s="345" t="str">
        <f t="shared" ca="1" si="0"/>
        <v>VIGENTE</v>
      </c>
      <c r="F19" s="345" t="str">
        <f t="shared" ca="1" si="1"/>
        <v>OK</v>
      </c>
      <c r="G19" s="217" t="s">
        <v>1614</v>
      </c>
      <c r="H19" s="219" t="s">
        <v>179</v>
      </c>
      <c r="I19" s="219" t="s">
        <v>189</v>
      </c>
      <c r="J19" s="1858" t="s">
        <v>75</v>
      </c>
      <c r="K19" s="303">
        <v>20300</v>
      </c>
      <c r="L19" s="172"/>
      <c r="M19" s="172" t="str">
        <f t="shared" si="2"/>
        <v>D1303-20</v>
      </c>
      <c r="N19" s="172" t="str">
        <f t="shared" si="3"/>
        <v>4</v>
      </c>
      <c r="O19" s="1696"/>
      <c r="P19" s="1696"/>
      <c r="Q19" s="1696"/>
      <c r="R19" s="1696"/>
      <c r="S19" s="1696"/>
      <c r="T19" s="1696"/>
      <c r="U19" s="1696"/>
      <c r="V19" s="1696"/>
      <c r="W19" s="1696"/>
    </row>
    <row r="20" spans="1:45" s="158" customFormat="1" ht="18" customHeight="1">
      <c r="A20" s="468" t="s">
        <v>2018</v>
      </c>
      <c r="B20" s="455" t="s">
        <v>168</v>
      </c>
      <c r="C20" s="218">
        <v>41344</v>
      </c>
      <c r="D20" s="389">
        <v>44986</v>
      </c>
      <c r="E20" s="345" t="str">
        <f t="shared" ca="1" si="0"/>
        <v>VIGENTE</v>
      </c>
      <c r="F20" s="345" t="str">
        <f t="shared" ca="1" si="1"/>
        <v>OK</v>
      </c>
      <c r="G20" s="217" t="s">
        <v>1614</v>
      </c>
      <c r="H20" s="219" t="s">
        <v>180</v>
      </c>
      <c r="I20" s="219" t="s">
        <v>190</v>
      </c>
      <c r="J20" s="1858" t="s">
        <v>75</v>
      </c>
      <c r="K20" s="303">
        <v>20500</v>
      </c>
      <c r="L20" s="172"/>
      <c r="M20" s="172" t="str">
        <f t="shared" si="2"/>
        <v>D1303-20</v>
      </c>
      <c r="N20" s="172" t="str">
        <f t="shared" si="3"/>
        <v>5</v>
      </c>
      <c r="O20" s="1696"/>
      <c r="P20" s="1696"/>
      <c r="Q20" s="1696"/>
      <c r="R20" s="1696"/>
      <c r="S20" s="1696"/>
      <c r="T20" s="1696"/>
      <c r="U20" s="1696"/>
      <c r="V20" s="1696"/>
      <c r="W20" s="1696"/>
    </row>
    <row r="21" spans="1:45" s="1860" customFormat="1" ht="28.5" customHeight="1">
      <c r="A21" s="468" t="s">
        <v>2018</v>
      </c>
      <c r="B21" s="455" t="s">
        <v>169</v>
      </c>
      <c r="C21" s="218">
        <v>41344</v>
      </c>
      <c r="D21" s="389">
        <v>44986</v>
      </c>
      <c r="E21" s="345" t="str">
        <f t="shared" ca="1" si="0"/>
        <v>VIGENTE</v>
      </c>
      <c r="F21" s="345" t="str">
        <f t="shared" ca="1" si="1"/>
        <v>OK</v>
      </c>
      <c r="G21" s="217" t="s">
        <v>1614</v>
      </c>
      <c r="H21" s="219" t="s">
        <v>181</v>
      </c>
      <c r="I21" s="219" t="s">
        <v>5498</v>
      </c>
      <c r="J21" s="1858" t="s">
        <v>75</v>
      </c>
      <c r="K21" s="303">
        <v>20600</v>
      </c>
      <c r="L21" s="172"/>
      <c r="M21" s="172" t="str">
        <f t="shared" si="2"/>
        <v>D1303-20</v>
      </c>
      <c r="N21" s="172" t="str">
        <f t="shared" si="3"/>
        <v>6</v>
      </c>
      <c r="O21" s="1696"/>
      <c r="P21" s="1696"/>
      <c r="Q21" s="1696"/>
      <c r="R21" s="1696"/>
      <c r="S21" s="1696"/>
      <c r="T21" s="1696"/>
      <c r="U21" s="1696"/>
      <c r="V21" s="1696"/>
      <c r="W21" s="1696"/>
      <c r="X21" s="1859"/>
      <c r="Y21" s="1859"/>
      <c r="Z21" s="1859"/>
      <c r="AA21" s="1859"/>
      <c r="AB21" s="1859"/>
      <c r="AC21" s="1859"/>
      <c r="AD21" s="1859"/>
      <c r="AE21" s="1859"/>
      <c r="AF21" s="1859"/>
      <c r="AG21" s="1859"/>
      <c r="AH21" s="1859"/>
      <c r="AI21" s="1859"/>
      <c r="AJ21" s="1859"/>
      <c r="AK21" s="1859"/>
      <c r="AL21" s="1859"/>
      <c r="AM21" s="1859"/>
      <c r="AN21" s="1859"/>
      <c r="AO21" s="1859"/>
      <c r="AP21" s="1859"/>
      <c r="AQ21" s="1859"/>
      <c r="AR21" s="1859"/>
    </row>
    <row r="22" spans="1:45" s="158" customFormat="1" ht="28.5" customHeight="1">
      <c r="A22" s="468" t="s">
        <v>2018</v>
      </c>
      <c r="B22" s="455" t="s">
        <v>170</v>
      </c>
      <c r="C22" s="218">
        <v>41344</v>
      </c>
      <c r="D22" s="389">
        <v>44986</v>
      </c>
      <c r="E22" s="345" t="str">
        <f t="shared" ca="1" si="0"/>
        <v>VIGENTE</v>
      </c>
      <c r="F22" s="345" t="str">
        <f t="shared" ca="1" si="1"/>
        <v>OK</v>
      </c>
      <c r="G22" s="217" t="s">
        <v>1614</v>
      </c>
      <c r="H22" s="219" t="s">
        <v>182</v>
      </c>
      <c r="I22" s="219" t="s">
        <v>5499</v>
      </c>
      <c r="J22" s="1858" t="s">
        <v>198</v>
      </c>
      <c r="K22" s="303" t="s">
        <v>194</v>
      </c>
      <c r="L22" s="172"/>
      <c r="M22" s="172" t="str">
        <f t="shared" si="2"/>
        <v>D1303-20</v>
      </c>
      <c r="N22" s="172" t="str">
        <f t="shared" si="3"/>
        <v>7</v>
      </c>
      <c r="O22" s="1696"/>
      <c r="P22" s="1696"/>
      <c r="Q22" s="1696"/>
      <c r="R22" s="1696"/>
      <c r="S22" s="1696"/>
      <c r="T22" s="1696"/>
      <c r="U22" s="1696"/>
      <c r="V22" s="1696"/>
      <c r="W22" s="1696"/>
      <c r="X22" s="1859"/>
      <c r="Y22" s="1859"/>
      <c r="Z22" s="1859"/>
      <c r="AA22" s="1859"/>
      <c r="AB22" s="1859"/>
      <c r="AC22" s="1859"/>
      <c r="AD22" s="1859"/>
      <c r="AE22" s="1859"/>
      <c r="AF22" s="1859"/>
      <c r="AG22" s="1859"/>
      <c r="AH22" s="1859"/>
      <c r="AI22" s="1859"/>
      <c r="AJ22" s="1859"/>
      <c r="AK22" s="1859"/>
      <c r="AL22" s="1859"/>
      <c r="AM22" s="1859"/>
      <c r="AN22" s="1859"/>
      <c r="AO22" s="1859"/>
      <c r="AP22" s="1859"/>
      <c r="AQ22" s="1859"/>
      <c r="AR22" s="1859"/>
    </row>
    <row r="23" spans="1:45" s="158" customFormat="1" ht="28.5" customHeight="1">
      <c r="A23" s="468" t="s">
        <v>2018</v>
      </c>
      <c r="B23" s="455" t="s">
        <v>171</v>
      </c>
      <c r="C23" s="218">
        <v>41344</v>
      </c>
      <c r="D23" s="389">
        <v>44986</v>
      </c>
      <c r="E23" s="345" t="str">
        <f t="shared" ca="1" si="0"/>
        <v>VIGENTE</v>
      </c>
      <c r="F23" s="345" t="str">
        <f t="shared" ca="1" si="1"/>
        <v>OK</v>
      </c>
      <c r="G23" s="217" t="s">
        <v>1614</v>
      </c>
      <c r="H23" s="219" t="s">
        <v>183</v>
      </c>
      <c r="I23" s="219" t="s">
        <v>191</v>
      </c>
      <c r="J23" s="1858" t="s">
        <v>198</v>
      </c>
      <c r="K23" s="303" t="s">
        <v>195</v>
      </c>
      <c r="L23" s="172"/>
      <c r="M23" s="172" t="str">
        <f t="shared" si="2"/>
        <v>D1303-20</v>
      </c>
      <c r="N23" s="172" t="str">
        <f t="shared" si="3"/>
        <v>8</v>
      </c>
      <c r="O23" s="1696"/>
      <c r="P23" s="1696"/>
      <c r="Q23" s="1696"/>
      <c r="R23" s="1696"/>
      <c r="S23" s="1696"/>
      <c r="T23" s="1696"/>
      <c r="U23" s="1696"/>
      <c r="V23" s="1696"/>
      <c r="W23" s="1696"/>
      <c r="X23" s="1859"/>
      <c r="Y23" s="1859"/>
      <c r="Z23" s="1859"/>
      <c r="AA23" s="1859"/>
      <c r="AB23" s="1859"/>
      <c r="AC23" s="1859"/>
      <c r="AD23" s="1859"/>
      <c r="AE23" s="1859"/>
      <c r="AF23" s="1859"/>
      <c r="AG23" s="1859"/>
      <c r="AH23" s="1859"/>
      <c r="AI23" s="1859"/>
      <c r="AJ23" s="1859"/>
      <c r="AK23" s="1859"/>
      <c r="AL23" s="1859"/>
      <c r="AM23" s="1859"/>
      <c r="AN23" s="1859"/>
      <c r="AO23" s="1859"/>
      <c r="AP23" s="1859"/>
      <c r="AQ23" s="1859"/>
      <c r="AR23" s="1859"/>
    </row>
    <row r="24" spans="1:45" s="158" customFormat="1" ht="34.5" customHeight="1">
      <c r="A24" s="468" t="s">
        <v>2018</v>
      </c>
      <c r="B24" s="455" t="s">
        <v>172</v>
      </c>
      <c r="C24" s="218">
        <v>41344</v>
      </c>
      <c r="D24" s="389">
        <v>44986</v>
      </c>
      <c r="E24" s="345" t="str">
        <f t="shared" ca="1" si="0"/>
        <v>VIGENTE</v>
      </c>
      <c r="F24" s="345" t="str">
        <f t="shared" ca="1" si="1"/>
        <v>OK</v>
      </c>
      <c r="G24" s="217" t="s">
        <v>1614</v>
      </c>
      <c r="H24" s="219" t="s">
        <v>184</v>
      </c>
      <c r="I24" s="219" t="s">
        <v>192</v>
      </c>
      <c r="J24" s="1858" t="s">
        <v>196</v>
      </c>
      <c r="K24" s="303">
        <v>50300</v>
      </c>
      <c r="L24" s="172"/>
      <c r="M24" s="172" t="str">
        <f t="shared" si="2"/>
        <v>D1303-20</v>
      </c>
      <c r="N24" s="172" t="str">
        <f t="shared" si="3"/>
        <v>9</v>
      </c>
      <c r="O24" s="1696"/>
      <c r="P24" s="1696"/>
      <c r="Q24" s="1696"/>
      <c r="R24" s="1696"/>
      <c r="S24" s="1696"/>
      <c r="T24" s="1696"/>
      <c r="U24" s="1696"/>
      <c r="V24" s="1696"/>
      <c r="W24" s="1696"/>
      <c r="X24" s="1696"/>
      <c r="Y24" s="1696"/>
      <c r="Z24" s="1696"/>
      <c r="AA24" s="1696"/>
      <c r="AB24" s="1696"/>
      <c r="AC24" s="1696"/>
      <c r="AD24" s="1696"/>
      <c r="AE24" s="1696"/>
      <c r="AF24" s="1696"/>
      <c r="AG24" s="1696"/>
      <c r="AH24" s="1696"/>
      <c r="AI24" s="1696"/>
      <c r="AJ24" s="1696"/>
      <c r="AK24" s="1696"/>
      <c r="AL24" s="1696"/>
      <c r="AM24" s="1696"/>
      <c r="AN24" s="1696"/>
      <c r="AO24" s="1696"/>
      <c r="AP24" s="1696"/>
      <c r="AQ24" s="1696"/>
      <c r="AR24" s="1696"/>
      <c r="AS24" s="1696"/>
    </row>
    <row r="25" spans="1:45" s="158" customFormat="1" ht="21.75" customHeight="1">
      <c r="A25" s="468" t="s">
        <v>2018</v>
      </c>
      <c r="B25" s="455" t="s">
        <v>173</v>
      </c>
      <c r="C25" s="218">
        <v>41344</v>
      </c>
      <c r="D25" s="389">
        <v>44986</v>
      </c>
      <c r="E25" s="345" t="str">
        <f t="shared" ca="1" si="0"/>
        <v>VIGENTE</v>
      </c>
      <c r="F25" s="345" t="str">
        <f t="shared" ca="1" si="1"/>
        <v>OK</v>
      </c>
      <c r="G25" s="217" t="s">
        <v>1614</v>
      </c>
      <c r="H25" s="219" t="s">
        <v>185</v>
      </c>
      <c r="I25" s="405" t="s">
        <v>5500</v>
      </c>
      <c r="J25" s="1858" t="s">
        <v>196</v>
      </c>
      <c r="K25" s="303">
        <v>50410</v>
      </c>
      <c r="L25" s="172"/>
      <c r="M25" s="172" t="str">
        <f t="shared" si="2"/>
        <v>D1303-20</v>
      </c>
      <c r="N25" s="172" t="str">
        <f t="shared" si="3"/>
        <v>10</v>
      </c>
      <c r="O25" s="1696"/>
      <c r="P25" s="1696"/>
      <c r="Q25" s="1696"/>
      <c r="R25" s="1696"/>
      <c r="S25" s="1696"/>
      <c r="T25" s="1696"/>
      <c r="U25" s="1696"/>
      <c r="V25" s="1696"/>
      <c r="W25" s="1696"/>
      <c r="X25" s="1696"/>
      <c r="Y25" s="1696"/>
      <c r="Z25" s="1696"/>
      <c r="AA25" s="1696"/>
      <c r="AB25" s="1696"/>
      <c r="AC25" s="1696"/>
      <c r="AD25" s="1696"/>
      <c r="AE25" s="1696"/>
      <c r="AF25" s="1696"/>
      <c r="AG25" s="1696"/>
      <c r="AH25" s="1696"/>
      <c r="AI25" s="1696"/>
      <c r="AJ25" s="1696"/>
      <c r="AK25" s="1696"/>
      <c r="AL25" s="1696"/>
      <c r="AM25" s="1696"/>
      <c r="AN25" s="1696"/>
      <c r="AO25" s="1696"/>
      <c r="AP25" s="1696"/>
      <c r="AQ25" s="1696"/>
      <c r="AR25" s="1696"/>
      <c r="AS25" s="1696"/>
    </row>
    <row r="26" spans="1:45" s="158" customFormat="1" ht="21" customHeight="1">
      <c r="A26" s="468" t="s">
        <v>2018</v>
      </c>
      <c r="B26" s="455" t="s">
        <v>174</v>
      </c>
      <c r="C26" s="218">
        <v>41344</v>
      </c>
      <c r="D26" s="389">
        <v>44986</v>
      </c>
      <c r="E26" s="345" t="str">
        <f t="shared" ca="1" si="0"/>
        <v>VIGENTE</v>
      </c>
      <c r="F26" s="345" t="str">
        <f t="shared" ca="1" si="1"/>
        <v>OK</v>
      </c>
      <c r="G26" s="217" t="s">
        <v>1614</v>
      </c>
      <c r="H26" s="219" t="s">
        <v>186</v>
      </c>
      <c r="I26" s="405" t="s">
        <v>5501</v>
      </c>
      <c r="J26" s="1858" t="s">
        <v>196</v>
      </c>
      <c r="K26" s="303">
        <v>50430</v>
      </c>
      <c r="L26" s="172"/>
      <c r="M26" s="172" t="str">
        <f t="shared" si="2"/>
        <v>D1303-20</v>
      </c>
      <c r="N26" s="172" t="str">
        <f t="shared" si="3"/>
        <v>11</v>
      </c>
      <c r="O26" s="1696"/>
      <c r="P26" s="1696"/>
      <c r="Q26" s="1696"/>
      <c r="R26" s="1696"/>
      <c r="S26" s="1696"/>
      <c r="T26" s="1696"/>
      <c r="U26" s="1696"/>
      <c r="V26" s="1696"/>
      <c r="W26" s="1696"/>
      <c r="X26" s="1696"/>
      <c r="Y26" s="1696"/>
      <c r="Z26" s="1696"/>
      <c r="AA26" s="1696"/>
      <c r="AB26" s="1696"/>
      <c r="AC26" s="1696"/>
      <c r="AD26" s="1696"/>
      <c r="AE26" s="1696"/>
      <c r="AF26" s="1696"/>
      <c r="AG26" s="1696"/>
      <c r="AH26" s="1696"/>
      <c r="AI26" s="1696"/>
      <c r="AJ26" s="1696"/>
      <c r="AK26" s="1696"/>
      <c r="AL26" s="1696"/>
      <c r="AM26" s="1696"/>
      <c r="AN26" s="1696"/>
      <c r="AO26" s="1696"/>
      <c r="AP26" s="1696"/>
      <c r="AQ26" s="1696"/>
      <c r="AR26" s="1696"/>
      <c r="AS26" s="1696"/>
    </row>
    <row r="27" spans="1:45" s="158" customFormat="1" ht="30">
      <c r="A27" s="468" t="s">
        <v>2017</v>
      </c>
      <c r="B27" s="455" t="s">
        <v>219</v>
      </c>
      <c r="C27" s="218">
        <v>41372</v>
      </c>
      <c r="D27" s="345">
        <v>45017</v>
      </c>
      <c r="E27" s="345" t="str">
        <f t="shared" ca="1" si="0"/>
        <v>VIGENTE</v>
      </c>
      <c r="F27" s="345" t="str">
        <f t="shared" ca="1" si="1"/>
        <v>OK</v>
      </c>
      <c r="G27" s="217" t="s">
        <v>1615</v>
      </c>
      <c r="H27" s="219" t="s">
        <v>218</v>
      </c>
      <c r="I27" s="302" t="s">
        <v>225</v>
      </c>
      <c r="J27" s="271" t="s">
        <v>80</v>
      </c>
      <c r="K27" s="300">
        <v>30400</v>
      </c>
      <c r="L27" s="172"/>
      <c r="M27" s="172" t="str">
        <f t="shared" si="2"/>
        <v>D1303-20</v>
      </c>
      <c r="N27" s="172" t="str">
        <f t="shared" si="3"/>
        <v>12</v>
      </c>
      <c r="O27" s="1696"/>
      <c r="P27" s="1696"/>
      <c r="Q27" s="1696"/>
      <c r="R27" s="1696"/>
      <c r="S27" s="1696"/>
      <c r="T27" s="1696"/>
      <c r="U27" s="1696"/>
      <c r="V27" s="1696"/>
      <c r="W27" s="1696"/>
      <c r="X27" s="1696"/>
      <c r="Y27" s="1696"/>
      <c r="Z27" s="1696"/>
      <c r="AA27" s="1696"/>
      <c r="AB27" s="1696"/>
      <c r="AC27" s="1696"/>
      <c r="AD27" s="1696"/>
      <c r="AE27" s="1696"/>
      <c r="AF27" s="1696"/>
      <c r="AG27" s="1696"/>
      <c r="AH27" s="1696"/>
      <c r="AI27" s="1696"/>
      <c r="AJ27" s="1696"/>
      <c r="AK27" s="1696"/>
      <c r="AL27" s="1696"/>
      <c r="AM27" s="1696"/>
      <c r="AN27" s="1696"/>
      <c r="AO27" s="1696"/>
      <c r="AP27" s="1696"/>
      <c r="AQ27" s="1696"/>
      <c r="AR27" s="1696"/>
      <c r="AS27" s="1696"/>
    </row>
    <row r="28" spans="1:45" s="158" customFormat="1" ht="30">
      <c r="A28" s="468" t="s">
        <v>2017</v>
      </c>
      <c r="B28" s="455" t="s">
        <v>220</v>
      </c>
      <c r="C28" s="218">
        <v>41372</v>
      </c>
      <c r="D28" s="345">
        <v>45383</v>
      </c>
      <c r="E28" s="345" t="str">
        <f t="shared" ca="1" si="0"/>
        <v>VIGENTE</v>
      </c>
      <c r="F28" s="345" t="str">
        <f t="shared" ca="1" si="1"/>
        <v>OK</v>
      </c>
      <c r="G28" s="217" t="s">
        <v>1615</v>
      </c>
      <c r="H28" s="219" t="s">
        <v>222</v>
      </c>
      <c r="I28" s="276" t="s">
        <v>226</v>
      </c>
      <c r="J28" s="271" t="s">
        <v>80</v>
      </c>
      <c r="K28" s="300">
        <v>30403</v>
      </c>
      <c r="L28" s="172"/>
      <c r="M28" s="172" t="str">
        <f t="shared" si="2"/>
        <v>D1304-42</v>
      </c>
      <c r="N28" s="172" t="str">
        <f t="shared" si="3"/>
        <v/>
      </c>
      <c r="O28" s="1696"/>
      <c r="P28" s="1696"/>
      <c r="Q28" s="1696"/>
      <c r="R28" s="1696"/>
      <c r="S28" s="1696"/>
      <c r="T28" s="1696"/>
      <c r="U28" s="1696"/>
      <c r="V28" s="1696"/>
      <c r="W28" s="1696"/>
      <c r="X28" s="1696"/>
      <c r="Y28" s="1696"/>
      <c r="Z28" s="1696"/>
      <c r="AA28" s="1696"/>
      <c r="AB28" s="1696"/>
      <c r="AC28" s="1696"/>
      <c r="AD28" s="1696"/>
      <c r="AE28" s="1696"/>
      <c r="AF28" s="1696"/>
      <c r="AG28" s="1696"/>
      <c r="AH28" s="1696"/>
      <c r="AI28" s="1696"/>
      <c r="AJ28" s="1696"/>
      <c r="AK28" s="1696"/>
      <c r="AL28" s="1696"/>
      <c r="AM28" s="1696"/>
      <c r="AN28" s="1696"/>
      <c r="AO28" s="1696"/>
      <c r="AP28" s="1696"/>
      <c r="AQ28" s="1696"/>
      <c r="AR28" s="1696"/>
      <c r="AS28" s="1696"/>
    </row>
    <row r="29" spans="1:45" s="158" customFormat="1" ht="30">
      <c r="A29" s="468" t="s">
        <v>2017</v>
      </c>
      <c r="B29" s="455" t="s">
        <v>221</v>
      </c>
      <c r="C29" s="218">
        <v>41372</v>
      </c>
      <c r="D29" s="345">
        <v>45017</v>
      </c>
      <c r="E29" s="345" t="str">
        <f t="shared" ca="1" si="0"/>
        <v>VIGENTE</v>
      </c>
      <c r="F29" s="345" t="str">
        <f t="shared" ca="1" si="1"/>
        <v>OK</v>
      </c>
      <c r="G29" s="217" t="s">
        <v>1615</v>
      </c>
      <c r="H29" s="219" t="s">
        <v>223</v>
      </c>
      <c r="I29" s="276" t="s">
        <v>224</v>
      </c>
      <c r="J29" s="271" t="s">
        <v>80</v>
      </c>
      <c r="K29" s="300">
        <v>30404</v>
      </c>
      <c r="L29" s="172"/>
      <c r="M29" s="172" t="str">
        <f t="shared" si="2"/>
        <v>D1304-43</v>
      </c>
      <c r="N29" s="172" t="str">
        <f t="shared" si="3"/>
        <v/>
      </c>
      <c r="O29" s="1696"/>
      <c r="P29" s="1696"/>
      <c r="Q29" s="1696"/>
      <c r="R29" s="1696"/>
      <c r="S29" s="1696"/>
      <c r="T29" s="1696"/>
      <c r="U29" s="1696"/>
      <c r="V29" s="1696"/>
      <c r="W29" s="1696"/>
      <c r="X29" s="1696"/>
      <c r="Y29" s="1696"/>
      <c r="Z29" s="1696"/>
      <c r="AA29" s="1696"/>
      <c r="AB29" s="1696"/>
      <c r="AC29" s="1696"/>
      <c r="AD29" s="1696"/>
      <c r="AE29" s="1696"/>
      <c r="AF29" s="1696"/>
      <c r="AG29" s="1696"/>
      <c r="AH29" s="1696"/>
      <c r="AI29" s="1696"/>
      <c r="AJ29" s="1696"/>
      <c r="AK29" s="1696"/>
      <c r="AL29" s="1696"/>
      <c r="AM29" s="1696"/>
      <c r="AN29" s="1696"/>
      <c r="AO29" s="1696"/>
      <c r="AP29" s="1696"/>
      <c r="AQ29" s="1696"/>
      <c r="AR29" s="1696"/>
      <c r="AS29" s="1696"/>
    </row>
    <row r="30" spans="1:45" s="158" customFormat="1" ht="30">
      <c r="A30" s="469" t="s">
        <v>2017</v>
      </c>
      <c r="B30" s="470" t="s">
        <v>2131</v>
      </c>
      <c r="C30" s="264">
        <v>41397</v>
      </c>
      <c r="D30" s="345">
        <v>45047</v>
      </c>
      <c r="E30" s="345" t="str">
        <f t="shared" ca="1" si="0"/>
        <v>VIGENTE</v>
      </c>
      <c r="F30" s="345" t="str">
        <f t="shared" ca="1" si="1"/>
        <v>OK</v>
      </c>
      <c r="G30" s="263" t="s">
        <v>1616</v>
      </c>
      <c r="H30" s="2003" t="s">
        <v>2132</v>
      </c>
      <c r="I30" s="252" t="s">
        <v>2134</v>
      </c>
      <c r="J30" s="211" t="s">
        <v>767</v>
      </c>
      <c r="K30" s="2004">
        <v>30312</v>
      </c>
      <c r="L30" s="172"/>
      <c r="M30" s="172" t="str">
        <f t="shared" si="2"/>
        <v>D1304-44</v>
      </c>
      <c r="N30" s="172" t="str">
        <f t="shared" si="3"/>
        <v/>
      </c>
      <c r="O30" s="1696"/>
      <c r="P30" s="1696"/>
      <c r="Q30" s="1696"/>
      <c r="R30" s="1696"/>
      <c r="S30" s="1696"/>
      <c r="T30" s="1696"/>
      <c r="U30" s="1696"/>
      <c r="V30" s="1696"/>
      <c r="W30" s="1696"/>
      <c r="X30" s="1696"/>
      <c r="Y30" s="1696"/>
      <c r="Z30" s="1696"/>
      <c r="AA30" s="1696"/>
      <c r="AB30" s="1696"/>
      <c r="AC30" s="1696"/>
      <c r="AD30" s="1696"/>
      <c r="AE30" s="1696"/>
      <c r="AF30" s="1696"/>
      <c r="AG30" s="1696"/>
      <c r="AH30" s="1696"/>
      <c r="AI30" s="1696"/>
      <c r="AJ30" s="1696"/>
      <c r="AK30" s="1696"/>
      <c r="AL30" s="1696"/>
      <c r="AM30" s="1696"/>
      <c r="AN30" s="1696"/>
      <c r="AO30" s="1696"/>
      <c r="AP30" s="1696"/>
      <c r="AQ30" s="1696"/>
      <c r="AR30" s="1696"/>
      <c r="AS30" s="1696"/>
    </row>
    <row r="31" spans="1:45" s="9" customFormat="1" ht="45.75" customHeight="1">
      <c r="A31" s="469" t="s">
        <v>2017</v>
      </c>
      <c r="B31" s="470" t="s">
        <v>2199</v>
      </c>
      <c r="C31" s="264">
        <v>41675</v>
      </c>
      <c r="D31" s="345">
        <v>45323</v>
      </c>
      <c r="E31" s="345" t="str">
        <f t="shared" ca="1" si="0"/>
        <v>VIGENTE</v>
      </c>
      <c r="F31" s="345" t="str">
        <f t="shared" ca="1" si="1"/>
        <v>OK</v>
      </c>
      <c r="G31" s="263" t="s">
        <v>1616</v>
      </c>
      <c r="H31" s="211" t="s">
        <v>6046</v>
      </c>
      <c r="I31" s="211" t="s">
        <v>2201</v>
      </c>
      <c r="J31" s="212" t="s">
        <v>767</v>
      </c>
      <c r="K31" s="308">
        <v>30214</v>
      </c>
      <c r="L31" s="58"/>
      <c r="M31" s="58" t="str">
        <f t="shared" si="2"/>
        <v>D1305-48</v>
      </c>
      <c r="N31" s="58" t="str">
        <f t="shared" si="3"/>
        <v/>
      </c>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row>
    <row r="32" spans="1:45" s="9" customFormat="1" ht="50.25" customHeight="1">
      <c r="A32" s="469" t="s">
        <v>2017</v>
      </c>
      <c r="B32" s="470" t="s">
        <v>2200</v>
      </c>
      <c r="C32" s="264">
        <v>41675</v>
      </c>
      <c r="D32" s="345">
        <v>45323</v>
      </c>
      <c r="E32" s="345" t="str">
        <f t="shared" ca="1" si="0"/>
        <v>VIGENTE</v>
      </c>
      <c r="F32" s="345" t="str">
        <f t="shared" ca="1" si="1"/>
        <v>OK</v>
      </c>
      <c r="G32" s="263" t="s">
        <v>1616</v>
      </c>
      <c r="H32" s="211" t="s">
        <v>6047</v>
      </c>
      <c r="I32" s="306" t="s">
        <v>2202</v>
      </c>
      <c r="J32" s="211" t="s">
        <v>80</v>
      </c>
      <c r="K32" s="308" t="s">
        <v>2203</v>
      </c>
      <c r="L32" s="58"/>
      <c r="M32" s="58" t="str">
        <f t="shared" si="2"/>
        <v>D1402-03</v>
      </c>
      <c r="N32" s="58" t="str">
        <f t="shared" si="3"/>
        <v/>
      </c>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row>
    <row r="33" spans="1:45" s="9" customFormat="1" ht="50.25" customHeight="1">
      <c r="A33" s="469" t="s">
        <v>2017</v>
      </c>
      <c r="B33" s="470" t="s">
        <v>2220</v>
      </c>
      <c r="C33" s="264">
        <v>41704</v>
      </c>
      <c r="D33" s="345">
        <v>45352</v>
      </c>
      <c r="E33" s="345" t="str">
        <f t="shared" ca="1" si="0"/>
        <v>VIGENTE</v>
      </c>
      <c r="F33" s="345" t="str">
        <f t="shared" ca="1" si="1"/>
        <v>OK</v>
      </c>
      <c r="G33" s="263" t="s">
        <v>1616</v>
      </c>
      <c r="H33" s="211" t="s">
        <v>6048</v>
      </c>
      <c r="I33" s="252" t="s">
        <v>2218</v>
      </c>
      <c r="J33" s="211" t="s">
        <v>766</v>
      </c>
      <c r="K33" s="308" t="s">
        <v>2219</v>
      </c>
      <c r="L33" s="58"/>
      <c r="M33" s="58" t="str">
        <f t="shared" si="2"/>
        <v>D1402-01</v>
      </c>
      <c r="N33" s="58" t="str">
        <f t="shared" si="3"/>
        <v/>
      </c>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row>
    <row r="34" spans="1:45" s="9" customFormat="1" ht="50.25" customHeight="1">
      <c r="A34" s="469" t="s">
        <v>2017</v>
      </c>
      <c r="B34" s="470" t="s">
        <v>2223</v>
      </c>
      <c r="C34" s="264">
        <v>41704</v>
      </c>
      <c r="D34" s="345">
        <v>45352</v>
      </c>
      <c r="E34" s="345" t="str">
        <f t="shared" ca="1" si="0"/>
        <v>VIGENTE</v>
      </c>
      <c r="F34" s="345" t="str">
        <f t="shared" ca="1" si="1"/>
        <v>OK</v>
      </c>
      <c r="G34" s="263" t="s">
        <v>1616</v>
      </c>
      <c r="H34" s="211" t="s">
        <v>6049</v>
      </c>
      <c r="I34" s="252" t="s">
        <v>2221</v>
      </c>
      <c r="J34" s="211" t="s">
        <v>820</v>
      </c>
      <c r="K34" s="308" t="s">
        <v>2222</v>
      </c>
      <c r="L34" s="58"/>
      <c r="M34" s="58" t="str">
        <f t="shared" si="2"/>
        <v>D1403-10</v>
      </c>
      <c r="N34" s="58" t="str">
        <f t="shared" si="3"/>
        <v/>
      </c>
      <c r="O34" s="432"/>
      <c r="P34" s="432"/>
      <c r="Q34" s="432"/>
      <c r="R34" s="432"/>
      <c r="S34" s="432"/>
      <c r="T34" s="432"/>
      <c r="U34" s="432"/>
      <c r="V34" s="432"/>
      <c r="W34" s="432"/>
    </row>
    <row r="35" spans="1:45" s="9" customFormat="1" ht="54.75" customHeight="1">
      <c r="A35" s="469" t="s">
        <v>2017</v>
      </c>
      <c r="B35" s="470" t="s">
        <v>3690</v>
      </c>
      <c r="C35" s="264">
        <v>42646</v>
      </c>
      <c r="D35" s="345">
        <v>44470</v>
      </c>
      <c r="E35" s="345" t="str">
        <f t="shared" ca="1" si="0"/>
        <v>VIGENTE</v>
      </c>
      <c r="F35" s="345" t="str">
        <f t="shared" ca="1" si="1"/>
        <v>OK</v>
      </c>
      <c r="G35" s="263" t="s">
        <v>1617</v>
      </c>
      <c r="H35" s="211" t="s">
        <v>3689</v>
      </c>
      <c r="I35" s="252" t="s">
        <v>3691</v>
      </c>
      <c r="J35" s="211" t="s">
        <v>3692</v>
      </c>
      <c r="K35" s="308" t="s">
        <v>3693</v>
      </c>
      <c r="L35" s="58"/>
      <c r="M35" s="58" t="str">
        <f t="shared" si="2"/>
        <v>D1403-03</v>
      </c>
      <c r="N35" s="58" t="str">
        <f t="shared" si="3"/>
        <v/>
      </c>
      <c r="O35" s="432"/>
      <c r="P35" s="432"/>
      <c r="Q35" s="432"/>
      <c r="R35" s="432"/>
      <c r="S35" s="432"/>
      <c r="T35" s="432"/>
      <c r="U35" s="432"/>
      <c r="V35" s="432"/>
      <c r="W35" s="432"/>
    </row>
    <row r="36" spans="1:45" s="9" customFormat="1" ht="78" customHeight="1">
      <c r="A36" s="469" t="s">
        <v>2017</v>
      </c>
      <c r="B36" s="470" t="s">
        <v>3696</v>
      </c>
      <c r="C36" s="264">
        <v>42646</v>
      </c>
      <c r="D36" s="345">
        <v>44470</v>
      </c>
      <c r="E36" s="345" t="str">
        <f t="shared" ca="1" si="0"/>
        <v>VIGENTE</v>
      </c>
      <c r="F36" s="345" t="str">
        <f t="shared" ca="1" si="1"/>
        <v>OK</v>
      </c>
      <c r="G36" s="263" t="s">
        <v>1617</v>
      </c>
      <c r="H36" s="211" t="s">
        <v>3694</v>
      </c>
      <c r="I36" s="252" t="s">
        <v>3695</v>
      </c>
      <c r="J36" s="211" t="s">
        <v>820</v>
      </c>
      <c r="K36" s="308" t="s">
        <v>3697</v>
      </c>
      <c r="L36" s="58"/>
      <c r="M36" s="58" t="str">
        <f t="shared" si="2"/>
        <v>D1610-86</v>
      </c>
      <c r="N36" s="58" t="str">
        <f t="shared" si="3"/>
        <v/>
      </c>
      <c r="O36" s="432"/>
      <c r="P36" s="432"/>
      <c r="Q36" s="432"/>
      <c r="R36" s="432"/>
      <c r="S36" s="432"/>
      <c r="T36" s="432"/>
      <c r="U36" s="432"/>
      <c r="V36" s="432"/>
      <c r="W36" s="432"/>
    </row>
    <row r="37" spans="1:45" s="9" customFormat="1" ht="68.25" customHeight="1">
      <c r="A37" s="843" t="s">
        <v>2017</v>
      </c>
      <c r="B37" s="844" t="s">
        <v>3757</v>
      </c>
      <c r="C37" s="845">
        <v>42716</v>
      </c>
      <c r="D37" s="846">
        <v>44531</v>
      </c>
      <c r="E37" s="847" t="str">
        <f ca="1">IF(D37&lt;=$T$2,"CADUCADO","VIGENTE")</f>
        <v>VIGENTE</v>
      </c>
      <c r="F37" s="847" t="str">
        <f ca="1">IF($T$2&gt;=(EDATE(D37,-4)),"ALERTA","OK")</f>
        <v>OK</v>
      </c>
      <c r="G37" s="844" t="s">
        <v>1616</v>
      </c>
      <c r="H37" s="848" t="s">
        <v>3758</v>
      </c>
      <c r="I37" s="848" t="s">
        <v>3759</v>
      </c>
      <c r="J37" s="848" t="s">
        <v>820</v>
      </c>
      <c r="K37" s="849" t="s">
        <v>3760</v>
      </c>
      <c r="L37" s="58"/>
      <c r="M37" s="58" t="str">
        <f t="shared" si="2"/>
        <v>D1610-85</v>
      </c>
      <c r="N37" s="58" t="str">
        <f t="shared" si="3"/>
        <v/>
      </c>
      <c r="O37" s="432"/>
      <c r="P37" s="432"/>
      <c r="Q37" s="432"/>
      <c r="R37" s="432"/>
      <c r="S37" s="432"/>
      <c r="T37" s="432"/>
      <c r="U37" s="432"/>
      <c r="V37" s="432"/>
      <c r="W37" s="432"/>
    </row>
    <row r="38" spans="1:45" s="54" customFormat="1" ht="51.75" customHeight="1">
      <c r="A38" s="879" t="s">
        <v>2017</v>
      </c>
      <c r="B38" s="880" t="s">
        <v>3905</v>
      </c>
      <c r="C38" s="881">
        <v>42731</v>
      </c>
      <c r="D38" s="882">
        <v>44531</v>
      </c>
      <c r="E38" s="883" t="str">
        <f ca="1">IF(D38&lt;=$T$2,"CADUCADO","VIGENTE")</f>
        <v>VIGENTE</v>
      </c>
      <c r="F38" s="883" t="str">
        <f ca="1">IF($T$2&gt;=(EDATE(D38,-4)),"ALERTA","OK")</f>
        <v>OK</v>
      </c>
      <c r="G38" s="880" t="s">
        <v>1616</v>
      </c>
      <c r="H38" s="884" t="s">
        <v>3903</v>
      </c>
      <c r="I38" s="884" t="s">
        <v>3904</v>
      </c>
      <c r="J38" s="884" t="s">
        <v>820</v>
      </c>
      <c r="K38" s="885">
        <v>413557</v>
      </c>
      <c r="L38" s="58"/>
      <c r="M38" s="58" t="str">
        <f>IF(ISNUMBER(FIND("/",$B36,1)),MID($B36,1,FIND("/",$B36,1)-1),$B36)</f>
        <v>D1610-85</v>
      </c>
      <c r="N38" s="58" t="str">
        <f>IF(ISNUMBER(FIND("/",$B36,1)),MID($B36,FIND("/",$B36,1)+1,LEN($B36)),"")</f>
        <v/>
      </c>
      <c r="O38" s="466"/>
      <c r="P38" s="466"/>
      <c r="Q38" s="466"/>
      <c r="R38" s="466"/>
      <c r="S38" s="466"/>
      <c r="T38" s="466"/>
      <c r="U38" s="466"/>
      <c r="V38" s="466"/>
      <c r="W38" s="466"/>
    </row>
    <row r="39" spans="1:45" s="54" customFormat="1" ht="70.5" customHeight="1">
      <c r="A39" s="1888" t="s">
        <v>2017</v>
      </c>
      <c r="B39" s="1094" t="s">
        <v>3925</v>
      </c>
      <c r="C39" s="1876">
        <v>42765</v>
      </c>
      <c r="D39" s="1877">
        <v>44562</v>
      </c>
      <c r="E39" s="726" t="str">
        <f ca="1">IF(D39&lt;=$T$2,"CADUCADO","VIGENTE")</f>
        <v>VIGENTE</v>
      </c>
      <c r="F39" s="726" t="str">
        <f ca="1">IF($T$2&gt;=(EDATE(D39,-4)),"ALERTA","OK")</f>
        <v>OK</v>
      </c>
      <c r="G39" s="1094" t="s">
        <v>1616</v>
      </c>
      <c r="H39" s="1095" t="s">
        <v>3926</v>
      </c>
      <c r="I39" s="1878" t="s">
        <v>3927</v>
      </c>
      <c r="J39" s="1095" t="s">
        <v>820</v>
      </c>
      <c r="K39" s="1889" t="s">
        <v>3928</v>
      </c>
      <c r="L39" s="58"/>
      <c r="M39" s="58" t="str">
        <f>IF(ISNUMBER(FIND("/",$B36,1)),MID($B36,1,FIND("/",$B36,1)-1),$B36)</f>
        <v>D1610-85</v>
      </c>
      <c r="N39" s="58" t="str">
        <f>IF(ISNUMBER(FIND("/",$B36,1)),MID($B36,FIND("/",$B36,1)+1,LEN($B36)),"")</f>
        <v/>
      </c>
      <c r="O39" s="466"/>
      <c r="P39" s="466"/>
      <c r="Q39" s="466"/>
      <c r="R39" s="466"/>
      <c r="S39" s="466"/>
      <c r="T39" s="466"/>
      <c r="U39" s="466"/>
      <c r="V39" s="466"/>
      <c r="W39" s="466"/>
    </row>
    <row r="40" spans="1:45" s="1893" customFormat="1" ht="30.75" customHeight="1">
      <c r="A40" s="879" t="s">
        <v>2017</v>
      </c>
      <c r="B40" s="880" t="s">
        <v>3922</v>
      </c>
      <c r="C40" s="881">
        <v>42765</v>
      </c>
      <c r="D40" s="882">
        <v>44562</v>
      </c>
      <c r="E40" s="883" t="str">
        <f t="shared" ref="E40" ca="1" si="4">IF(D40&lt;=$T$2,"CADUCADO","VIGENTE")</f>
        <v>VIGENTE</v>
      </c>
      <c r="F40" s="883" t="str">
        <f t="shared" ref="F40" ca="1" si="5">IF($T$2&gt;=(EDATE(D40,-4)),"ALERTA","OK")</f>
        <v>OK</v>
      </c>
      <c r="G40" s="880" t="s">
        <v>1614</v>
      </c>
      <c r="H40" s="1890" t="s">
        <v>3921</v>
      </c>
      <c r="I40" s="884" t="s">
        <v>3923</v>
      </c>
      <c r="J40" s="884" t="s">
        <v>75</v>
      </c>
      <c r="K40" s="885">
        <v>32700</v>
      </c>
      <c r="L40" s="1891"/>
      <c r="M40" s="1891"/>
      <c r="N40" s="1891"/>
      <c r="O40" s="1892"/>
      <c r="P40" s="1892"/>
      <c r="Q40" s="1892"/>
      <c r="R40" s="1892"/>
      <c r="S40" s="1892"/>
      <c r="T40" s="1892"/>
      <c r="U40" s="1892"/>
      <c r="V40" s="1892"/>
      <c r="W40" s="1892"/>
    </row>
    <row r="41" spans="1:45" s="54" customFormat="1" ht="77.25" customHeight="1">
      <c r="A41" s="1888" t="s">
        <v>2017</v>
      </c>
      <c r="B41" s="1094" t="s">
        <v>4768</v>
      </c>
      <c r="C41" s="1876">
        <v>43214</v>
      </c>
      <c r="D41" s="1877">
        <v>45040</v>
      </c>
      <c r="E41" s="726" t="str">
        <f t="shared" ref="E41" ca="1" si="6">IF(D41&lt;=$T$2,"CADUCADO","VIGENTE")</f>
        <v>VIGENTE</v>
      </c>
      <c r="F41" s="726" t="str">
        <f t="shared" ref="F41" ca="1" si="7">IF($T$2&gt;=(EDATE(D41,-4)),"ALERTA","OK")</f>
        <v>OK</v>
      </c>
      <c r="G41" s="1094" t="s">
        <v>1616</v>
      </c>
      <c r="H41" s="1095" t="s">
        <v>4765</v>
      </c>
      <c r="I41" s="1878" t="s">
        <v>4766</v>
      </c>
      <c r="J41" s="1878" t="s">
        <v>820</v>
      </c>
      <c r="K41" s="1894" t="s">
        <v>4767</v>
      </c>
      <c r="L41" s="58"/>
      <c r="M41" s="58" t="str">
        <f>IF(ISNUMBER(FIND("/",$B36,1)),MID($B36,1,FIND("/",$B36,1)-1),$B36)</f>
        <v>D1610-85</v>
      </c>
      <c r="N41" s="58" t="str">
        <f>IF(ISNUMBER(FIND("/",$B36,1)),MID($B36,FIND("/",$B36,1)+1,LEN($B36)),"")</f>
        <v/>
      </c>
      <c r="O41" s="466"/>
      <c r="P41" s="466"/>
      <c r="Q41" s="466"/>
      <c r="R41" s="466"/>
      <c r="S41" s="466"/>
      <c r="T41" s="466"/>
      <c r="U41" s="466"/>
      <c r="V41" s="466"/>
      <c r="W41" s="466"/>
    </row>
    <row r="42" spans="1:45" s="1901" customFormat="1" ht="46.5" customHeight="1">
      <c r="A42" s="1879" t="s">
        <v>2019</v>
      </c>
      <c r="B42" s="1880" t="s">
        <v>5623</v>
      </c>
      <c r="C42" s="1881">
        <v>43643</v>
      </c>
      <c r="D42" s="1882">
        <v>45473</v>
      </c>
      <c r="E42" s="1882" t="str">
        <f ca="1">IF(D42&lt;=$T$2,"CADUCADO","VIGENTE")</f>
        <v>VIGENTE</v>
      </c>
      <c r="F42" s="1882" t="str">
        <f ca="1">IF($T$2&gt;=(EDATE(D42,-4)),"ALERTA","OK")</f>
        <v>OK</v>
      </c>
      <c r="G42" s="1883" t="s">
        <v>1614</v>
      </c>
      <c r="H42" s="1884" t="s">
        <v>5622</v>
      </c>
      <c r="I42" s="1885"/>
      <c r="J42" s="1884"/>
      <c r="K42" s="1886"/>
      <c r="L42" s="1899"/>
      <c r="M42" s="1899"/>
      <c r="N42" s="1899"/>
      <c r="O42" s="1900"/>
      <c r="P42" s="1900"/>
      <c r="Q42" s="1900"/>
      <c r="R42" s="1900"/>
      <c r="S42" s="1900"/>
      <c r="T42" s="1900"/>
      <c r="U42" s="1900"/>
      <c r="V42" s="1900"/>
      <c r="W42" s="1900"/>
    </row>
    <row r="43" spans="1:45" s="54" customFormat="1" ht="30.75" customHeight="1">
      <c r="A43" s="1895" t="s">
        <v>2018</v>
      </c>
      <c r="B43" s="1896" t="s">
        <v>5624</v>
      </c>
      <c r="C43" s="1897">
        <v>43643</v>
      </c>
      <c r="D43" s="1337">
        <v>45473</v>
      </c>
      <c r="E43" s="1337" t="str">
        <f t="shared" ref="E43:E64" ca="1" si="8">IF(D43&lt;=$T$2,"CADUCADO","VIGENTE")</f>
        <v>VIGENTE</v>
      </c>
      <c r="F43" s="1337" t="str">
        <f t="shared" ref="F43:F48" ca="1" si="9">IF($T$2&gt;=(EDATE(D43,-4)),"ALERTA","OK")</f>
        <v>OK</v>
      </c>
      <c r="G43" s="987" t="s">
        <v>1614</v>
      </c>
      <c r="H43" s="1338" t="s">
        <v>5631</v>
      </c>
      <c r="I43" s="1339" t="s">
        <v>5632</v>
      </c>
      <c r="J43" s="1338" t="s">
        <v>5633</v>
      </c>
      <c r="K43" s="1898">
        <v>50110</v>
      </c>
      <c r="L43" s="58"/>
      <c r="M43" s="58"/>
      <c r="N43" s="58"/>
      <c r="O43" s="466"/>
      <c r="P43" s="466"/>
      <c r="Q43" s="466"/>
      <c r="R43" s="466"/>
      <c r="S43" s="466"/>
      <c r="T43" s="466"/>
      <c r="U43" s="466"/>
      <c r="V43" s="466"/>
      <c r="W43" s="466"/>
    </row>
    <row r="44" spans="1:45" s="54" customFormat="1" ht="27.75" customHeight="1">
      <c r="A44" s="1895" t="s">
        <v>2018</v>
      </c>
      <c r="B44" s="1887" t="s">
        <v>5625</v>
      </c>
      <c r="C44" s="369">
        <v>43643</v>
      </c>
      <c r="D44" s="635">
        <v>45473</v>
      </c>
      <c r="E44" s="635" t="str">
        <f t="shared" ca="1" si="8"/>
        <v>VIGENTE</v>
      </c>
      <c r="F44" s="635" t="str">
        <f t="shared" ca="1" si="9"/>
        <v>OK</v>
      </c>
      <c r="G44" s="634" t="s">
        <v>1614</v>
      </c>
      <c r="H44" s="487" t="s">
        <v>5634</v>
      </c>
      <c r="I44" s="472" t="s">
        <v>5647</v>
      </c>
      <c r="J44" s="487" t="s">
        <v>5633</v>
      </c>
      <c r="K44" s="1875">
        <v>50120</v>
      </c>
      <c r="L44" s="58"/>
      <c r="M44" s="58"/>
      <c r="N44" s="58"/>
      <c r="O44" s="466"/>
      <c r="P44" s="466"/>
      <c r="Q44" s="466"/>
      <c r="R44" s="466"/>
      <c r="S44" s="466"/>
      <c r="T44" s="466"/>
      <c r="U44" s="466"/>
      <c r="V44" s="466"/>
      <c r="W44" s="466"/>
    </row>
    <row r="45" spans="1:45" s="54" customFormat="1" ht="30" customHeight="1">
      <c r="A45" s="1895" t="s">
        <v>2018</v>
      </c>
      <c r="B45" s="1887" t="s">
        <v>5626</v>
      </c>
      <c r="C45" s="369">
        <v>43643</v>
      </c>
      <c r="D45" s="635">
        <v>45473</v>
      </c>
      <c r="E45" s="635" t="str">
        <f t="shared" ca="1" si="8"/>
        <v>VIGENTE</v>
      </c>
      <c r="F45" s="635" t="str">
        <f t="shared" ca="1" si="9"/>
        <v>OK</v>
      </c>
      <c r="G45" s="990" t="s">
        <v>1614</v>
      </c>
      <c r="H45" s="1903" t="s">
        <v>5635</v>
      </c>
      <c r="I45" s="1903" t="s">
        <v>5636</v>
      </c>
      <c r="J45" s="1904" t="s">
        <v>5637</v>
      </c>
      <c r="K45" s="1902">
        <v>70900</v>
      </c>
      <c r="L45" s="58"/>
      <c r="M45" s="58"/>
      <c r="N45" s="58"/>
      <c r="O45" s="466"/>
      <c r="P45" s="466"/>
      <c r="Q45" s="466"/>
      <c r="R45" s="466"/>
      <c r="S45" s="466"/>
      <c r="T45" s="466"/>
      <c r="U45" s="466"/>
      <c r="V45" s="466"/>
      <c r="W45" s="466"/>
    </row>
    <row r="46" spans="1:45" s="54" customFormat="1" ht="26.25" customHeight="1">
      <c r="A46" s="1895" t="s">
        <v>2018</v>
      </c>
      <c r="B46" s="1887" t="s">
        <v>5627</v>
      </c>
      <c r="C46" s="369">
        <v>43643</v>
      </c>
      <c r="D46" s="635">
        <v>45473</v>
      </c>
      <c r="E46" s="635" t="str">
        <f t="shared" ca="1" si="8"/>
        <v>VIGENTE</v>
      </c>
      <c r="F46" s="635" t="str">
        <f t="shared" ca="1" si="9"/>
        <v>OK</v>
      </c>
      <c r="G46" s="990" t="s">
        <v>1614</v>
      </c>
      <c r="H46" s="1903" t="s">
        <v>5638</v>
      </c>
      <c r="I46" s="1903" t="s">
        <v>5644</v>
      </c>
      <c r="J46" s="1904" t="s">
        <v>5639</v>
      </c>
      <c r="K46" s="1902">
        <v>70380</v>
      </c>
      <c r="L46" s="58"/>
      <c r="M46" s="58"/>
      <c r="N46" s="58"/>
      <c r="O46" s="466"/>
      <c r="P46" s="466"/>
      <c r="Q46" s="466"/>
      <c r="R46" s="466"/>
      <c r="S46" s="466"/>
      <c r="T46" s="466"/>
      <c r="U46" s="466"/>
      <c r="V46" s="466"/>
      <c r="W46" s="466"/>
    </row>
    <row r="47" spans="1:45" s="54" customFormat="1" ht="26.25" customHeight="1">
      <c r="A47" s="1895" t="s">
        <v>2018</v>
      </c>
      <c r="B47" s="1887" t="s">
        <v>5628</v>
      </c>
      <c r="C47" s="369">
        <v>43643</v>
      </c>
      <c r="D47" s="635">
        <v>45473</v>
      </c>
      <c r="E47" s="635" t="str">
        <f t="shared" ca="1" si="8"/>
        <v>VIGENTE</v>
      </c>
      <c r="F47" s="635" t="str">
        <f t="shared" ca="1" si="9"/>
        <v>OK</v>
      </c>
      <c r="G47" s="990" t="s">
        <v>1614</v>
      </c>
      <c r="H47" s="1903" t="s">
        <v>5640</v>
      </c>
      <c r="I47" s="1903" t="s">
        <v>5645</v>
      </c>
      <c r="J47" s="1904" t="s">
        <v>5641</v>
      </c>
      <c r="K47" s="1902">
        <v>70530</v>
      </c>
      <c r="L47" s="58"/>
      <c r="M47" s="58"/>
      <c r="N47" s="58"/>
      <c r="O47" s="466"/>
      <c r="P47" s="466"/>
      <c r="Q47" s="466"/>
      <c r="R47" s="466"/>
      <c r="S47" s="466"/>
      <c r="T47" s="466"/>
      <c r="U47" s="466"/>
      <c r="V47" s="466"/>
      <c r="W47" s="466"/>
    </row>
    <row r="48" spans="1:45" s="54" customFormat="1" ht="35.25" customHeight="1">
      <c r="A48" s="1895" t="s">
        <v>2018</v>
      </c>
      <c r="B48" s="1887" t="s">
        <v>5629</v>
      </c>
      <c r="C48" s="369">
        <v>43643</v>
      </c>
      <c r="D48" s="635">
        <v>45473</v>
      </c>
      <c r="E48" s="635" t="str">
        <f t="shared" ca="1" si="8"/>
        <v>VIGENTE</v>
      </c>
      <c r="F48" s="635" t="str">
        <f t="shared" ca="1" si="9"/>
        <v>OK</v>
      </c>
      <c r="G48" s="990" t="s">
        <v>1614</v>
      </c>
      <c r="H48" s="1903" t="s">
        <v>5642</v>
      </c>
      <c r="I48" s="1903" t="s">
        <v>5646</v>
      </c>
      <c r="J48" s="1904" t="s">
        <v>5643</v>
      </c>
      <c r="K48" s="1902">
        <v>70520</v>
      </c>
      <c r="L48" s="58"/>
      <c r="M48" s="58"/>
      <c r="N48" s="58"/>
      <c r="O48" s="466"/>
      <c r="P48" s="466"/>
      <c r="Q48" s="466"/>
      <c r="R48" s="466"/>
      <c r="S48" s="466"/>
      <c r="T48" s="466"/>
      <c r="U48" s="466"/>
      <c r="V48" s="466"/>
      <c r="W48" s="466"/>
    </row>
    <row r="49" spans="1:23" s="54" customFormat="1" ht="35.25" customHeight="1">
      <c r="A49" s="1895" t="s">
        <v>2018</v>
      </c>
      <c r="B49" s="1887" t="s">
        <v>5630</v>
      </c>
      <c r="C49" s="369">
        <v>43643</v>
      </c>
      <c r="D49" s="635">
        <v>45473</v>
      </c>
      <c r="E49" s="635" t="str">
        <f t="shared" ca="1" si="8"/>
        <v>VIGENTE</v>
      </c>
      <c r="F49" s="635" t="str">
        <f t="shared" ref="F49:F57" ca="1" si="10">IF($T$2&gt;=(EDATE(D49,-4)),"ALERTA","OK")</f>
        <v>OK</v>
      </c>
      <c r="G49" s="990" t="s">
        <v>1614</v>
      </c>
      <c r="H49" s="211" t="s">
        <v>5663</v>
      </c>
      <c r="I49" s="252" t="s">
        <v>5668</v>
      </c>
      <c r="J49" s="211" t="s">
        <v>5643</v>
      </c>
      <c r="K49" s="1875">
        <v>70510</v>
      </c>
      <c r="L49" s="58"/>
      <c r="M49" s="58"/>
      <c r="N49" s="58"/>
      <c r="O49" s="466"/>
      <c r="P49" s="466"/>
      <c r="Q49" s="466"/>
      <c r="R49" s="466"/>
      <c r="S49" s="466"/>
      <c r="T49" s="466"/>
      <c r="U49" s="466"/>
      <c r="V49" s="466"/>
      <c r="W49" s="466"/>
    </row>
    <row r="50" spans="1:23" s="54" customFormat="1" ht="35.25" customHeight="1">
      <c r="A50" s="1895" t="s">
        <v>2018</v>
      </c>
      <c r="B50" s="1887" t="s">
        <v>5648</v>
      </c>
      <c r="C50" s="369">
        <v>43643</v>
      </c>
      <c r="D50" s="635">
        <v>45473</v>
      </c>
      <c r="E50" s="635" t="str">
        <f t="shared" ca="1" si="8"/>
        <v>VIGENTE</v>
      </c>
      <c r="F50" s="635" t="str">
        <f t="shared" ca="1" si="10"/>
        <v>OK</v>
      </c>
      <c r="G50" s="990" t="s">
        <v>1614</v>
      </c>
      <c r="H50" s="211" t="s">
        <v>5664</v>
      </c>
      <c r="I50" s="252" t="s">
        <v>5669</v>
      </c>
      <c r="J50" s="211" t="s">
        <v>5665</v>
      </c>
      <c r="K50" s="1875">
        <v>70100</v>
      </c>
      <c r="L50" s="58"/>
      <c r="M50" s="58"/>
      <c r="N50" s="58"/>
      <c r="O50" s="466"/>
      <c r="P50" s="466"/>
      <c r="Q50" s="466"/>
      <c r="R50" s="466"/>
      <c r="S50" s="466"/>
      <c r="T50" s="466"/>
      <c r="U50" s="466"/>
      <c r="V50" s="466"/>
      <c r="W50" s="466"/>
    </row>
    <row r="51" spans="1:23" s="54" customFormat="1" ht="35.25" customHeight="1">
      <c r="A51" s="1895" t="s">
        <v>2018</v>
      </c>
      <c r="B51" s="1887" t="s">
        <v>5649</v>
      </c>
      <c r="C51" s="369">
        <v>43643</v>
      </c>
      <c r="D51" s="635">
        <v>45473</v>
      </c>
      <c r="E51" s="635" t="str">
        <f t="shared" ca="1" si="8"/>
        <v>VIGENTE</v>
      </c>
      <c r="F51" s="635" t="str">
        <f t="shared" ca="1" si="10"/>
        <v>OK</v>
      </c>
      <c r="G51" s="990" t="s">
        <v>1614</v>
      </c>
      <c r="H51" s="211" t="s">
        <v>5670</v>
      </c>
      <c r="I51" s="252" t="s">
        <v>5671</v>
      </c>
      <c r="J51" s="211" t="s">
        <v>5666</v>
      </c>
      <c r="K51" s="1875">
        <v>20070</v>
      </c>
      <c r="L51" s="58"/>
      <c r="M51" s="58"/>
      <c r="N51" s="58"/>
      <c r="O51" s="466"/>
      <c r="P51" s="466"/>
      <c r="Q51" s="466"/>
      <c r="R51" s="466"/>
      <c r="S51" s="466"/>
      <c r="T51" s="466"/>
      <c r="U51" s="466"/>
      <c r="V51" s="466"/>
      <c r="W51" s="466"/>
    </row>
    <row r="52" spans="1:23" s="54" customFormat="1" ht="35.25" customHeight="1">
      <c r="A52" s="1895" t="s">
        <v>2018</v>
      </c>
      <c r="B52" s="1887" t="s">
        <v>5650</v>
      </c>
      <c r="C52" s="369">
        <v>43643</v>
      </c>
      <c r="D52" s="635">
        <v>45473</v>
      </c>
      <c r="E52" s="635" t="str">
        <f t="shared" ca="1" si="8"/>
        <v>VIGENTE</v>
      </c>
      <c r="F52" s="635" t="str">
        <f t="shared" ca="1" si="10"/>
        <v>OK</v>
      </c>
      <c r="G52" s="990" t="s">
        <v>1614</v>
      </c>
      <c r="H52" s="211" t="s">
        <v>5672</v>
      </c>
      <c r="I52" s="252" t="s">
        <v>5671</v>
      </c>
      <c r="J52" s="211" t="s">
        <v>5667</v>
      </c>
      <c r="K52" s="1875">
        <v>20230</v>
      </c>
      <c r="L52" s="58"/>
      <c r="M52" s="58"/>
      <c r="N52" s="58"/>
      <c r="O52" s="466"/>
      <c r="P52" s="466"/>
      <c r="Q52" s="466"/>
      <c r="R52" s="466"/>
      <c r="S52" s="466"/>
      <c r="T52" s="466"/>
      <c r="U52" s="466"/>
      <c r="V52" s="466"/>
      <c r="W52" s="466"/>
    </row>
    <row r="53" spans="1:23" s="54" customFormat="1" ht="35.25" customHeight="1">
      <c r="A53" s="1895" t="s">
        <v>2018</v>
      </c>
      <c r="B53" s="1887" t="s">
        <v>5652</v>
      </c>
      <c r="C53" s="369">
        <v>43643</v>
      </c>
      <c r="D53" s="635">
        <v>45473</v>
      </c>
      <c r="E53" s="635" t="str">
        <f t="shared" ca="1" si="8"/>
        <v>VIGENTE</v>
      </c>
      <c r="F53" s="635" t="str">
        <f t="shared" ca="1" si="10"/>
        <v>OK</v>
      </c>
      <c r="G53" s="990" t="s">
        <v>1614</v>
      </c>
      <c r="H53" s="211" t="s">
        <v>5673</v>
      </c>
      <c r="I53" s="252" t="s">
        <v>5674</v>
      </c>
      <c r="J53" s="211" t="s">
        <v>5666</v>
      </c>
      <c r="K53" s="1875">
        <v>70700</v>
      </c>
      <c r="L53" s="58"/>
      <c r="M53" s="58"/>
      <c r="N53" s="58"/>
      <c r="O53" s="466"/>
      <c r="P53" s="466"/>
      <c r="Q53" s="466"/>
      <c r="R53" s="466"/>
      <c r="S53" s="466"/>
      <c r="T53" s="466"/>
      <c r="U53" s="466"/>
      <c r="V53" s="466"/>
      <c r="W53" s="466"/>
    </row>
    <row r="54" spans="1:23" s="54" customFormat="1" ht="26.25" customHeight="1">
      <c r="A54" s="1895" t="s">
        <v>2018</v>
      </c>
      <c r="B54" s="1887" t="s">
        <v>5651</v>
      </c>
      <c r="C54" s="369">
        <v>43643</v>
      </c>
      <c r="D54" s="635">
        <v>45473</v>
      </c>
      <c r="E54" s="635" t="str">
        <f t="shared" ca="1" si="8"/>
        <v>VIGENTE</v>
      </c>
      <c r="F54" s="635" t="str">
        <f t="shared" ca="1" si="10"/>
        <v>OK</v>
      </c>
      <c r="G54" s="990" t="s">
        <v>1614</v>
      </c>
      <c r="H54" s="211" t="s">
        <v>5675</v>
      </c>
      <c r="I54" s="252" t="s">
        <v>5676</v>
      </c>
      <c r="J54" s="211" t="s">
        <v>5677</v>
      </c>
      <c r="K54" s="1875">
        <v>55635</v>
      </c>
      <c r="L54" s="58"/>
      <c r="M54" s="58"/>
      <c r="N54" s="58"/>
      <c r="O54" s="466"/>
      <c r="P54" s="466"/>
      <c r="Q54" s="466"/>
      <c r="R54" s="466"/>
      <c r="S54" s="466"/>
      <c r="T54" s="466"/>
      <c r="U54" s="466"/>
      <c r="V54" s="466"/>
      <c r="W54" s="466"/>
    </row>
    <row r="55" spans="1:23" s="54" customFormat="1" ht="35.25" customHeight="1">
      <c r="A55" s="1895" t="s">
        <v>2018</v>
      </c>
      <c r="B55" s="1887" t="s">
        <v>5653</v>
      </c>
      <c r="C55" s="369">
        <v>43643</v>
      </c>
      <c r="D55" s="635">
        <v>45473</v>
      </c>
      <c r="E55" s="635" t="str">
        <f t="shared" ca="1" si="8"/>
        <v>VIGENTE</v>
      </c>
      <c r="F55" s="635" t="str">
        <f t="shared" ca="1" si="10"/>
        <v>OK</v>
      </c>
      <c r="G55" s="990" t="s">
        <v>1614</v>
      </c>
      <c r="H55" s="211" t="s">
        <v>5678</v>
      </c>
      <c r="I55" s="252" t="s">
        <v>5687</v>
      </c>
      <c r="J55" s="211" t="s">
        <v>5679</v>
      </c>
      <c r="K55" s="1875">
        <v>70422</v>
      </c>
      <c r="L55" s="58"/>
      <c r="M55" s="58"/>
      <c r="N55" s="58"/>
      <c r="O55" s="466"/>
      <c r="P55" s="466"/>
      <c r="Q55" s="466"/>
      <c r="R55" s="466"/>
      <c r="S55" s="466"/>
      <c r="T55" s="466"/>
      <c r="U55" s="466"/>
      <c r="V55" s="466"/>
      <c r="W55" s="466"/>
    </row>
    <row r="56" spans="1:23" s="54" customFormat="1" ht="35.25" customHeight="1">
      <c r="A56" s="1895" t="s">
        <v>2018</v>
      </c>
      <c r="B56" s="1887" t="s">
        <v>5655</v>
      </c>
      <c r="C56" s="369">
        <v>43643</v>
      </c>
      <c r="D56" s="635">
        <v>45473</v>
      </c>
      <c r="E56" s="635" t="str">
        <f t="shared" ca="1" si="8"/>
        <v>VIGENTE</v>
      </c>
      <c r="F56" s="635" t="str">
        <f t="shared" ca="1" si="10"/>
        <v>OK</v>
      </c>
      <c r="G56" s="990" t="s">
        <v>1614</v>
      </c>
      <c r="H56" s="211" t="s">
        <v>5680</v>
      </c>
      <c r="I56" s="252" t="s">
        <v>5687</v>
      </c>
      <c r="J56" s="211" t="s">
        <v>5679</v>
      </c>
      <c r="K56" s="1875">
        <v>70442</v>
      </c>
      <c r="L56" s="58"/>
      <c r="M56" s="58"/>
      <c r="N56" s="58"/>
      <c r="O56" s="466"/>
      <c r="P56" s="466"/>
      <c r="Q56" s="466"/>
      <c r="R56" s="466"/>
      <c r="S56" s="466"/>
      <c r="T56" s="466"/>
      <c r="U56" s="466"/>
      <c r="V56" s="466"/>
      <c r="W56" s="466"/>
    </row>
    <row r="57" spans="1:23" s="54" customFormat="1" ht="35.25" customHeight="1">
      <c r="A57" s="1895" t="s">
        <v>2018</v>
      </c>
      <c r="B57" s="1887" t="s">
        <v>5654</v>
      </c>
      <c r="C57" s="369">
        <v>43643</v>
      </c>
      <c r="D57" s="635">
        <v>45473</v>
      </c>
      <c r="E57" s="635" t="str">
        <f t="shared" ca="1" si="8"/>
        <v>VIGENTE</v>
      </c>
      <c r="F57" s="635" t="str">
        <f t="shared" ca="1" si="10"/>
        <v>OK</v>
      </c>
      <c r="G57" s="990" t="s">
        <v>1614</v>
      </c>
      <c r="H57" s="211" t="s">
        <v>5681</v>
      </c>
      <c r="I57" s="252" t="s">
        <v>5688</v>
      </c>
      <c r="J57" s="211" t="s">
        <v>5641</v>
      </c>
      <c r="K57" s="1875">
        <v>70572</v>
      </c>
      <c r="L57" s="58"/>
      <c r="M57" s="58"/>
      <c r="N57" s="58"/>
      <c r="O57" s="466"/>
      <c r="P57" s="466"/>
      <c r="Q57" s="466"/>
      <c r="R57" s="466"/>
      <c r="S57" s="466"/>
      <c r="T57" s="466"/>
      <c r="U57" s="466"/>
      <c r="V57" s="466"/>
      <c r="W57" s="466"/>
    </row>
    <row r="58" spans="1:23" s="54" customFormat="1" ht="35.25" customHeight="1">
      <c r="A58" s="1895" t="s">
        <v>2018</v>
      </c>
      <c r="B58" s="1887" t="s">
        <v>5656</v>
      </c>
      <c r="C58" s="369">
        <v>43643</v>
      </c>
      <c r="D58" s="635">
        <v>45473</v>
      </c>
      <c r="E58" s="635" t="str">
        <f t="shared" ca="1" si="8"/>
        <v>VIGENTE</v>
      </c>
      <c r="F58" s="635" t="str">
        <f t="shared" ref="F58:F64" ca="1" si="11">IF($T$2&gt;=(EDATE(D58,-4)),"ALERTA","OK")</f>
        <v>OK</v>
      </c>
      <c r="G58" s="990" t="s">
        <v>1614</v>
      </c>
      <c r="H58" s="211" t="s">
        <v>5682</v>
      </c>
      <c r="I58" s="252" t="s">
        <v>5687</v>
      </c>
      <c r="J58" s="211" t="s">
        <v>5641</v>
      </c>
      <c r="K58" s="1875">
        <v>70402</v>
      </c>
      <c r="L58" s="58"/>
      <c r="M58" s="58"/>
      <c r="N58" s="58"/>
      <c r="O58" s="466"/>
      <c r="P58" s="466"/>
      <c r="Q58" s="466"/>
      <c r="R58" s="466"/>
      <c r="S58" s="466"/>
      <c r="T58" s="466"/>
      <c r="U58" s="466"/>
      <c r="V58" s="466"/>
      <c r="W58" s="466"/>
    </row>
    <row r="59" spans="1:23" s="54" customFormat="1" ht="35.25" customHeight="1">
      <c r="A59" s="1895" t="s">
        <v>2018</v>
      </c>
      <c r="B59" s="1887" t="s">
        <v>5657</v>
      </c>
      <c r="C59" s="369">
        <v>43643</v>
      </c>
      <c r="D59" s="635">
        <v>45473</v>
      </c>
      <c r="E59" s="635" t="str">
        <f t="shared" ca="1" si="8"/>
        <v>VIGENTE</v>
      </c>
      <c r="F59" s="635" t="str">
        <f t="shared" ca="1" si="11"/>
        <v>OK</v>
      </c>
      <c r="G59" s="990" t="s">
        <v>1614</v>
      </c>
      <c r="H59" s="211" t="s">
        <v>5683</v>
      </c>
      <c r="I59" s="252" t="s">
        <v>5687</v>
      </c>
      <c r="J59" s="211" t="s">
        <v>5691</v>
      </c>
      <c r="K59" s="1875">
        <v>70542</v>
      </c>
      <c r="L59" s="58"/>
      <c r="M59" s="58"/>
      <c r="N59" s="58"/>
      <c r="O59" s="466"/>
      <c r="P59" s="466"/>
      <c r="Q59" s="466"/>
      <c r="R59" s="466"/>
      <c r="S59" s="466"/>
      <c r="T59" s="466"/>
      <c r="U59" s="466"/>
      <c r="V59" s="466"/>
      <c r="W59" s="466"/>
    </row>
    <row r="60" spans="1:23" s="54" customFormat="1" ht="35.25" customHeight="1">
      <c r="A60" s="1895" t="s">
        <v>2018</v>
      </c>
      <c r="B60" s="1887" t="s">
        <v>5658</v>
      </c>
      <c r="C60" s="369">
        <v>43643</v>
      </c>
      <c r="D60" s="635">
        <v>45473</v>
      </c>
      <c r="E60" s="635" t="str">
        <f t="shared" ca="1" si="8"/>
        <v>VIGENTE</v>
      </c>
      <c r="F60" s="635" t="str">
        <f t="shared" ca="1" si="11"/>
        <v>OK</v>
      </c>
      <c r="G60" s="990" t="s">
        <v>1614</v>
      </c>
      <c r="H60" s="211" t="s">
        <v>5684</v>
      </c>
      <c r="I60" s="252" t="s">
        <v>5687</v>
      </c>
      <c r="J60" s="211" t="s">
        <v>5691</v>
      </c>
      <c r="K60" s="1875">
        <v>70562</v>
      </c>
      <c r="L60" s="58"/>
      <c r="M60" s="58"/>
      <c r="N60" s="58"/>
      <c r="O60" s="466"/>
      <c r="P60" s="466"/>
      <c r="Q60" s="466"/>
      <c r="R60" s="466"/>
      <c r="S60" s="466"/>
      <c r="T60" s="466"/>
      <c r="U60" s="466"/>
      <c r="V60" s="466"/>
      <c r="W60" s="466"/>
    </row>
    <row r="61" spans="1:23" s="54" customFormat="1" ht="35.25" customHeight="1">
      <c r="A61" s="1895" t="s">
        <v>2018</v>
      </c>
      <c r="B61" s="1887" t="s">
        <v>5659</v>
      </c>
      <c r="C61" s="369">
        <v>43643</v>
      </c>
      <c r="D61" s="635">
        <v>45473</v>
      </c>
      <c r="E61" s="635" t="str">
        <f t="shared" ca="1" si="8"/>
        <v>VIGENTE</v>
      </c>
      <c r="F61" s="635" t="str">
        <f t="shared" ca="1" si="11"/>
        <v>OK</v>
      </c>
      <c r="G61" s="990" t="s">
        <v>1614</v>
      </c>
      <c r="H61" s="211" t="s">
        <v>5685</v>
      </c>
      <c r="I61" s="252" t="s">
        <v>5687</v>
      </c>
      <c r="J61" s="211" t="s">
        <v>5641</v>
      </c>
      <c r="K61" s="1875">
        <v>70491</v>
      </c>
      <c r="L61" s="58"/>
      <c r="M61" s="58"/>
      <c r="N61" s="58"/>
      <c r="O61" s="466"/>
      <c r="P61" s="466"/>
      <c r="Q61" s="466"/>
      <c r="R61" s="466"/>
      <c r="S61" s="466"/>
      <c r="T61" s="466"/>
      <c r="U61" s="466"/>
      <c r="V61" s="466"/>
      <c r="W61" s="466"/>
    </row>
    <row r="62" spans="1:23" s="54" customFormat="1" ht="35.25" customHeight="1">
      <c r="A62" s="1895" t="s">
        <v>2018</v>
      </c>
      <c r="B62" s="1887" t="s">
        <v>5660</v>
      </c>
      <c r="C62" s="369">
        <v>43643</v>
      </c>
      <c r="D62" s="635">
        <v>45473</v>
      </c>
      <c r="E62" s="635" t="str">
        <f t="shared" ca="1" si="8"/>
        <v>VIGENTE</v>
      </c>
      <c r="F62" s="635" t="str">
        <f t="shared" ca="1" si="11"/>
        <v>OK</v>
      </c>
      <c r="G62" s="990" t="s">
        <v>1614</v>
      </c>
      <c r="H62" s="211" t="s">
        <v>5686</v>
      </c>
      <c r="I62" s="252" t="s">
        <v>5687</v>
      </c>
      <c r="J62" s="211" t="s">
        <v>5641</v>
      </c>
      <c r="K62" s="1875">
        <v>70492</v>
      </c>
      <c r="L62" s="58"/>
      <c r="M62" s="58"/>
      <c r="N62" s="58"/>
      <c r="O62" s="466"/>
      <c r="P62" s="466"/>
      <c r="Q62" s="466"/>
      <c r="R62" s="466"/>
      <c r="S62" s="466"/>
      <c r="T62" s="466"/>
      <c r="U62" s="466"/>
      <c r="V62" s="466"/>
      <c r="W62" s="466"/>
    </row>
    <row r="63" spans="1:23" s="54" customFormat="1" ht="35.25" customHeight="1">
      <c r="A63" s="1895" t="s">
        <v>2018</v>
      </c>
      <c r="B63" s="1887" t="s">
        <v>5661</v>
      </c>
      <c r="C63" s="369">
        <v>43643</v>
      </c>
      <c r="D63" s="635">
        <v>45473</v>
      </c>
      <c r="E63" s="635" t="str">
        <f t="shared" ca="1" si="8"/>
        <v>VIGENTE</v>
      </c>
      <c r="F63" s="635" t="str">
        <f t="shared" ca="1" si="11"/>
        <v>OK</v>
      </c>
      <c r="G63" s="990" t="s">
        <v>1614</v>
      </c>
      <c r="H63" s="211" t="s">
        <v>5689</v>
      </c>
      <c r="I63" s="252" t="s">
        <v>5687</v>
      </c>
      <c r="J63" s="211" t="s">
        <v>5692</v>
      </c>
      <c r="K63" s="1875">
        <v>70493</v>
      </c>
      <c r="L63" s="58"/>
      <c r="M63" s="58"/>
      <c r="N63" s="58"/>
      <c r="O63" s="466"/>
      <c r="P63" s="466"/>
      <c r="Q63" s="466"/>
      <c r="R63" s="466"/>
      <c r="S63" s="466"/>
      <c r="T63" s="466"/>
      <c r="U63" s="466"/>
      <c r="V63" s="466"/>
      <c r="W63" s="466"/>
    </row>
    <row r="64" spans="1:23" s="54" customFormat="1" ht="35.25" customHeight="1">
      <c r="A64" s="1895" t="s">
        <v>2018</v>
      </c>
      <c r="B64" s="1887" t="s">
        <v>5662</v>
      </c>
      <c r="C64" s="369">
        <v>43643</v>
      </c>
      <c r="D64" s="635">
        <v>45473</v>
      </c>
      <c r="E64" s="635" t="str">
        <f t="shared" ca="1" si="8"/>
        <v>VIGENTE</v>
      </c>
      <c r="F64" s="635" t="str">
        <f t="shared" ca="1" si="11"/>
        <v>OK</v>
      </c>
      <c r="G64" s="990" t="s">
        <v>1614</v>
      </c>
      <c r="H64" s="211" t="s">
        <v>5690</v>
      </c>
      <c r="I64" s="252" t="s">
        <v>5687</v>
      </c>
      <c r="J64" s="211" t="s">
        <v>5693</v>
      </c>
      <c r="K64" s="1875">
        <v>70494</v>
      </c>
      <c r="L64" s="58"/>
      <c r="M64" s="58"/>
      <c r="N64" s="58"/>
      <c r="O64" s="466"/>
      <c r="P64" s="466"/>
      <c r="Q64" s="466"/>
      <c r="R64" s="466"/>
      <c r="S64" s="466"/>
      <c r="T64" s="466"/>
      <c r="U64" s="466"/>
      <c r="V64" s="466"/>
      <c r="W64" s="466"/>
    </row>
    <row r="65" spans="1:23" s="54" customFormat="1" ht="49.5" customHeight="1">
      <c r="A65" s="1874" t="s">
        <v>2017</v>
      </c>
      <c r="B65" s="1887" t="s">
        <v>5877</v>
      </c>
      <c r="C65" s="369">
        <v>43845</v>
      </c>
      <c r="D65" s="635">
        <v>45688</v>
      </c>
      <c r="E65" s="635" t="str">
        <f ca="1">IF(D65&lt;=$T$2,"CADUCADO","VIGENTE")</f>
        <v>VIGENTE</v>
      </c>
      <c r="F65" s="635" t="str">
        <f ca="1">IF($T$2&gt;=(EDATE(D65,-4)),"ALERTA","OK")</f>
        <v>OK</v>
      </c>
      <c r="G65" s="634" t="s">
        <v>1615</v>
      </c>
      <c r="H65" s="211" t="s">
        <v>5875</v>
      </c>
      <c r="I65" s="252" t="s">
        <v>5876</v>
      </c>
      <c r="J65" s="211" t="s">
        <v>80</v>
      </c>
      <c r="K65" s="1875">
        <v>30320</v>
      </c>
      <c r="L65" s="58"/>
      <c r="M65" s="58"/>
      <c r="N65" s="58"/>
      <c r="O65" s="466"/>
      <c r="P65" s="466"/>
      <c r="Q65" s="466"/>
      <c r="R65" s="466"/>
      <c r="S65" s="466"/>
      <c r="T65" s="466"/>
      <c r="U65" s="466"/>
      <c r="V65" s="466"/>
      <c r="W65" s="466"/>
    </row>
    <row r="66" spans="1:23" s="54" customFormat="1" ht="43.5" customHeight="1">
      <c r="A66" s="1874" t="s">
        <v>2017</v>
      </c>
      <c r="B66" s="1887" t="s">
        <v>5880</v>
      </c>
      <c r="C66" s="369">
        <v>43845</v>
      </c>
      <c r="D66" s="635">
        <v>45688</v>
      </c>
      <c r="E66" s="635" t="str">
        <f ca="1">IF(D66&lt;=$T$2,"CADUCADO","VIGENTE")</f>
        <v>VIGENTE</v>
      </c>
      <c r="F66" s="635" t="str">
        <f ca="1">IF($T$2&gt;=(EDATE(D66,-4)),"ALERTA","OK")</f>
        <v>OK</v>
      </c>
      <c r="G66" s="634" t="s">
        <v>1615</v>
      </c>
      <c r="H66" s="211" t="s">
        <v>5878</v>
      </c>
      <c r="I66" s="252" t="s">
        <v>5879</v>
      </c>
      <c r="J66" s="211" t="s">
        <v>80</v>
      </c>
      <c r="K66" s="1875">
        <v>30319</v>
      </c>
      <c r="L66" s="58"/>
      <c r="M66" s="58"/>
      <c r="N66" s="58"/>
      <c r="O66" s="466"/>
      <c r="P66" s="466"/>
      <c r="Q66" s="466"/>
      <c r="R66" s="466"/>
      <c r="S66" s="466"/>
      <c r="T66" s="466"/>
      <c r="U66" s="466"/>
      <c r="V66" s="466"/>
      <c r="W66" s="466"/>
    </row>
    <row r="67" spans="1:23" s="54" customFormat="1" ht="24.75" customHeight="1" thickBot="1">
      <c r="A67" s="840"/>
      <c r="B67" s="1887"/>
      <c r="C67" s="369"/>
      <c r="D67" s="635"/>
      <c r="E67" s="635"/>
      <c r="F67" s="635"/>
      <c r="G67" s="634"/>
      <c r="H67" s="878"/>
      <c r="I67" s="841"/>
      <c r="J67" s="841"/>
      <c r="K67" s="842"/>
      <c r="L67" s="58"/>
      <c r="M67" s="58" t="str">
        <f>IF(ISNUMBER(FIND("/",$B37,1)),MID($B37,1,FIND("/",$B37,1)-1),$B37)</f>
        <v>D1612-100</v>
      </c>
      <c r="N67" s="58" t="str">
        <f>IF(ISNUMBER(FIND("/",$B37,1)),MID($B37,FIND("/",$B37,1)+1,LEN($B37)),"")</f>
        <v/>
      </c>
      <c r="O67" s="466"/>
      <c r="P67" s="466"/>
      <c r="Q67" s="466"/>
      <c r="R67" s="466"/>
      <c r="S67" s="466"/>
      <c r="T67" s="466"/>
      <c r="U67" s="466"/>
      <c r="V67" s="466"/>
      <c r="W67" s="466"/>
    </row>
    <row r="68" spans="1:23" s="54" customFormat="1" ht="22.5" customHeight="1" thickTop="1">
      <c r="A68" s="2312" t="s">
        <v>2732</v>
      </c>
      <c r="B68" s="2313"/>
      <c r="C68" s="431"/>
      <c r="D68" s="642"/>
      <c r="E68" s="642"/>
      <c r="F68" s="642"/>
      <c r="G68" s="430"/>
      <c r="H68" s="72"/>
      <c r="I68" s="71"/>
      <c r="J68" s="72"/>
      <c r="K68" s="377"/>
      <c r="L68" s="58"/>
      <c r="M68" s="58">
        <f t="shared" ref="M68:M99" si="12">IF(ISNUMBER(FIND("/",$B67,1)),MID($B67,1,FIND("/",$B67,1)-1),$B67)</f>
        <v>0</v>
      </c>
      <c r="N68" s="58" t="str">
        <f t="shared" ref="N68:N99" si="13">IF(ISNUMBER(FIND("/",$B67,1)),MID($B67,FIND("/",$B67,1)+1,LEN($B67)),"")</f>
        <v/>
      </c>
      <c r="O68" s="466"/>
      <c r="P68" s="466"/>
      <c r="Q68" s="466"/>
      <c r="R68" s="466"/>
      <c r="S68" s="466"/>
      <c r="T68" s="466"/>
      <c r="U68" s="466"/>
      <c r="V68" s="466"/>
      <c r="W68" s="466"/>
    </row>
    <row r="69" spans="1:23" s="9" customFormat="1" ht="15.75" thickBot="1">
      <c r="A69" s="52"/>
      <c r="B69" s="12"/>
      <c r="C69" s="11"/>
      <c r="D69" s="8"/>
      <c r="E69" s="8"/>
      <c r="F69" s="8"/>
      <c r="G69" s="12"/>
      <c r="H69" s="53"/>
      <c r="I69" s="2"/>
      <c r="J69" s="2"/>
      <c r="K69" s="8"/>
      <c r="L69" s="8"/>
      <c r="M69" s="8"/>
      <c r="N69" s="8"/>
      <c r="O69" s="107"/>
      <c r="P69" s="107"/>
      <c r="Q69" s="107"/>
      <c r="R69" s="107"/>
      <c r="S69" s="107"/>
      <c r="T69" s="107"/>
      <c r="U69" s="107"/>
      <c r="V69" s="107"/>
      <c r="W69" s="107"/>
    </row>
    <row r="70" spans="1:23" s="9" customFormat="1" ht="30.75" thickBot="1">
      <c r="A70" s="457" t="s">
        <v>2029</v>
      </c>
      <c r="B70" s="457" t="s">
        <v>2030</v>
      </c>
      <c r="C70" s="457" t="s">
        <v>2031</v>
      </c>
      <c r="D70" s="457" t="s">
        <v>2342</v>
      </c>
      <c r="E70" s="457" t="s">
        <v>2032</v>
      </c>
      <c r="F70" s="668"/>
      <c r="G70" s="72"/>
      <c r="H70" s="109"/>
      <c r="I70" s="2"/>
      <c r="J70" s="2"/>
      <c r="K70" s="8"/>
      <c r="L70" s="8"/>
      <c r="M70" s="8">
        <f t="shared" si="12"/>
        <v>0</v>
      </c>
      <c r="N70" s="8" t="str">
        <f t="shared" si="13"/>
        <v/>
      </c>
      <c r="O70" s="107"/>
      <c r="P70" s="107"/>
      <c r="Q70" s="107"/>
      <c r="R70" s="107"/>
      <c r="S70" s="107"/>
      <c r="T70" s="107"/>
      <c r="U70" s="107"/>
      <c r="V70" s="107"/>
      <c r="W70" s="107"/>
    </row>
    <row r="71" spans="1:23" s="72" customFormat="1" ht="15.75" thickBot="1">
      <c r="A71" s="458">
        <f>COUNTIF($A5:$A69,"P")</f>
        <v>20</v>
      </c>
      <c r="B71" s="458">
        <f>COUNTIF($A5:$A69,"S*")</f>
        <v>0</v>
      </c>
      <c r="C71" s="458">
        <f>COUNTIF($A5:$A69,"F")</f>
        <v>3</v>
      </c>
      <c r="D71" s="458">
        <f>COUNTIF($A5:$A69,"PF*")</f>
        <v>39</v>
      </c>
      <c r="E71" s="458">
        <f>COUNTIF($A5:$A69,"P*") + COUNTIF($A5:$A69,"S2") *2 + COUNTIF($A5:$A69,"S3") *3 + COUNTIF($A5:$A69,"S4") *4</f>
        <v>59</v>
      </c>
      <c r="F71" s="28"/>
      <c r="G71" s="2"/>
      <c r="H71" s="2"/>
      <c r="I71" s="2"/>
      <c r="J71" s="2"/>
      <c r="K71" s="8"/>
      <c r="L71" s="8"/>
      <c r="M71" s="8" t="str">
        <f t="shared" si="12"/>
        <v>SISTEMAS</v>
      </c>
      <c r="N71" s="8" t="str">
        <f t="shared" si="13"/>
        <v/>
      </c>
      <c r="O71" s="467"/>
      <c r="P71" s="467"/>
      <c r="Q71" s="467"/>
      <c r="R71" s="467"/>
      <c r="S71" s="467"/>
      <c r="T71" s="467"/>
      <c r="U71" s="467"/>
      <c r="V71" s="467"/>
      <c r="W71" s="467"/>
    </row>
    <row r="72" spans="1:23">
      <c r="M72" s="8">
        <f t="shared" si="12"/>
        <v>0</v>
      </c>
      <c r="N72" s="8" t="str">
        <f t="shared" si="13"/>
        <v/>
      </c>
      <c r="O72" s="107"/>
      <c r="P72" s="107"/>
      <c r="Q72" s="107"/>
      <c r="R72" s="107"/>
      <c r="S72" s="107"/>
      <c r="T72" s="107"/>
      <c r="U72" s="107"/>
      <c r="V72" s="107"/>
      <c r="W72" s="107"/>
    </row>
    <row r="73" spans="1:23">
      <c r="M73" s="8">
        <f t="shared" si="12"/>
        <v>0</v>
      </c>
      <c r="N73" s="8" t="str">
        <f t="shared" si="13"/>
        <v/>
      </c>
      <c r="O73" s="107"/>
      <c r="P73" s="107"/>
      <c r="Q73" s="107"/>
      <c r="R73" s="107"/>
      <c r="S73" s="107"/>
      <c r="T73" s="107"/>
      <c r="U73" s="107"/>
      <c r="V73" s="107"/>
      <c r="W73" s="107"/>
    </row>
    <row r="74" spans="1:23">
      <c r="M74" s="8">
        <f t="shared" si="12"/>
        <v>0</v>
      </c>
      <c r="N74" s="8" t="str">
        <f t="shared" si="13"/>
        <v/>
      </c>
      <c r="O74" s="107"/>
      <c r="P74" s="107"/>
      <c r="Q74" s="107"/>
      <c r="R74" s="107"/>
      <c r="S74" s="107"/>
      <c r="T74" s="107"/>
      <c r="U74" s="107"/>
      <c r="V74" s="107"/>
      <c r="W74" s="107"/>
    </row>
    <row r="75" spans="1:23">
      <c r="M75" s="8">
        <f t="shared" si="12"/>
        <v>0</v>
      </c>
      <c r="N75" s="8" t="str">
        <f t="shared" si="13"/>
        <v/>
      </c>
      <c r="O75" s="107"/>
      <c r="P75" s="107"/>
      <c r="Q75" s="107"/>
      <c r="R75" s="107"/>
      <c r="S75" s="107"/>
      <c r="T75" s="107"/>
      <c r="U75" s="107"/>
      <c r="V75" s="107"/>
      <c r="W75" s="107"/>
    </row>
    <row r="76" spans="1:23">
      <c r="M76" s="8">
        <f t="shared" si="12"/>
        <v>0</v>
      </c>
      <c r="N76" s="8" t="str">
        <f t="shared" si="13"/>
        <v/>
      </c>
      <c r="O76" s="107"/>
      <c r="P76" s="107"/>
      <c r="Q76" s="107"/>
      <c r="R76" s="107"/>
      <c r="S76" s="107"/>
      <c r="T76" s="107"/>
      <c r="U76" s="107"/>
      <c r="V76" s="107"/>
      <c r="W76" s="107"/>
    </row>
    <row r="77" spans="1:23">
      <c r="M77" s="8">
        <f t="shared" si="12"/>
        <v>0</v>
      </c>
      <c r="N77" s="8" t="str">
        <f t="shared" si="13"/>
        <v/>
      </c>
      <c r="O77" s="107"/>
      <c r="P77" s="107"/>
      <c r="Q77" s="107"/>
      <c r="R77" s="107"/>
      <c r="S77" s="107"/>
      <c r="T77" s="107"/>
      <c r="U77" s="107"/>
      <c r="V77" s="107"/>
      <c r="W77" s="107"/>
    </row>
    <row r="78" spans="1:23">
      <c r="M78" s="8">
        <f t="shared" si="12"/>
        <v>0</v>
      </c>
      <c r="N78" s="8" t="str">
        <f t="shared" si="13"/>
        <v/>
      </c>
      <c r="O78" s="107"/>
      <c r="P78" s="107"/>
      <c r="Q78" s="107"/>
      <c r="R78" s="107"/>
      <c r="S78" s="107"/>
      <c r="T78" s="107"/>
      <c r="U78" s="107"/>
      <c r="V78" s="107"/>
      <c r="W78" s="107"/>
    </row>
    <row r="79" spans="1:23">
      <c r="M79" s="8">
        <f t="shared" si="12"/>
        <v>0</v>
      </c>
      <c r="N79" s="8" t="str">
        <f t="shared" si="13"/>
        <v/>
      </c>
      <c r="O79" s="107"/>
      <c r="P79" s="107"/>
      <c r="Q79" s="107"/>
      <c r="R79" s="107"/>
      <c r="S79" s="107"/>
      <c r="T79" s="107"/>
      <c r="U79" s="107"/>
      <c r="V79" s="107"/>
      <c r="W79" s="107"/>
    </row>
    <row r="80" spans="1:23">
      <c r="L80" s="14"/>
      <c r="M80" s="8">
        <f t="shared" si="12"/>
        <v>0</v>
      </c>
      <c r="N80" s="8" t="str">
        <f t="shared" si="13"/>
        <v/>
      </c>
      <c r="O80" s="107"/>
      <c r="P80" s="107"/>
      <c r="Q80" s="107"/>
      <c r="R80" s="107"/>
      <c r="S80" s="107"/>
      <c r="T80" s="107"/>
      <c r="U80" s="107"/>
      <c r="V80" s="107"/>
      <c r="W80" s="107"/>
    </row>
    <row r="81" spans="12:23">
      <c r="L81" s="14"/>
      <c r="M81" s="8">
        <f t="shared" si="12"/>
        <v>0</v>
      </c>
      <c r="N81" s="8" t="str">
        <f t="shared" si="13"/>
        <v/>
      </c>
      <c r="O81" s="107"/>
      <c r="P81" s="107"/>
      <c r="Q81" s="107"/>
      <c r="R81" s="107"/>
      <c r="S81" s="107"/>
      <c r="T81" s="107"/>
      <c r="U81" s="107"/>
      <c r="V81" s="107"/>
      <c r="W81" s="107"/>
    </row>
    <row r="82" spans="12:23">
      <c r="M82" s="8">
        <f t="shared" si="12"/>
        <v>0</v>
      </c>
      <c r="N82" s="8" t="str">
        <f t="shared" si="13"/>
        <v/>
      </c>
      <c r="O82" s="107"/>
      <c r="P82" s="107"/>
      <c r="Q82" s="107"/>
      <c r="R82" s="107"/>
      <c r="S82" s="107"/>
      <c r="T82" s="107"/>
      <c r="U82" s="107"/>
      <c r="V82" s="107"/>
      <c r="W82" s="107"/>
    </row>
    <row r="83" spans="12:23">
      <c r="M83" s="8">
        <f t="shared" si="12"/>
        <v>0</v>
      </c>
      <c r="N83" s="8" t="str">
        <f t="shared" si="13"/>
        <v/>
      </c>
      <c r="O83" s="107"/>
      <c r="P83" s="107"/>
      <c r="Q83" s="107"/>
      <c r="R83" s="107"/>
      <c r="S83" s="107"/>
      <c r="T83" s="107"/>
      <c r="U83" s="107"/>
      <c r="V83" s="107"/>
      <c r="W83" s="107"/>
    </row>
    <row r="84" spans="12:23">
      <c r="M84" s="8">
        <f t="shared" si="12"/>
        <v>0</v>
      </c>
      <c r="N84" s="8" t="str">
        <f t="shared" si="13"/>
        <v/>
      </c>
      <c r="O84" s="107"/>
      <c r="P84" s="107"/>
      <c r="Q84" s="107"/>
      <c r="R84" s="107"/>
      <c r="S84" s="107"/>
      <c r="T84" s="107"/>
      <c r="U84" s="107"/>
      <c r="V84" s="107"/>
      <c r="W84" s="107"/>
    </row>
    <row r="85" spans="12:23">
      <c r="M85" s="8">
        <f t="shared" si="12"/>
        <v>0</v>
      </c>
      <c r="N85" s="8" t="str">
        <f t="shared" si="13"/>
        <v/>
      </c>
      <c r="O85" s="107"/>
      <c r="P85" s="107"/>
      <c r="Q85" s="107"/>
      <c r="R85" s="107"/>
      <c r="S85" s="107"/>
      <c r="T85" s="107"/>
      <c r="U85" s="107"/>
      <c r="V85" s="107"/>
      <c r="W85" s="107"/>
    </row>
    <row r="86" spans="12:23">
      <c r="M86" s="8">
        <f t="shared" si="12"/>
        <v>0</v>
      </c>
      <c r="N86" s="8" t="str">
        <f t="shared" si="13"/>
        <v/>
      </c>
      <c r="O86" s="107"/>
      <c r="P86" s="107"/>
      <c r="Q86" s="107"/>
      <c r="R86" s="107"/>
      <c r="S86" s="107"/>
      <c r="T86" s="107"/>
      <c r="U86" s="107"/>
      <c r="V86" s="107"/>
      <c r="W86" s="107"/>
    </row>
    <row r="87" spans="12:23">
      <c r="M87" s="8">
        <f t="shared" si="12"/>
        <v>0</v>
      </c>
      <c r="N87" s="8" t="str">
        <f t="shared" si="13"/>
        <v/>
      </c>
      <c r="O87" s="107"/>
      <c r="P87" s="107"/>
      <c r="Q87" s="107"/>
      <c r="R87" s="107"/>
      <c r="S87" s="107"/>
      <c r="T87" s="107"/>
      <c r="U87" s="107"/>
      <c r="V87" s="107"/>
      <c r="W87" s="107"/>
    </row>
    <row r="88" spans="12:23">
      <c r="M88" s="8">
        <f t="shared" si="12"/>
        <v>0</v>
      </c>
      <c r="N88" s="8" t="str">
        <f t="shared" si="13"/>
        <v/>
      </c>
      <c r="O88" s="107"/>
      <c r="P88" s="107"/>
      <c r="Q88" s="107"/>
      <c r="R88" s="107"/>
      <c r="S88" s="107"/>
      <c r="T88" s="107"/>
      <c r="U88" s="107"/>
      <c r="V88" s="107"/>
      <c r="W88" s="107"/>
    </row>
    <row r="89" spans="12:23">
      <c r="M89" s="8">
        <f t="shared" si="12"/>
        <v>0</v>
      </c>
      <c r="N89" s="8" t="str">
        <f t="shared" si="13"/>
        <v/>
      </c>
      <c r="O89" s="107"/>
      <c r="P89" s="107"/>
      <c r="Q89" s="107"/>
      <c r="R89" s="107"/>
      <c r="S89" s="107"/>
      <c r="T89" s="107"/>
      <c r="U89" s="107"/>
      <c r="V89" s="107"/>
      <c r="W89" s="107"/>
    </row>
    <row r="90" spans="12:23">
      <c r="M90" s="8">
        <f t="shared" si="12"/>
        <v>0</v>
      </c>
      <c r="N90" s="8" t="str">
        <f t="shared" si="13"/>
        <v/>
      </c>
      <c r="O90" s="107"/>
      <c r="P90" s="107"/>
      <c r="Q90" s="107"/>
      <c r="R90" s="107"/>
      <c r="S90" s="107"/>
      <c r="T90" s="107"/>
      <c r="U90" s="107"/>
      <c r="V90" s="107"/>
      <c r="W90" s="107"/>
    </row>
    <row r="91" spans="12:23">
      <c r="M91" s="8">
        <f t="shared" si="12"/>
        <v>0</v>
      </c>
      <c r="N91" s="8" t="str">
        <f t="shared" si="13"/>
        <v/>
      </c>
      <c r="O91" s="107"/>
      <c r="P91" s="107"/>
      <c r="Q91" s="107"/>
      <c r="R91" s="107"/>
      <c r="S91" s="107"/>
      <c r="T91" s="107"/>
      <c r="U91" s="107"/>
      <c r="V91" s="107"/>
      <c r="W91" s="107"/>
    </row>
    <row r="92" spans="12:23">
      <c r="M92" s="8">
        <f t="shared" si="12"/>
        <v>0</v>
      </c>
      <c r="N92" s="8" t="str">
        <f t="shared" si="13"/>
        <v/>
      </c>
      <c r="O92" s="107"/>
      <c r="P92" s="107"/>
      <c r="Q92" s="107"/>
      <c r="R92" s="107"/>
      <c r="S92" s="107"/>
      <c r="T92" s="107"/>
      <c r="U92" s="107"/>
      <c r="V92" s="107"/>
      <c r="W92" s="107"/>
    </row>
    <row r="93" spans="12:23">
      <c r="M93" s="8">
        <f t="shared" si="12"/>
        <v>0</v>
      </c>
      <c r="N93" s="8" t="str">
        <f t="shared" si="13"/>
        <v/>
      </c>
      <c r="O93" s="107"/>
      <c r="P93" s="107"/>
      <c r="Q93" s="107"/>
      <c r="R93" s="107"/>
      <c r="S93" s="107"/>
      <c r="T93" s="107"/>
      <c r="U93" s="107"/>
      <c r="V93" s="107"/>
      <c r="W93" s="107"/>
    </row>
    <row r="94" spans="12:23">
      <c r="M94" s="8">
        <f t="shared" si="12"/>
        <v>0</v>
      </c>
      <c r="N94" s="8" t="str">
        <f t="shared" si="13"/>
        <v/>
      </c>
      <c r="O94" s="107"/>
      <c r="P94" s="107"/>
      <c r="Q94" s="107"/>
      <c r="R94" s="107"/>
      <c r="S94" s="107"/>
      <c r="T94" s="107"/>
      <c r="U94" s="107"/>
      <c r="V94" s="107"/>
      <c r="W94" s="107"/>
    </row>
    <row r="95" spans="12:23">
      <c r="M95" s="8">
        <f t="shared" si="12"/>
        <v>0</v>
      </c>
      <c r="N95" s="8" t="str">
        <f t="shared" si="13"/>
        <v/>
      </c>
      <c r="O95" s="107"/>
      <c r="P95" s="107"/>
      <c r="Q95" s="107"/>
      <c r="R95" s="107"/>
      <c r="S95" s="107"/>
      <c r="T95" s="107"/>
      <c r="U95" s="107"/>
      <c r="V95" s="107"/>
      <c r="W95" s="107"/>
    </row>
    <row r="96" spans="12:23">
      <c r="M96" s="8">
        <f t="shared" si="12"/>
        <v>0</v>
      </c>
      <c r="N96" s="8" t="str">
        <f t="shared" si="13"/>
        <v/>
      </c>
      <c r="O96" s="107"/>
      <c r="P96" s="107"/>
      <c r="Q96" s="107"/>
      <c r="R96" s="107"/>
      <c r="S96" s="107"/>
      <c r="T96" s="107"/>
      <c r="U96" s="107"/>
      <c r="V96" s="107"/>
      <c r="W96" s="107"/>
    </row>
    <row r="97" spans="13:23">
      <c r="M97" s="8">
        <f t="shared" si="12"/>
        <v>0</v>
      </c>
      <c r="N97" s="8" t="str">
        <f t="shared" si="13"/>
        <v/>
      </c>
      <c r="O97" s="107"/>
      <c r="P97" s="107"/>
      <c r="Q97" s="107"/>
      <c r="R97" s="107"/>
      <c r="S97" s="107"/>
      <c r="T97" s="107"/>
      <c r="U97" s="107"/>
      <c r="V97" s="107"/>
      <c r="W97" s="107"/>
    </row>
    <row r="98" spans="13:23">
      <c r="M98" s="8">
        <f t="shared" si="12"/>
        <v>0</v>
      </c>
      <c r="N98" s="8" t="str">
        <f t="shared" si="13"/>
        <v/>
      </c>
    </row>
    <row r="99" spans="13:23">
      <c r="M99" s="8">
        <f t="shared" si="12"/>
        <v>0</v>
      </c>
      <c r="N99" s="8" t="str">
        <f t="shared" si="13"/>
        <v/>
      </c>
    </row>
    <row r="100" spans="13:23">
      <c r="M100" s="8">
        <f t="shared" ref="M100:M163" si="14">IF(ISNUMBER(FIND("/",$B99,1)),MID($B99,1,FIND("/",$B99,1)-1),$B99)</f>
        <v>0</v>
      </c>
      <c r="N100" s="8" t="str">
        <f t="shared" ref="N100:N163" si="15">IF(ISNUMBER(FIND("/",$B99,1)),MID($B99,FIND("/",$B99,1)+1,LEN($B99)),"")</f>
        <v/>
      </c>
    </row>
    <row r="101" spans="13:23">
      <c r="M101" s="8">
        <f t="shared" si="14"/>
        <v>0</v>
      </c>
      <c r="N101" s="8" t="str">
        <f t="shared" si="15"/>
        <v/>
      </c>
    </row>
    <row r="102" spans="13:23">
      <c r="M102" s="8">
        <f t="shared" si="14"/>
        <v>0</v>
      </c>
      <c r="N102" s="8" t="str">
        <f t="shared" si="15"/>
        <v/>
      </c>
    </row>
    <row r="103" spans="13:23">
      <c r="M103" s="8">
        <f t="shared" si="14"/>
        <v>0</v>
      </c>
      <c r="N103" s="8" t="str">
        <f t="shared" si="15"/>
        <v/>
      </c>
    </row>
    <row r="104" spans="13:23">
      <c r="M104" s="8">
        <f t="shared" si="14"/>
        <v>0</v>
      </c>
      <c r="N104" s="8" t="str">
        <f t="shared" si="15"/>
        <v/>
      </c>
    </row>
    <row r="105" spans="13:23">
      <c r="M105" s="8">
        <f t="shared" si="14"/>
        <v>0</v>
      </c>
      <c r="N105" s="8" t="str">
        <f t="shared" si="15"/>
        <v/>
      </c>
    </row>
    <row r="106" spans="13:23">
      <c r="M106" s="8">
        <f t="shared" si="14"/>
        <v>0</v>
      </c>
      <c r="N106" s="8" t="str">
        <f t="shared" si="15"/>
        <v/>
      </c>
    </row>
    <row r="107" spans="13:23">
      <c r="M107" s="8">
        <f t="shared" si="14"/>
        <v>0</v>
      </c>
      <c r="N107" s="8" t="str">
        <f t="shared" si="15"/>
        <v/>
      </c>
    </row>
    <row r="108" spans="13:23">
      <c r="M108" s="8">
        <f t="shared" si="14"/>
        <v>0</v>
      </c>
      <c r="N108" s="8" t="str">
        <f t="shared" si="15"/>
        <v/>
      </c>
    </row>
    <row r="109" spans="13:23">
      <c r="M109" s="8">
        <f t="shared" si="14"/>
        <v>0</v>
      </c>
      <c r="N109" s="8" t="str">
        <f t="shared" si="15"/>
        <v/>
      </c>
    </row>
    <row r="110" spans="13:23">
      <c r="M110" s="8">
        <f t="shared" si="14"/>
        <v>0</v>
      </c>
      <c r="N110" s="8" t="str">
        <f t="shared" si="15"/>
        <v/>
      </c>
    </row>
    <row r="111" spans="13:23">
      <c r="M111" s="8">
        <f t="shared" si="14"/>
        <v>0</v>
      </c>
      <c r="N111" s="8" t="str">
        <f t="shared" si="15"/>
        <v/>
      </c>
    </row>
    <row r="112" spans="13:23">
      <c r="M112" s="8">
        <f t="shared" si="14"/>
        <v>0</v>
      </c>
      <c r="N112" s="8" t="str">
        <f t="shared" si="15"/>
        <v/>
      </c>
    </row>
    <row r="113" spans="12:14">
      <c r="M113" s="8">
        <f t="shared" si="14"/>
        <v>0</v>
      </c>
      <c r="N113" s="8" t="str">
        <f t="shared" si="15"/>
        <v/>
      </c>
    </row>
    <row r="114" spans="12:14">
      <c r="M114" s="8">
        <f t="shared" si="14"/>
        <v>0</v>
      </c>
      <c r="N114" s="8" t="str">
        <f t="shared" si="15"/>
        <v/>
      </c>
    </row>
    <row r="115" spans="12:14">
      <c r="M115" s="8">
        <f t="shared" si="14"/>
        <v>0</v>
      </c>
      <c r="N115" s="8" t="str">
        <f t="shared" si="15"/>
        <v/>
      </c>
    </row>
    <row r="116" spans="12:14">
      <c r="M116" s="8">
        <f t="shared" si="14"/>
        <v>0</v>
      </c>
      <c r="N116" s="8" t="str">
        <f t="shared" si="15"/>
        <v/>
      </c>
    </row>
    <row r="117" spans="12:14">
      <c r="M117" s="8">
        <f t="shared" si="14"/>
        <v>0</v>
      </c>
      <c r="N117" s="8" t="str">
        <f t="shared" si="15"/>
        <v/>
      </c>
    </row>
    <row r="118" spans="12:14">
      <c r="M118" s="8">
        <f t="shared" si="14"/>
        <v>0</v>
      </c>
      <c r="N118" s="8" t="str">
        <f t="shared" si="15"/>
        <v/>
      </c>
    </row>
    <row r="119" spans="12:14">
      <c r="M119" s="8">
        <f t="shared" si="14"/>
        <v>0</v>
      </c>
      <c r="N119" s="8" t="str">
        <f t="shared" si="15"/>
        <v/>
      </c>
    </row>
    <row r="120" spans="12:14">
      <c r="M120" s="8">
        <f t="shared" si="14"/>
        <v>0</v>
      </c>
      <c r="N120" s="8" t="str">
        <f t="shared" si="15"/>
        <v/>
      </c>
    </row>
    <row r="121" spans="12:14">
      <c r="M121" s="8">
        <f t="shared" si="14"/>
        <v>0</v>
      </c>
      <c r="N121" s="8" t="str">
        <f t="shared" si="15"/>
        <v/>
      </c>
    </row>
    <row r="122" spans="12:14">
      <c r="L122" s="434"/>
      <c r="M122" s="8">
        <f t="shared" si="14"/>
        <v>0</v>
      </c>
      <c r="N122" s="8" t="str">
        <f t="shared" si="15"/>
        <v/>
      </c>
    </row>
    <row r="123" spans="12:14">
      <c r="M123" s="8">
        <f t="shared" si="14"/>
        <v>0</v>
      </c>
      <c r="N123" s="8" t="str">
        <f t="shared" si="15"/>
        <v/>
      </c>
    </row>
    <row r="124" spans="12:14">
      <c r="M124" s="8">
        <f t="shared" si="14"/>
        <v>0</v>
      </c>
      <c r="N124" s="8" t="str">
        <f t="shared" si="15"/>
        <v/>
      </c>
    </row>
    <row r="125" spans="12:14">
      <c r="M125" s="8">
        <f t="shared" si="14"/>
        <v>0</v>
      </c>
      <c r="N125" s="8" t="str">
        <f t="shared" si="15"/>
        <v/>
      </c>
    </row>
    <row r="126" spans="12:14">
      <c r="M126" s="8">
        <f t="shared" si="14"/>
        <v>0</v>
      </c>
      <c r="N126" s="8" t="str">
        <f t="shared" si="15"/>
        <v/>
      </c>
    </row>
    <row r="127" spans="12:14">
      <c r="M127" s="8">
        <f t="shared" si="14"/>
        <v>0</v>
      </c>
      <c r="N127" s="8" t="str">
        <f t="shared" si="15"/>
        <v/>
      </c>
    </row>
    <row r="128" spans="12:14">
      <c r="M128" s="8">
        <f t="shared" si="14"/>
        <v>0</v>
      </c>
      <c r="N128" s="8" t="str">
        <f t="shared" si="15"/>
        <v/>
      </c>
    </row>
    <row r="129" spans="13:14">
      <c r="M129" s="8">
        <f t="shared" si="14"/>
        <v>0</v>
      </c>
      <c r="N129" s="8" t="str">
        <f t="shared" si="15"/>
        <v/>
      </c>
    </row>
    <row r="130" spans="13:14">
      <c r="M130" s="8">
        <f t="shared" si="14"/>
        <v>0</v>
      </c>
      <c r="N130" s="8" t="str">
        <f t="shared" si="15"/>
        <v/>
      </c>
    </row>
    <row r="131" spans="13:14">
      <c r="M131" s="8">
        <f t="shared" si="14"/>
        <v>0</v>
      </c>
      <c r="N131" s="8" t="str">
        <f t="shared" si="15"/>
        <v/>
      </c>
    </row>
    <row r="132" spans="13:14">
      <c r="M132" s="8">
        <f t="shared" si="14"/>
        <v>0</v>
      </c>
      <c r="N132" s="8" t="str">
        <f t="shared" si="15"/>
        <v/>
      </c>
    </row>
    <row r="133" spans="13:14">
      <c r="M133" s="8">
        <f t="shared" si="14"/>
        <v>0</v>
      </c>
      <c r="N133" s="8" t="str">
        <f t="shared" si="15"/>
        <v/>
      </c>
    </row>
    <row r="134" spans="13:14">
      <c r="M134" s="8">
        <f t="shared" si="14"/>
        <v>0</v>
      </c>
      <c r="N134" s="8" t="str">
        <f t="shared" si="15"/>
        <v/>
      </c>
    </row>
    <row r="135" spans="13:14">
      <c r="M135" s="8">
        <f t="shared" si="14"/>
        <v>0</v>
      </c>
      <c r="N135" s="8" t="str">
        <f t="shared" si="15"/>
        <v/>
      </c>
    </row>
    <row r="136" spans="13:14">
      <c r="M136" s="8">
        <f t="shared" si="14"/>
        <v>0</v>
      </c>
      <c r="N136" s="8" t="str">
        <f t="shared" si="15"/>
        <v/>
      </c>
    </row>
    <row r="137" spans="13:14">
      <c r="M137" s="8">
        <f t="shared" si="14"/>
        <v>0</v>
      </c>
      <c r="N137" s="8" t="str">
        <f t="shared" si="15"/>
        <v/>
      </c>
    </row>
    <row r="138" spans="13:14">
      <c r="M138" s="8">
        <f t="shared" si="14"/>
        <v>0</v>
      </c>
      <c r="N138" s="8" t="str">
        <f t="shared" si="15"/>
        <v/>
      </c>
    </row>
    <row r="139" spans="13:14">
      <c r="M139" s="8">
        <f t="shared" si="14"/>
        <v>0</v>
      </c>
      <c r="N139" s="8" t="str">
        <f t="shared" si="15"/>
        <v/>
      </c>
    </row>
    <row r="140" spans="13:14">
      <c r="M140" s="8">
        <f t="shared" si="14"/>
        <v>0</v>
      </c>
      <c r="N140" s="8" t="str">
        <f t="shared" si="15"/>
        <v/>
      </c>
    </row>
    <row r="141" spans="13:14">
      <c r="M141" s="8">
        <f t="shared" si="14"/>
        <v>0</v>
      </c>
      <c r="N141" s="8" t="str">
        <f t="shared" si="15"/>
        <v/>
      </c>
    </row>
    <row r="142" spans="13:14">
      <c r="M142" s="8">
        <f t="shared" si="14"/>
        <v>0</v>
      </c>
      <c r="N142" s="8" t="str">
        <f t="shared" si="15"/>
        <v/>
      </c>
    </row>
    <row r="143" spans="13:14">
      <c r="M143" s="8">
        <f t="shared" si="14"/>
        <v>0</v>
      </c>
      <c r="N143" s="8" t="str">
        <f t="shared" si="15"/>
        <v/>
      </c>
    </row>
    <row r="144" spans="13:14">
      <c r="M144" s="8">
        <f t="shared" si="14"/>
        <v>0</v>
      </c>
      <c r="N144" s="8" t="str">
        <f t="shared" si="15"/>
        <v/>
      </c>
    </row>
    <row r="145" spans="13:14">
      <c r="M145" s="8">
        <f t="shared" si="14"/>
        <v>0</v>
      </c>
      <c r="N145" s="8" t="str">
        <f t="shared" si="15"/>
        <v/>
      </c>
    </row>
    <row r="146" spans="13:14">
      <c r="M146" s="8">
        <f t="shared" si="14"/>
        <v>0</v>
      </c>
      <c r="N146" s="8" t="str">
        <f t="shared" si="15"/>
        <v/>
      </c>
    </row>
    <row r="147" spans="13:14">
      <c r="M147" s="8">
        <f t="shared" si="14"/>
        <v>0</v>
      </c>
      <c r="N147" s="8" t="str">
        <f t="shared" si="15"/>
        <v/>
      </c>
    </row>
    <row r="148" spans="13:14">
      <c r="M148" s="8">
        <f t="shared" si="14"/>
        <v>0</v>
      </c>
      <c r="N148" s="8" t="str">
        <f t="shared" si="15"/>
        <v/>
      </c>
    </row>
    <row r="149" spans="13:14">
      <c r="M149" s="8">
        <f t="shared" si="14"/>
        <v>0</v>
      </c>
      <c r="N149" s="8" t="str">
        <f t="shared" si="15"/>
        <v/>
      </c>
    </row>
    <row r="150" spans="13:14">
      <c r="M150" s="8">
        <f t="shared" si="14"/>
        <v>0</v>
      </c>
      <c r="N150" s="8" t="str">
        <f t="shared" si="15"/>
        <v/>
      </c>
    </row>
    <row r="151" spans="13:14">
      <c r="M151" s="8">
        <f t="shared" si="14"/>
        <v>0</v>
      </c>
      <c r="N151" s="8" t="str">
        <f t="shared" si="15"/>
        <v/>
      </c>
    </row>
    <row r="152" spans="13:14">
      <c r="M152" s="8">
        <f t="shared" si="14"/>
        <v>0</v>
      </c>
      <c r="N152" s="8" t="str">
        <f t="shared" si="15"/>
        <v/>
      </c>
    </row>
    <row r="153" spans="13:14">
      <c r="M153" s="8">
        <f t="shared" si="14"/>
        <v>0</v>
      </c>
      <c r="N153" s="8" t="str">
        <f t="shared" si="15"/>
        <v/>
      </c>
    </row>
    <row r="154" spans="13:14">
      <c r="M154" s="8">
        <f t="shared" si="14"/>
        <v>0</v>
      </c>
      <c r="N154" s="8" t="str">
        <f t="shared" si="15"/>
        <v/>
      </c>
    </row>
    <row r="155" spans="13:14">
      <c r="M155" s="8">
        <f t="shared" si="14"/>
        <v>0</v>
      </c>
      <c r="N155" s="8" t="str">
        <f t="shared" si="15"/>
        <v/>
      </c>
    </row>
    <row r="156" spans="13:14">
      <c r="M156" s="8">
        <f t="shared" si="14"/>
        <v>0</v>
      </c>
      <c r="N156" s="8" t="str">
        <f t="shared" si="15"/>
        <v/>
      </c>
    </row>
    <row r="157" spans="13:14">
      <c r="M157" s="8">
        <f t="shared" si="14"/>
        <v>0</v>
      </c>
      <c r="N157" s="8" t="str">
        <f t="shared" si="15"/>
        <v/>
      </c>
    </row>
    <row r="158" spans="13:14">
      <c r="M158" s="8">
        <f t="shared" si="14"/>
        <v>0</v>
      </c>
      <c r="N158" s="8" t="str">
        <f t="shared" si="15"/>
        <v/>
      </c>
    </row>
    <row r="159" spans="13:14">
      <c r="M159" s="8">
        <f t="shared" si="14"/>
        <v>0</v>
      </c>
      <c r="N159" s="8" t="str">
        <f t="shared" si="15"/>
        <v/>
      </c>
    </row>
    <row r="160" spans="13:14">
      <c r="M160" s="8">
        <f t="shared" si="14"/>
        <v>0</v>
      </c>
      <c r="N160" s="8" t="str">
        <f t="shared" si="15"/>
        <v/>
      </c>
    </row>
    <row r="161" spans="13:14">
      <c r="M161" s="8">
        <f t="shared" si="14"/>
        <v>0</v>
      </c>
      <c r="N161" s="8" t="str">
        <f t="shared" si="15"/>
        <v/>
      </c>
    </row>
    <row r="162" spans="13:14">
      <c r="M162" s="8">
        <f t="shared" si="14"/>
        <v>0</v>
      </c>
      <c r="N162" s="8" t="str">
        <f t="shared" si="15"/>
        <v/>
      </c>
    </row>
    <row r="163" spans="13:14">
      <c r="M163" s="8">
        <f t="shared" si="14"/>
        <v>0</v>
      </c>
      <c r="N163" s="8" t="str">
        <f t="shared" si="15"/>
        <v/>
      </c>
    </row>
    <row r="164" spans="13:14">
      <c r="M164" s="8">
        <f t="shared" ref="M164:M227" si="16">IF(ISNUMBER(FIND("/",$B163,1)),MID($B163,1,FIND("/",$B163,1)-1),$B163)</f>
        <v>0</v>
      </c>
      <c r="N164" s="8" t="str">
        <f t="shared" ref="N164:N227" si="17">IF(ISNUMBER(FIND("/",$B163,1)),MID($B163,FIND("/",$B163,1)+1,LEN($B163)),"")</f>
        <v/>
      </c>
    </row>
    <row r="165" spans="13:14">
      <c r="M165" s="8">
        <f t="shared" si="16"/>
        <v>0</v>
      </c>
      <c r="N165" s="8" t="str">
        <f t="shared" si="17"/>
        <v/>
      </c>
    </row>
    <row r="166" spans="13:14">
      <c r="M166" s="8">
        <f t="shared" si="16"/>
        <v>0</v>
      </c>
      <c r="N166" s="8" t="str">
        <f t="shared" si="17"/>
        <v/>
      </c>
    </row>
    <row r="167" spans="13:14">
      <c r="M167" s="8">
        <f t="shared" si="16"/>
        <v>0</v>
      </c>
      <c r="N167" s="8" t="str">
        <f t="shared" si="17"/>
        <v/>
      </c>
    </row>
    <row r="168" spans="13:14">
      <c r="M168" s="8">
        <f t="shared" si="16"/>
        <v>0</v>
      </c>
      <c r="N168" s="8" t="str">
        <f t="shared" si="17"/>
        <v/>
      </c>
    </row>
    <row r="169" spans="13:14">
      <c r="M169" s="8">
        <f t="shared" si="16"/>
        <v>0</v>
      </c>
      <c r="N169" s="8" t="str">
        <f t="shared" si="17"/>
        <v/>
      </c>
    </row>
    <row r="170" spans="13:14">
      <c r="M170" s="8">
        <f t="shared" si="16"/>
        <v>0</v>
      </c>
      <c r="N170" s="8" t="str">
        <f t="shared" si="17"/>
        <v/>
      </c>
    </row>
    <row r="171" spans="13:14">
      <c r="M171" s="8">
        <f t="shared" si="16"/>
        <v>0</v>
      </c>
      <c r="N171" s="8" t="str">
        <f t="shared" si="17"/>
        <v/>
      </c>
    </row>
    <row r="172" spans="13:14">
      <c r="M172" s="8">
        <f t="shared" si="16"/>
        <v>0</v>
      </c>
      <c r="N172" s="8" t="str">
        <f t="shared" si="17"/>
        <v/>
      </c>
    </row>
    <row r="173" spans="13:14">
      <c r="M173" s="8">
        <f t="shared" si="16"/>
        <v>0</v>
      </c>
      <c r="N173" s="8" t="str">
        <f t="shared" si="17"/>
        <v/>
      </c>
    </row>
    <row r="174" spans="13:14">
      <c r="M174" s="8">
        <f t="shared" si="16"/>
        <v>0</v>
      </c>
      <c r="N174" s="8" t="str">
        <f t="shared" si="17"/>
        <v/>
      </c>
    </row>
    <row r="175" spans="13:14">
      <c r="M175" s="8">
        <f t="shared" si="16"/>
        <v>0</v>
      </c>
      <c r="N175" s="8" t="str">
        <f t="shared" si="17"/>
        <v/>
      </c>
    </row>
    <row r="176" spans="13:14">
      <c r="M176" s="8">
        <f t="shared" si="16"/>
        <v>0</v>
      </c>
      <c r="N176" s="8" t="str">
        <f t="shared" si="17"/>
        <v/>
      </c>
    </row>
    <row r="177" spans="13:14">
      <c r="M177" s="8">
        <f t="shared" si="16"/>
        <v>0</v>
      </c>
      <c r="N177" s="8" t="str">
        <f t="shared" si="17"/>
        <v/>
      </c>
    </row>
    <row r="178" spans="13:14">
      <c r="M178" s="8">
        <f t="shared" si="16"/>
        <v>0</v>
      </c>
      <c r="N178" s="8" t="str">
        <f t="shared" si="17"/>
        <v/>
      </c>
    </row>
    <row r="179" spans="13:14">
      <c r="M179" s="8">
        <f t="shared" si="16"/>
        <v>0</v>
      </c>
      <c r="N179" s="8" t="str">
        <f t="shared" si="17"/>
        <v/>
      </c>
    </row>
    <row r="180" spans="13:14">
      <c r="M180" s="8">
        <f t="shared" si="16"/>
        <v>0</v>
      </c>
      <c r="N180" s="8" t="str">
        <f t="shared" si="17"/>
        <v/>
      </c>
    </row>
    <row r="181" spans="13:14">
      <c r="M181" s="8">
        <f t="shared" si="16"/>
        <v>0</v>
      </c>
      <c r="N181" s="8" t="str">
        <f t="shared" si="17"/>
        <v/>
      </c>
    </row>
    <row r="182" spans="13:14">
      <c r="M182" s="8">
        <f t="shared" si="16"/>
        <v>0</v>
      </c>
      <c r="N182" s="8" t="str">
        <f t="shared" si="17"/>
        <v/>
      </c>
    </row>
    <row r="183" spans="13:14">
      <c r="M183" s="8">
        <f t="shared" si="16"/>
        <v>0</v>
      </c>
      <c r="N183" s="8" t="str">
        <f t="shared" si="17"/>
        <v/>
      </c>
    </row>
    <row r="184" spans="13:14">
      <c r="M184" s="8">
        <f t="shared" si="16"/>
        <v>0</v>
      </c>
      <c r="N184" s="8" t="str">
        <f t="shared" si="17"/>
        <v/>
      </c>
    </row>
    <row r="185" spans="13:14">
      <c r="M185" s="8">
        <f t="shared" si="16"/>
        <v>0</v>
      </c>
      <c r="N185" s="8" t="str">
        <f t="shared" si="17"/>
        <v/>
      </c>
    </row>
    <row r="186" spans="13:14">
      <c r="M186" s="8">
        <f t="shared" si="16"/>
        <v>0</v>
      </c>
      <c r="N186" s="8" t="str">
        <f t="shared" si="17"/>
        <v/>
      </c>
    </row>
    <row r="187" spans="13:14">
      <c r="M187" s="8">
        <f t="shared" si="16"/>
        <v>0</v>
      </c>
      <c r="N187" s="8" t="str">
        <f t="shared" si="17"/>
        <v/>
      </c>
    </row>
    <row r="188" spans="13:14">
      <c r="M188" s="8">
        <f t="shared" si="16"/>
        <v>0</v>
      </c>
      <c r="N188" s="8" t="str">
        <f t="shared" si="17"/>
        <v/>
      </c>
    </row>
    <row r="189" spans="13:14">
      <c r="M189" s="8">
        <f t="shared" si="16"/>
        <v>0</v>
      </c>
      <c r="N189" s="8" t="str">
        <f t="shared" si="17"/>
        <v/>
      </c>
    </row>
    <row r="190" spans="13:14">
      <c r="M190" s="8">
        <f t="shared" si="16"/>
        <v>0</v>
      </c>
      <c r="N190" s="8" t="str">
        <f t="shared" si="17"/>
        <v/>
      </c>
    </row>
    <row r="191" spans="13:14">
      <c r="M191" s="8">
        <f t="shared" si="16"/>
        <v>0</v>
      </c>
      <c r="N191" s="8" t="str">
        <f t="shared" si="17"/>
        <v/>
      </c>
    </row>
    <row r="192" spans="13:14">
      <c r="M192" s="8">
        <f t="shared" si="16"/>
        <v>0</v>
      </c>
      <c r="N192" s="8" t="str">
        <f t="shared" si="17"/>
        <v/>
      </c>
    </row>
    <row r="193" spans="12:14">
      <c r="M193" s="8">
        <f t="shared" si="16"/>
        <v>0</v>
      </c>
      <c r="N193" s="8" t="str">
        <f t="shared" si="17"/>
        <v/>
      </c>
    </row>
    <row r="194" spans="12:14">
      <c r="M194" s="8">
        <f t="shared" si="16"/>
        <v>0</v>
      </c>
      <c r="N194" s="8" t="str">
        <f t="shared" si="17"/>
        <v/>
      </c>
    </row>
    <row r="195" spans="12:14">
      <c r="M195" s="8">
        <f t="shared" si="16"/>
        <v>0</v>
      </c>
      <c r="N195" s="8" t="str">
        <f t="shared" si="17"/>
        <v/>
      </c>
    </row>
    <row r="196" spans="12:14">
      <c r="M196" s="8">
        <f t="shared" si="16"/>
        <v>0</v>
      </c>
      <c r="N196" s="8" t="str">
        <f t="shared" si="17"/>
        <v/>
      </c>
    </row>
    <row r="197" spans="12:14">
      <c r="M197" s="8">
        <f t="shared" si="16"/>
        <v>0</v>
      </c>
      <c r="N197" s="8" t="str">
        <f t="shared" si="17"/>
        <v/>
      </c>
    </row>
    <row r="198" spans="12:14">
      <c r="M198" s="8">
        <f t="shared" si="16"/>
        <v>0</v>
      </c>
      <c r="N198" s="8" t="str">
        <f t="shared" si="17"/>
        <v/>
      </c>
    </row>
    <row r="199" spans="12:14">
      <c r="M199" s="8">
        <f t="shared" si="16"/>
        <v>0</v>
      </c>
      <c r="N199" s="8" t="str">
        <f t="shared" si="17"/>
        <v/>
      </c>
    </row>
    <row r="200" spans="12:14">
      <c r="M200" s="8">
        <f t="shared" si="16"/>
        <v>0</v>
      </c>
      <c r="N200" s="8" t="str">
        <f t="shared" si="17"/>
        <v/>
      </c>
    </row>
    <row r="201" spans="12:14">
      <c r="M201" s="8">
        <f t="shared" si="16"/>
        <v>0</v>
      </c>
      <c r="N201" s="8" t="str">
        <f t="shared" si="17"/>
        <v/>
      </c>
    </row>
    <row r="202" spans="12:14">
      <c r="M202" s="8">
        <f t="shared" si="16"/>
        <v>0</v>
      </c>
      <c r="N202" s="8" t="str">
        <f t="shared" si="17"/>
        <v/>
      </c>
    </row>
    <row r="203" spans="12:14">
      <c r="L203" s="12"/>
      <c r="M203" s="8">
        <f t="shared" si="16"/>
        <v>0</v>
      </c>
      <c r="N203" s="8" t="str">
        <f t="shared" si="17"/>
        <v/>
      </c>
    </row>
    <row r="204" spans="12:14">
      <c r="L204" s="12"/>
      <c r="M204" s="8">
        <f t="shared" si="16"/>
        <v>0</v>
      </c>
      <c r="N204" s="8" t="str">
        <f t="shared" si="17"/>
        <v/>
      </c>
    </row>
    <row r="205" spans="12:14">
      <c r="L205" s="12"/>
      <c r="M205" s="8">
        <f t="shared" si="16"/>
        <v>0</v>
      </c>
      <c r="N205" s="8" t="str">
        <f t="shared" si="17"/>
        <v/>
      </c>
    </row>
    <row r="206" spans="12:14">
      <c r="L206" s="12"/>
      <c r="M206" s="8">
        <f t="shared" si="16"/>
        <v>0</v>
      </c>
      <c r="N206" s="8" t="str">
        <f t="shared" si="17"/>
        <v/>
      </c>
    </row>
    <row r="207" spans="12:14">
      <c r="L207" s="12"/>
      <c r="M207" s="8">
        <f t="shared" si="16"/>
        <v>0</v>
      </c>
      <c r="N207" s="8" t="str">
        <f t="shared" si="17"/>
        <v/>
      </c>
    </row>
    <row r="208" spans="12:14">
      <c r="L208" s="12"/>
      <c r="M208" s="8">
        <f t="shared" si="16"/>
        <v>0</v>
      </c>
      <c r="N208" s="8" t="str">
        <f t="shared" si="17"/>
        <v/>
      </c>
    </row>
    <row r="209" spans="12:14">
      <c r="L209" s="12"/>
      <c r="M209" s="8">
        <f t="shared" si="16"/>
        <v>0</v>
      </c>
      <c r="N209" s="8" t="str">
        <f t="shared" si="17"/>
        <v/>
      </c>
    </row>
    <row r="210" spans="12:14">
      <c r="L210" s="12"/>
      <c r="M210" s="8">
        <f t="shared" si="16"/>
        <v>0</v>
      </c>
      <c r="N210" s="8" t="str">
        <f t="shared" si="17"/>
        <v/>
      </c>
    </row>
    <row r="211" spans="12:14">
      <c r="L211" s="12"/>
      <c r="M211" s="8">
        <f t="shared" si="16"/>
        <v>0</v>
      </c>
      <c r="N211" s="8" t="str">
        <f t="shared" si="17"/>
        <v/>
      </c>
    </row>
    <row r="212" spans="12:14">
      <c r="L212" s="12"/>
      <c r="M212" s="8">
        <f t="shared" si="16"/>
        <v>0</v>
      </c>
      <c r="N212" s="8" t="str">
        <f t="shared" si="17"/>
        <v/>
      </c>
    </row>
    <row r="213" spans="12:14">
      <c r="L213" s="12"/>
      <c r="M213" s="8">
        <f t="shared" si="16"/>
        <v>0</v>
      </c>
      <c r="N213" s="8" t="str">
        <f t="shared" si="17"/>
        <v/>
      </c>
    </row>
    <row r="214" spans="12:14">
      <c r="L214" s="12"/>
      <c r="M214" s="8">
        <f t="shared" si="16"/>
        <v>0</v>
      </c>
      <c r="N214" s="8" t="str">
        <f t="shared" si="17"/>
        <v/>
      </c>
    </row>
    <row r="215" spans="12:14">
      <c r="L215" s="12"/>
      <c r="M215" s="8">
        <f t="shared" si="16"/>
        <v>0</v>
      </c>
      <c r="N215" s="8" t="str">
        <f t="shared" si="17"/>
        <v/>
      </c>
    </row>
    <row r="216" spans="12:14">
      <c r="L216" s="12"/>
      <c r="M216" s="8">
        <f t="shared" si="16"/>
        <v>0</v>
      </c>
      <c r="N216" s="8" t="str">
        <f t="shared" si="17"/>
        <v/>
      </c>
    </row>
    <row r="217" spans="12:14">
      <c r="L217" s="12"/>
      <c r="M217" s="8">
        <f t="shared" si="16"/>
        <v>0</v>
      </c>
      <c r="N217" s="8" t="str">
        <f t="shared" si="17"/>
        <v/>
      </c>
    </row>
    <row r="218" spans="12:14">
      <c r="L218" s="12"/>
      <c r="M218" s="8">
        <f t="shared" si="16"/>
        <v>0</v>
      </c>
      <c r="N218" s="8" t="str">
        <f t="shared" si="17"/>
        <v/>
      </c>
    </row>
    <row r="219" spans="12:14">
      <c r="L219" s="12"/>
      <c r="M219" s="8">
        <f t="shared" si="16"/>
        <v>0</v>
      </c>
      <c r="N219" s="8" t="str">
        <f t="shared" si="17"/>
        <v/>
      </c>
    </row>
    <row r="220" spans="12:14">
      <c r="L220" s="12"/>
      <c r="M220" s="8">
        <f t="shared" si="16"/>
        <v>0</v>
      </c>
      <c r="N220" s="8" t="str">
        <f t="shared" si="17"/>
        <v/>
      </c>
    </row>
    <row r="221" spans="12:14">
      <c r="L221" s="12"/>
      <c r="M221" s="8">
        <f t="shared" si="16"/>
        <v>0</v>
      </c>
      <c r="N221" s="8" t="str">
        <f t="shared" si="17"/>
        <v/>
      </c>
    </row>
    <row r="222" spans="12:14">
      <c r="L222" s="12"/>
      <c r="M222" s="8">
        <f t="shared" si="16"/>
        <v>0</v>
      </c>
      <c r="N222" s="8" t="str">
        <f t="shared" si="17"/>
        <v/>
      </c>
    </row>
    <row r="223" spans="12:14">
      <c r="L223" s="12"/>
      <c r="M223" s="8">
        <f t="shared" si="16"/>
        <v>0</v>
      </c>
      <c r="N223" s="8" t="str">
        <f t="shared" si="17"/>
        <v/>
      </c>
    </row>
    <row r="224" spans="12:14">
      <c r="L224" s="43"/>
      <c r="M224" s="8">
        <f t="shared" si="16"/>
        <v>0</v>
      </c>
      <c r="N224" s="8" t="str">
        <f t="shared" si="17"/>
        <v/>
      </c>
    </row>
    <row r="225" spans="12:14">
      <c r="L225" s="43"/>
      <c r="M225" s="8">
        <f t="shared" si="16"/>
        <v>0</v>
      </c>
      <c r="N225" s="8" t="str">
        <f t="shared" si="17"/>
        <v/>
      </c>
    </row>
    <row r="226" spans="12:14">
      <c r="L226" s="43"/>
      <c r="M226" s="8">
        <f t="shared" si="16"/>
        <v>0</v>
      </c>
      <c r="N226" s="8" t="str">
        <f t="shared" si="17"/>
        <v/>
      </c>
    </row>
    <row r="227" spans="12:14">
      <c r="L227" s="43"/>
      <c r="M227" s="8">
        <f t="shared" si="16"/>
        <v>0</v>
      </c>
      <c r="N227" s="8" t="str">
        <f t="shared" si="17"/>
        <v/>
      </c>
    </row>
    <row r="228" spans="12:14">
      <c r="L228" s="43"/>
      <c r="M228" s="8">
        <f t="shared" ref="M228:M291" si="18">IF(ISNUMBER(FIND("/",$B227,1)),MID($B227,1,FIND("/",$B227,1)-1),$B227)</f>
        <v>0</v>
      </c>
      <c r="N228" s="8" t="str">
        <f t="shared" ref="N228:N291" si="19">IF(ISNUMBER(FIND("/",$B227,1)),MID($B227,FIND("/",$B227,1)+1,LEN($B227)),"")</f>
        <v/>
      </c>
    </row>
    <row r="229" spans="12:14">
      <c r="L229" s="43"/>
      <c r="M229" s="8">
        <f t="shared" si="18"/>
        <v>0</v>
      </c>
      <c r="N229" s="8" t="str">
        <f t="shared" si="19"/>
        <v/>
      </c>
    </row>
    <row r="230" spans="12:14">
      <c r="L230" s="43"/>
      <c r="M230" s="8">
        <f t="shared" si="18"/>
        <v>0</v>
      </c>
      <c r="N230" s="8" t="str">
        <f t="shared" si="19"/>
        <v/>
      </c>
    </row>
    <row r="231" spans="12:14">
      <c r="L231" s="43"/>
      <c r="M231" s="8">
        <f t="shared" si="18"/>
        <v>0</v>
      </c>
      <c r="N231" s="8" t="str">
        <f t="shared" si="19"/>
        <v/>
      </c>
    </row>
    <row r="232" spans="12:14">
      <c r="L232" s="43"/>
      <c r="M232" s="8">
        <f t="shared" si="18"/>
        <v>0</v>
      </c>
      <c r="N232" s="8" t="str">
        <f t="shared" si="19"/>
        <v/>
      </c>
    </row>
    <row r="233" spans="12:14">
      <c r="L233" s="43"/>
      <c r="M233" s="8">
        <f t="shared" si="18"/>
        <v>0</v>
      </c>
      <c r="N233" s="8" t="str">
        <f t="shared" si="19"/>
        <v/>
      </c>
    </row>
    <row r="234" spans="12:14">
      <c r="L234" s="43"/>
      <c r="M234" s="8">
        <f t="shared" si="18"/>
        <v>0</v>
      </c>
      <c r="N234" s="8" t="str">
        <f t="shared" si="19"/>
        <v/>
      </c>
    </row>
    <row r="235" spans="12:14">
      <c r="L235" s="43"/>
      <c r="M235" s="8">
        <f t="shared" si="18"/>
        <v>0</v>
      </c>
      <c r="N235" s="8" t="str">
        <f t="shared" si="19"/>
        <v/>
      </c>
    </row>
    <row r="236" spans="12:14">
      <c r="L236" s="43"/>
      <c r="M236" s="8">
        <f t="shared" si="18"/>
        <v>0</v>
      </c>
      <c r="N236" s="8" t="str">
        <f t="shared" si="19"/>
        <v/>
      </c>
    </row>
    <row r="237" spans="12:14">
      <c r="L237" s="43"/>
      <c r="M237" s="8">
        <f t="shared" si="18"/>
        <v>0</v>
      </c>
      <c r="N237" s="8" t="str">
        <f t="shared" si="19"/>
        <v/>
      </c>
    </row>
    <row r="238" spans="12:14">
      <c r="L238" s="43"/>
      <c r="M238" s="8">
        <f t="shared" si="18"/>
        <v>0</v>
      </c>
      <c r="N238" s="8" t="str">
        <f t="shared" si="19"/>
        <v/>
      </c>
    </row>
    <row r="239" spans="12:14">
      <c r="L239" s="43"/>
      <c r="M239" s="8">
        <f t="shared" si="18"/>
        <v>0</v>
      </c>
      <c r="N239" s="8" t="str">
        <f t="shared" si="19"/>
        <v/>
      </c>
    </row>
    <row r="240" spans="12:14">
      <c r="L240" s="43"/>
      <c r="M240" s="8">
        <f t="shared" si="18"/>
        <v>0</v>
      </c>
      <c r="N240" s="8" t="str">
        <f t="shared" si="19"/>
        <v/>
      </c>
    </row>
    <row r="241" spans="12:14">
      <c r="L241" s="43"/>
      <c r="M241" s="8">
        <f t="shared" si="18"/>
        <v>0</v>
      </c>
      <c r="N241" s="8" t="str">
        <f t="shared" si="19"/>
        <v/>
      </c>
    </row>
    <row r="242" spans="12:14">
      <c r="L242" s="43"/>
      <c r="M242" s="8">
        <f t="shared" si="18"/>
        <v>0</v>
      </c>
      <c r="N242" s="8" t="str">
        <f t="shared" si="19"/>
        <v/>
      </c>
    </row>
    <row r="243" spans="12:14">
      <c r="L243" s="43"/>
      <c r="M243" s="8">
        <f t="shared" si="18"/>
        <v>0</v>
      </c>
      <c r="N243" s="8" t="str">
        <f t="shared" si="19"/>
        <v/>
      </c>
    </row>
    <row r="244" spans="12:14">
      <c r="L244" s="43"/>
      <c r="M244" s="8">
        <f t="shared" si="18"/>
        <v>0</v>
      </c>
      <c r="N244" s="8" t="str">
        <f t="shared" si="19"/>
        <v/>
      </c>
    </row>
    <row r="245" spans="12:14">
      <c r="L245" s="43"/>
      <c r="M245" s="8">
        <f t="shared" si="18"/>
        <v>0</v>
      </c>
      <c r="N245" s="8" t="str">
        <f t="shared" si="19"/>
        <v/>
      </c>
    </row>
    <row r="246" spans="12:14">
      <c r="L246" s="12"/>
      <c r="M246" s="8">
        <f t="shared" si="18"/>
        <v>0</v>
      </c>
      <c r="N246" s="8" t="str">
        <f t="shared" si="19"/>
        <v/>
      </c>
    </row>
    <row r="247" spans="12:14">
      <c r="L247" s="12"/>
      <c r="M247" s="8">
        <f t="shared" si="18"/>
        <v>0</v>
      </c>
      <c r="N247" s="8" t="str">
        <f t="shared" si="19"/>
        <v/>
      </c>
    </row>
    <row r="248" spans="12:14">
      <c r="L248" s="12"/>
      <c r="M248" s="8">
        <f t="shared" si="18"/>
        <v>0</v>
      </c>
      <c r="N248" s="8" t="str">
        <f t="shared" si="19"/>
        <v/>
      </c>
    </row>
    <row r="249" spans="12:14">
      <c r="L249" s="12"/>
      <c r="M249" s="8">
        <f t="shared" si="18"/>
        <v>0</v>
      </c>
      <c r="N249" s="8" t="str">
        <f t="shared" si="19"/>
        <v/>
      </c>
    </row>
    <row r="250" spans="12:14">
      <c r="L250" s="12"/>
      <c r="M250" s="8">
        <f t="shared" si="18"/>
        <v>0</v>
      </c>
      <c r="N250" s="8" t="str">
        <f t="shared" si="19"/>
        <v/>
      </c>
    </row>
    <row r="251" spans="12:14">
      <c r="L251" s="12"/>
      <c r="M251" s="8">
        <f t="shared" si="18"/>
        <v>0</v>
      </c>
      <c r="N251" s="8" t="str">
        <f t="shared" si="19"/>
        <v/>
      </c>
    </row>
    <row r="252" spans="12:14">
      <c r="L252" s="12"/>
      <c r="M252" s="8">
        <f t="shared" si="18"/>
        <v>0</v>
      </c>
      <c r="N252" s="8" t="str">
        <f t="shared" si="19"/>
        <v/>
      </c>
    </row>
    <row r="253" spans="12:14">
      <c r="M253" s="8">
        <f t="shared" si="18"/>
        <v>0</v>
      </c>
      <c r="N253" s="8" t="str">
        <f t="shared" si="19"/>
        <v/>
      </c>
    </row>
    <row r="254" spans="12:14">
      <c r="M254" s="8">
        <f t="shared" si="18"/>
        <v>0</v>
      </c>
      <c r="N254" s="8" t="str">
        <f t="shared" si="19"/>
        <v/>
      </c>
    </row>
    <row r="255" spans="12:14">
      <c r="M255" s="8">
        <f t="shared" si="18"/>
        <v>0</v>
      </c>
      <c r="N255" s="8" t="str">
        <f t="shared" si="19"/>
        <v/>
      </c>
    </row>
    <row r="256" spans="12:14">
      <c r="M256" s="8">
        <f t="shared" si="18"/>
        <v>0</v>
      </c>
      <c r="N256" s="8" t="str">
        <f t="shared" si="19"/>
        <v/>
      </c>
    </row>
    <row r="257" spans="13:14">
      <c r="M257" s="8">
        <f t="shared" si="18"/>
        <v>0</v>
      </c>
      <c r="N257" s="8" t="str">
        <f t="shared" si="19"/>
        <v/>
      </c>
    </row>
    <row r="258" spans="13:14">
      <c r="M258" s="8">
        <f t="shared" si="18"/>
        <v>0</v>
      </c>
      <c r="N258" s="8" t="str">
        <f t="shared" si="19"/>
        <v/>
      </c>
    </row>
    <row r="259" spans="13:14">
      <c r="M259" s="8">
        <f t="shared" si="18"/>
        <v>0</v>
      </c>
      <c r="N259" s="8" t="str">
        <f t="shared" si="19"/>
        <v/>
      </c>
    </row>
    <row r="260" spans="13:14">
      <c r="M260" s="8">
        <f t="shared" si="18"/>
        <v>0</v>
      </c>
      <c r="N260" s="8" t="str">
        <f t="shared" si="19"/>
        <v/>
      </c>
    </row>
    <row r="261" spans="13:14">
      <c r="M261" s="8">
        <f t="shared" si="18"/>
        <v>0</v>
      </c>
      <c r="N261" s="8" t="str">
        <f t="shared" si="19"/>
        <v/>
      </c>
    </row>
    <row r="262" spans="13:14">
      <c r="M262" s="8">
        <f t="shared" si="18"/>
        <v>0</v>
      </c>
      <c r="N262" s="8" t="str">
        <f t="shared" si="19"/>
        <v/>
      </c>
    </row>
    <row r="263" spans="13:14">
      <c r="M263" s="8">
        <f t="shared" si="18"/>
        <v>0</v>
      </c>
      <c r="N263" s="8" t="str">
        <f t="shared" si="19"/>
        <v/>
      </c>
    </row>
    <row r="264" spans="13:14">
      <c r="M264" s="8">
        <f t="shared" si="18"/>
        <v>0</v>
      </c>
      <c r="N264" s="8" t="str">
        <f t="shared" si="19"/>
        <v/>
      </c>
    </row>
    <row r="265" spans="13:14">
      <c r="M265" s="8">
        <f t="shared" si="18"/>
        <v>0</v>
      </c>
      <c r="N265" s="8" t="str">
        <f t="shared" si="19"/>
        <v/>
      </c>
    </row>
    <row r="266" spans="13:14">
      <c r="M266" s="8">
        <f t="shared" si="18"/>
        <v>0</v>
      </c>
      <c r="N266" s="8" t="str">
        <f t="shared" si="19"/>
        <v/>
      </c>
    </row>
    <row r="267" spans="13:14">
      <c r="M267" s="8">
        <f t="shared" si="18"/>
        <v>0</v>
      </c>
      <c r="N267" s="8" t="str">
        <f t="shared" si="19"/>
        <v/>
      </c>
    </row>
    <row r="268" spans="13:14">
      <c r="M268" s="8">
        <f t="shared" si="18"/>
        <v>0</v>
      </c>
      <c r="N268" s="8" t="str">
        <f t="shared" si="19"/>
        <v/>
      </c>
    </row>
    <row r="269" spans="13:14">
      <c r="M269" s="8">
        <f t="shared" si="18"/>
        <v>0</v>
      </c>
      <c r="N269" s="8" t="str">
        <f t="shared" si="19"/>
        <v/>
      </c>
    </row>
    <row r="270" spans="13:14">
      <c r="M270" s="8">
        <f t="shared" si="18"/>
        <v>0</v>
      </c>
      <c r="N270" s="8" t="str">
        <f t="shared" si="19"/>
        <v/>
      </c>
    </row>
    <row r="271" spans="13:14">
      <c r="M271" s="8">
        <f t="shared" si="18"/>
        <v>0</v>
      </c>
      <c r="N271" s="8" t="str">
        <f t="shared" si="19"/>
        <v/>
      </c>
    </row>
    <row r="272" spans="13:14">
      <c r="M272" s="8">
        <f t="shared" si="18"/>
        <v>0</v>
      </c>
      <c r="N272" s="8" t="str">
        <f t="shared" si="19"/>
        <v/>
      </c>
    </row>
    <row r="273" spans="13:14">
      <c r="M273" s="8">
        <f t="shared" si="18"/>
        <v>0</v>
      </c>
      <c r="N273" s="8" t="str">
        <f t="shared" si="19"/>
        <v/>
      </c>
    </row>
    <row r="274" spans="13:14">
      <c r="M274" s="8">
        <f t="shared" si="18"/>
        <v>0</v>
      </c>
      <c r="N274" s="8" t="str">
        <f t="shared" si="19"/>
        <v/>
      </c>
    </row>
    <row r="275" spans="13:14">
      <c r="M275" s="8">
        <f t="shared" si="18"/>
        <v>0</v>
      </c>
      <c r="N275" s="8" t="str">
        <f t="shared" si="19"/>
        <v/>
      </c>
    </row>
    <row r="276" spans="13:14">
      <c r="M276" s="8">
        <f t="shared" si="18"/>
        <v>0</v>
      </c>
      <c r="N276" s="8" t="str">
        <f t="shared" si="19"/>
        <v/>
      </c>
    </row>
    <row r="277" spans="13:14">
      <c r="M277" s="8">
        <f t="shared" si="18"/>
        <v>0</v>
      </c>
      <c r="N277" s="8" t="str">
        <f t="shared" si="19"/>
        <v/>
      </c>
    </row>
    <row r="278" spans="13:14">
      <c r="M278" s="8">
        <f t="shared" si="18"/>
        <v>0</v>
      </c>
      <c r="N278" s="8" t="str">
        <f t="shared" si="19"/>
        <v/>
      </c>
    </row>
    <row r="279" spans="13:14">
      <c r="M279" s="8">
        <f t="shared" si="18"/>
        <v>0</v>
      </c>
      <c r="N279" s="8" t="str">
        <f t="shared" si="19"/>
        <v/>
      </c>
    </row>
    <row r="280" spans="13:14">
      <c r="M280" s="8">
        <f t="shared" si="18"/>
        <v>0</v>
      </c>
      <c r="N280" s="8" t="str">
        <f t="shared" si="19"/>
        <v/>
      </c>
    </row>
    <row r="281" spans="13:14">
      <c r="M281" s="8">
        <f t="shared" si="18"/>
        <v>0</v>
      </c>
      <c r="N281" s="8" t="str">
        <f t="shared" si="19"/>
        <v/>
      </c>
    </row>
    <row r="282" spans="13:14">
      <c r="M282" s="8">
        <f t="shared" si="18"/>
        <v>0</v>
      </c>
      <c r="N282" s="8" t="str">
        <f t="shared" si="19"/>
        <v/>
      </c>
    </row>
    <row r="283" spans="13:14">
      <c r="M283" s="8">
        <f t="shared" si="18"/>
        <v>0</v>
      </c>
      <c r="N283" s="8" t="str">
        <f t="shared" si="19"/>
        <v/>
      </c>
    </row>
    <row r="284" spans="13:14">
      <c r="M284" s="8">
        <f t="shared" si="18"/>
        <v>0</v>
      </c>
      <c r="N284" s="8" t="str">
        <f t="shared" si="19"/>
        <v/>
      </c>
    </row>
    <row r="285" spans="13:14">
      <c r="M285" s="8">
        <f t="shared" si="18"/>
        <v>0</v>
      </c>
      <c r="N285" s="8" t="str">
        <f t="shared" si="19"/>
        <v/>
      </c>
    </row>
    <row r="286" spans="13:14">
      <c r="M286" s="8">
        <f t="shared" si="18"/>
        <v>0</v>
      </c>
      <c r="N286" s="8" t="str">
        <f t="shared" si="19"/>
        <v/>
      </c>
    </row>
    <row r="287" spans="13:14">
      <c r="M287" s="8">
        <f t="shared" si="18"/>
        <v>0</v>
      </c>
      <c r="N287" s="8" t="str">
        <f t="shared" si="19"/>
        <v/>
      </c>
    </row>
    <row r="288" spans="13:14">
      <c r="M288" s="8">
        <f t="shared" si="18"/>
        <v>0</v>
      </c>
      <c r="N288" s="8" t="str">
        <f t="shared" si="19"/>
        <v/>
      </c>
    </row>
    <row r="289" spans="13:14">
      <c r="M289" s="8">
        <f t="shared" si="18"/>
        <v>0</v>
      </c>
      <c r="N289" s="8" t="str">
        <f t="shared" si="19"/>
        <v/>
      </c>
    </row>
    <row r="290" spans="13:14">
      <c r="M290" s="8">
        <f t="shared" si="18"/>
        <v>0</v>
      </c>
      <c r="N290" s="8" t="str">
        <f t="shared" si="19"/>
        <v/>
      </c>
    </row>
    <row r="291" spans="13:14">
      <c r="M291" s="8">
        <f t="shared" si="18"/>
        <v>0</v>
      </c>
      <c r="N291" s="8" t="str">
        <f t="shared" si="19"/>
        <v/>
      </c>
    </row>
    <row r="292" spans="13:14">
      <c r="M292" s="8">
        <f t="shared" ref="M292:M330" si="20">IF(ISNUMBER(FIND("/",$B291,1)),MID($B291,1,FIND("/",$B291,1)-1),$B291)</f>
        <v>0</v>
      </c>
      <c r="N292" s="8" t="str">
        <f t="shared" ref="N292:N330" si="21">IF(ISNUMBER(FIND("/",$B291,1)),MID($B291,FIND("/",$B291,1)+1,LEN($B291)),"")</f>
        <v/>
      </c>
    </row>
    <row r="293" spans="13:14">
      <c r="M293" s="8">
        <f t="shared" si="20"/>
        <v>0</v>
      </c>
      <c r="N293" s="8" t="str">
        <f t="shared" si="21"/>
        <v/>
      </c>
    </row>
    <row r="294" spans="13:14">
      <c r="M294" s="8">
        <f t="shared" si="20"/>
        <v>0</v>
      </c>
      <c r="N294" s="8" t="str">
        <f t="shared" si="21"/>
        <v/>
      </c>
    </row>
    <row r="295" spans="13:14">
      <c r="M295" s="8">
        <f t="shared" si="20"/>
        <v>0</v>
      </c>
      <c r="N295" s="8" t="str">
        <f t="shared" si="21"/>
        <v/>
      </c>
    </row>
    <row r="296" spans="13:14">
      <c r="M296" s="8">
        <f t="shared" si="20"/>
        <v>0</v>
      </c>
      <c r="N296" s="8" t="str">
        <f t="shared" si="21"/>
        <v/>
      </c>
    </row>
    <row r="297" spans="13:14">
      <c r="M297" s="8">
        <f t="shared" si="20"/>
        <v>0</v>
      </c>
      <c r="N297" s="8" t="str">
        <f t="shared" si="21"/>
        <v/>
      </c>
    </row>
    <row r="298" spans="13:14">
      <c r="M298" s="8">
        <f t="shared" si="20"/>
        <v>0</v>
      </c>
      <c r="N298" s="8" t="str">
        <f t="shared" si="21"/>
        <v/>
      </c>
    </row>
    <row r="299" spans="13:14">
      <c r="M299" s="8">
        <f t="shared" si="20"/>
        <v>0</v>
      </c>
      <c r="N299" s="8" t="str">
        <f t="shared" si="21"/>
        <v/>
      </c>
    </row>
    <row r="300" spans="13:14">
      <c r="M300" s="8">
        <f t="shared" si="20"/>
        <v>0</v>
      </c>
      <c r="N300" s="8" t="str">
        <f t="shared" si="21"/>
        <v/>
      </c>
    </row>
    <row r="301" spans="13:14">
      <c r="M301" s="8">
        <f t="shared" si="20"/>
        <v>0</v>
      </c>
      <c r="N301" s="8" t="str">
        <f t="shared" si="21"/>
        <v/>
      </c>
    </row>
    <row r="302" spans="13:14">
      <c r="M302" s="8">
        <f t="shared" si="20"/>
        <v>0</v>
      </c>
      <c r="N302" s="8" t="str">
        <f t="shared" si="21"/>
        <v/>
      </c>
    </row>
    <row r="303" spans="13:14">
      <c r="M303" s="8">
        <f t="shared" si="20"/>
        <v>0</v>
      </c>
      <c r="N303" s="8" t="str">
        <f t="shared" si="21"/>
        <v/>
      </c>
    </row>
    <row r="304" spans="13:14">
      <c r="M304" s="8">
        <f t="shared" si="20"/>
        <v>0</v>
      </c>
      <c r="N304" s="8" t="str">
        <f t="shared" si="21"/>
        <v/>
      </c>
    </row>
    <row r="305" spans="13:14">
      <c r="M305" s="8">
        <f t="shared" si="20"/>
        <v>0</v>
      </c>
      <c r="N305" s="8" t="str">
        <f t="shared" si="21"/>
        <v/>
      </c>
    </row>
    <row r="306" spans="13:14">
      <c r="M306" s="8">
        <f t="shared" si="20"/>
        <v>0</v>
      </c>
      <c r="N306" s="8" t="str">
        <f t="shared" si="21"/>
        <v/>
      </c>
    </row>
    <row r="307" spans="13:14">
      <c r="M307" s="8">
        <f t="shared" si="20"/>
        <v>0</v>
      </c>
      <c r="N307" s="8" t="str">
        <f t="shared" si="21"/>
        <v/>
      </c>
    </row>
    <row r="308" spans="13:14">
      <c r="M308" s="8">
        <f t="shared" si="20"/>
        <v>0</v>
      </c>
      <c r="N308" s="8" t="str">
        <f t="shared" si="21"/>
        <v/>
      </c>
    </row>
    <row r="309" spans="13:14">
      <c r="M309" s="8">
        <f t="shared" si="20"/>
        <v>0</v>
      </c>
      <c r="N309" s="8" t="str">
        <f t="shared" si="21"/>
        <v/>
      </c>
    </row>
    <row r="310" spans="13:14">
      <c r="M310" s="8">
        <f t="shared" si="20"/>
        <v>0</v>
      </c>
      <c r="N310" s="8" t="str">
        <f t="shared" si="21"/>
        <v/>
      </c>
    </row>
    <row r="311" spans="13:14">
      <c r="M311" s="8">
        <f t="shared" si="20"/>
        <v>0</v>
      </c>
      <c r="N311" s="8" t="str">
        <f t="shared" si="21"/>
        <v/>
      </c>
    </row>
    <row r="312" spans="13:14">
      <c r="M312" s="8">
        <f t="shared" si="20"/>
        <v>0</v>
      </c>
      <c r="N312" s="8" t="str">
        <f t="shared" si="21"/>
        <v/>
      </c>
    </row>
    <row r="313" spans="13:14">
      <c r="M313" s="8">
        <f t="shared" si="20"/>
        <v>0</v>
      </c>
      <c r="N313" s="8" t="str">
        <f t="shared" si="21"/>
        <v/>
      </c>
    </row>
    <row r="314" spans="13:14">
      <c r="M314" s="8">
        <f t="shared" si="20"/>
        <v>0</v>
      </c>
      <c r="N314" s="8" t="str">
        <f t="shared" si="21"/>
        <v/>
      </c>
    </row>
    <row r="315" spans="13:14">
      <c r="M315" s="8">
        <f t="shared" si="20"/>
        <v>0</v>
      </c>
      <c r="N315" s="8" t="str">
        <f t="shared" si="21"/>
        <v/>
      </c>
    </row>
    <row r="316" spans="13:14">
      <c r="M316" s="8">
        <f t="shared" si="20"/>
        <v>0</v>
      </c>
      <c r="N316" s="8" t="str">
        <f t="shared" si="21"/>
        <v/>
      </c>
    </row>
    <row r="317" spans="13:14">
      <c r="M317" s="8">
        <f t="shared" si="20"/>
        <v>0</v>
      </c>
      <c r="N317" s="8" t="str">
        <f t="shared" si="21"/>
        <v/>
      </c>
    </row>
    <row r="318" spans="13:14">
      <c r="M318" s="8">
        <f t="shared" si="20"/>
        <v>0</v>
      </c>
      <c r="N318" s="8" t="str">
        <f t="shared" si="21"/>
        <v/>
      </c>
    </row>
    <row r="319" spans="13:14">
      <c r="M319" s="8">
        <f t="shared" si="20"/>
        <v>0</v>
      </c>
      <c r="N319" s="8" t="str">
        <f t="shared" si="21"/>
        <v/>
      </c>
    </row>
    <row r="320" spans="13:14">
      <c r="M320" s="8">
        <f t="shared" si="20"/>
        <v>0</v>
      </c>
      <c r="N320" s="8" t="str">
        <f t="shared" si="21"/>
        <v/>
      </c>
    </row>
    <row r="321" spans="12:14">
      <c r="M321" s="8">
        <f t="shared" si="20"/>
        <v>0</v>
      </c>
      <c r="N321" s="8" t="str">
        <f t="shared" si="21"/>
        <v/>
      </c>
    </row>
    <row r="322" spans="12:14">
      <c r="M322" s="8">
        <f t="shared" si="20"/>
        <v>0</v>
      </c>
      <c r="N322" s="8" t="str">
        <f t="shared" si="21"/>
        <v/>
      </c>
    </row>
    <row r="323" spans="12:14">
      <c r="M323" s="8">
        <f t="shared" si="20"/>
        <v>0</v>
      </c>
      <c r="N323" s="8" t="str">
        <f t="shared" si="21"/>
        <v/>
      </c>
    </row>
    <row r="324" spans="12:14">
      <c r="M324" s="8">
        <f t="shared" si="20"/>
        <v>0</v>
      </c>
      <c r="N324" s="8" t="str">
        <f t="shared" si="21"/>
        <v/>
      </c>
    </row>
    <row r="325" spans="12:14">
      <c r="M325" s="8">
        <f t="shared" si="20"/>
        <v>0</v>
      </c>
      <c r="N325" s="8" t="str">
        <f t="shared" si="21"/>
        <v/>
      </c>
    </row>
    <row r="326" spans="12:14">
      <c r="L326" s="435"/>
      <c r="M326" s="8">
        <f t="shared" si="20"/>
        <v>0</v>
      </c>
      <c r="N326" s="8" t="str">
        <f t="shared" si="21"/>
        <v/>
      </c>
    </row>
    <row r="327" spans="12:14">
      <c r="L327" s="88"/>
      <c r="M327" s="8">
        <f t="shared" si="20"/>
        <v>0</v>
      </c>
      <c r="N327" s="8" t="str">
        <f t="shared" si="21"/>
        <v/>
      </c>
    </row>
    <row r="328" spans="12:14">
      <c r="L328" s="88"/>
      <c r="M328" s="8">
        <f t="shared" si="20"/>
        <v>0</v>
      </c>
      <c r="N328" s="8" t="str">
        <f t="shared" si="21"/>
        <v/>
      </c>
    </row>
    <row r="329" spans="12:14">
      <c r="L329" s="435"/>
      <c r="M329" s="8">
        <f t="shared" si="20"/>
        <v>0</v>
      </c>
      <c r="N329" s="8" t="str">
        <f t="shared" si="21"/>
        <v/>
      </c>
    </row>
    <row r="330" spans="12:14">
      <c r="L330" s="435"/>
      <c r="M330" s="8">
        <f t="shared" si="20"/>
        <v>0</v>
      </c>
      <c r="N330" s="8" t="str">
        <f t="shared" si="21"/>
        <v/>
      </c>
    </row>
    <row r="331" spans="12:14">
      <c r="L331" s="435"/>
    </row>
    <row r="332" spans="12:14">
      <c r="L332" s="435"/>
    </row>
    <row r="333" spans="12:14">
      <c r="L333" s="159"/>
    </row>
    <row r="334" spans="12:14">
      <c r="L334" s="159"/>
    </row>
  </sheetData>
  <mergeCells count="3">
    <mergeCell ref="A1:H1"/>
    <mergeCell ref="A68:B68"/>
    <mergeCell ref="A3:G3"/>
  </mergeCells>
  <phoneticPr fontId="0" type="noConversion"/>
  <conditionalFormatting sqref="F5:F36">
    <cfRule type="containsText" dxfId="655" priority="19" operator="containsText" text="ALERTA">
      <formula>NOT(ISERROR(SEARCH("ALERTA",F5)))</formula>
    </cfRule>
  </conditionalFormatting>
  <conditionalFormatting sqref="E5:E36">
    <cfRule type="containsText" dxfId="654" priority="20" operator="containsText" text="CADUCADO">
      <formula>NOT(ISERROR(SEARCH("CADUCADO",E5)))</formula>
    </cfRule>
  </conditionalFormatting>
  <conditionalFormatting sqref="F37">
    <cfRule type="containsText" dxfId="653" priority="17" operator="containsText" text="ALERTA">
      <formula>NOT(ISERROR(SEARCH("ALERTA",F37)))</formula>
    </cfRule>
  </conditionalFormatting>
  <conditionalFormatting sqref="E37">
    <cfRule type="containsText" dxfId="652" priority="18" operator="containsText" text="CADUCADO">
      <formula>NOT(ISERROR(SEARCH("CADUCADO",E37)))</formula>
    </cfRule>
  </conditionalFormatting>
  <conditionalFormatting sqref="F38">
    <cfRule type="containsText" dxfId="651" priority="15" operator="containsText" text="ALERTA">
      <formula>NOT(ISERROR(SEARCH("ALERTA",F38)))</formula>
    </cfRule>
  </conditionalFormatting>
  <conditionalFormatting sqref="E38">
    <cfRule type="containsText" dxfId="650" priority="16" operator="containsText" text="CADUCADO">
      <formula>NOT(ISERROR(SEARCH("CADUCADO",E38)))</formula>
    </cfRule>
  </conditionalFormatting>
  <conditionalFormatting sqref="F39">
    <cfRule type="containsText" dxfId="649" priority="13" operator="containsText" text="ALERTA">
      <formula>NOT(ISERROR(SEARCH("ALERTA",F39)))</formula>
    </cfRule>
  </conditionalFormatting>
  <conditionalFormatting sqref="E39">
    <cfRule type="containsText" dxfId="648" priority="14" operator="containsText" text="CADUCADO">
      <formula>NOT(ISERROR(SEARCH("CADUCADO",E39)))</formula>
    </cfRule>
  </conditionalFormatting>
  <conditionalFormatting sqref="F40">
    <cfRule type="containsText" dxfId="647" priority="11" operator="containsText" text="ALERTA">
      <formula>NOT(ISERROR(SEARCH("ALERTA",F40)))</formula>
    </cfRule>
  </conditionalFormatting>
  <conditionalFormatting sqref="E40">
    <cfRule type="containsText" dxfId="646" priority="12" operator="containsText" text="CADUCADO">
      <formula>NOT(ISERROR(SEARCH("CADUCADO",E40)))</formula>
    </cfRule>
  </conditionalFormatting>
  <conditionalFormatting sqref="F42">
    <cfRule type="containsText" dxfId="645" priority="9" operator="containsText" text="ALERTA">
      <formula>NOT(ISERROR(SEARCH("ALERTA",F42)))</formula>
    </cfRule>
  </conditionalFormatting>
  <conditionalFormatting sqref="E42">
    <cfRule type="containsText" dxfId="644" priority="10" operator="containsText" text="CADUCADO">
      <formula>NOT(ISERROR(SEARCH("CADUCADO",E42)))</formula>
    </cfRule>
  </conditionalFormatting>
  <conditionalFormatting sqref="F41">
    <cfRule type="containsText" dxfId="643" priority="7" operator="containsText" text="ALERTA">
      <formula>NOT(ISERROR(SEARCH("ALERTA",F41)))</formula>
    </cfRule>
  </conditionalFormatting>
  <conditionalFormatting sqref="E41">
    <cfRule type="containsText" dxfId="642" priority="8" operator="containsText" text="CADUCADO">
      <formula>NOT(ISERROR(SEARCH("CADUCADO",E41)))</formula>
    </cfRule>
  </conditionalFormatting>
  <conditionalFormatting sqref="F43:F48 F67">
    <cfRule type="containsText" dxfId="641" priority="5" operator="containsText" text="ALERTA">
      <formula>NOT(ISERROR(SEARCH("ALERTA",F43)))</formula>
    </cfRule>
  </conditionalFormatting>
  <conditionalFormatting sqref="E43:E48 E67">
    <cfRule type="containsText" dxfId="640" priority="6" operator="containsText" text="CADUCADO">
      <formula>NOT(ISERROR(SEARCH("CADUCADO",E43)))</formula>
    </cfRule>
  </conditionalFormatting>
  <conditionalFormatting sqref="F49:F57">
    <cfRule type="containsText" dxfId="639" priority="3" operator="containsText" text="ALERTA">
      <formula>NOT(ISERROR(SEARCH("ALERTA",F49)))</formula>
    </cfRule>
  </conditionalFormatting>
  <conditionalFormatting sqref="E49:E57">
    <cfRule type="containsText" dxfId="638" priority="4" operator="containsText" text="CADUCADO">
      <formula>NOT(ISERROR(SEARCH("CADUCADO",E49)))</formula>
    </cfRule>
  </conditionalFormatting>
  <conditionalFormatting sqref="F58:F66">
    <cfRule type="containsText" dxfId="637" priority="1" operator="containsText" text="ALERTA">
      <formula>NOT(ISERROR(SEARCH("ALERTA",F58)))</formula>
    </cfRule>
  </conditionalFormatting>
  <conditionalFormatting sqref="E58:E66">
    <cfRule type="containsText" dxfId="636" priority="2" operator="containsText" text="CADUCADO">
      <formula>NOT(ISERROR(SEARCH("CADUCADO",E58)))</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A318"/>
  <sheetViews>
    <sheetView workbookViewId="0">
      <selection sqref="A1:H1"/>
    </sheetView>
  </sheetViews>
  <sheetFormatPr baseColWidth="10" defaultRowHeight="15"/>
  <cols>
    <col min="1" max="1" width="14.42578125" style="20" customWidth="1"/>
    <col min="2" max="2" width="11.42578125" style="20"/>
    <col min="3" max="3" width="13.7109375" style="20" customWidth="1"/>
    <col min="4" max="4" width="15.5703125" style="20" customWidth="1"/>
    <col min="5" max="5" width="16.7109375" style="20" hidden="1" customWidth="1"/>
    <col min="6" max="6" width="15.5703125" style="20" hidden="1" customWidth="1"/>
    <col min="7" max="7" width="14.5703125" style="20" customWidth="1"/>
    <col min="8" max="8" width="32.7109375" style="20" customWidth="1"/>
    <col min="9" max="9" width="79.85546875" style="20" customWidth="1"/>
    <col min="10" max="10" width="35.5703125" style="20" customWidth="1"/>
    <col min="11" max="11" width="17.5703125" style="58" customWidth="1"/>
    <col min="12" max="12" width="11.42578125" style="58" customWidth="1"/>
    <col min="13" max="13" width="12.85546875" style="58" customWidth="1"/>
    <col min="14" max="14" width="17.28515625" style="58" customWidth="1"/>
    <col min="15" max="15" width="11.5703125" style="20" customWidth="1"/>
    <col min="16" max="16" width="8.5703125" style="20" customWidth="1"/>
    <col min="17" max="17" width="5" style="20" customWidth="1"/>
    <col min="18" max="19" width="11.42578125" style="20" customWidth="1"/>
    <col min="20" max="21" width="11.42578125" style="20" hidden="1" customWidth="1"/>
    <col min="22" max="22" width="12" style="20" hidden="1" customWidth="1"/>
    <col min="23" max="23" width="11.42578125" style="20" hidden="1" customWidth="1"/>
    <col min="24" max="27" width="0" style="20" hidden="1" customWidth="1"/>
    <col min="28" max="16384" width="11.42578125" style="20"/>
  </cols>
  <sheetData>
    <row r="1" spans="1:27">
      <c r="A1" s="2354" t="s">
        <v>4395</v>
      </c>
      <c r="B1" s="2354"/>
      <c r="C1" s="2354"/>
      <c r="D1" s="2354"/>
      <c r="E1" s="2354"/>
      <c r="F1" s="2354"/>
      <c r="G1" s="2354"/>
      <c r="H1" s="2354"/>
    </row>
    <row r="2" spans="1:27" ht="25.5" customHeight="1" thickBot="1">
      <c r="A2" s="643" t="s">
        <v>1743</v>
      </c>
      <c r="B2" s="473"/>
      <c r="C2" s="473"/>
      <c r="D2" s="473"/>
      <c r="E2" s="473"/>
      <c r="F2" s="473"/>
      <c r="M2" s="172"/>
      <c r="S2" s="661" t="s">
        <v>3838</v>
      </c>
      <c r="T2" s="662">
        <f ca="1">TODAY()</f>
        <v>44236</v>
      </c>
    </row>
    <row r="3" spans="1:27" ht="21.75" customHeight="1" thickTop="1" thickBot="1">
      <c r="A3" s="2208"/>
      <c r="B3" s="2353" t="s">
        <v>1490</v>
      </c>
      <c r="C3" s="2353"/>
      <c r="D3" s="2353"/>
      <c r="E3" s="2209"/>
      <c r="F3" s="2209"/>
      <c r="G3" s="2210"/>
      <c r="H3" s="2210"/>
      <c r="I3" s="2210"/>
      <c r="J3" s="2210"/>
      <c r="K3" s="2211"/>
    </row>
    <row r="4" spans="1:27" ht="31.5" customHeight="1" thickTop="1" thickBot="1">
      <c r="A4" s="2212" t="s">
        <v>2033</v>
      </c>
      <c r="B4" s="2213" t="s">
        <v>1489</v>
      </c>
      <c r="C4" s="2213" t="s">
        <v>1491</v>
      </c>
      <c r="D4" s="2213" t="s">
        <v>1492</v>
      </c>
      <c r="E4" s="2214" t="s">
        <v>3836</v>
      </c>
      <c r="F4" s="2214" t="s">
        <v>3837</v>
      </c>
      <c r="G4" s="2215" t="s">
        <v>778</v>
      </c>
      <c r="H4" s="2216" t="s">
        <v>2016</v>
      </c>
      <c r="I4" s="2213" t="s">
        <v>1493</v>
      </c>
      <c r="J4" s="2213" t="s">
        <v>1362</v>
      </c>
      <c r="K4" s="2217" t="s">
        <v>678</v>
      </c>
      <c r="L4" s="172" t="s">
        <v>2022</v>
      </c>
      <c r="M4" s="172" t="s">
        <v>2020</v>
      </c>
      <c r="N4" s="172" t="s">
        <v>2021</v>
      </c>
      <c r="O4" s="436" t="s">
        <v>2024</v>
      </c>
      <c r="P4" s="432"/>
      <c r="Q4" s="432"/>
      <c r="R4" s="172"/>
      <c r="S4" s="172"/>
      <c r="T4" s="823"/>
      <c r="U4" s="827">
        <v>2012</v>
      </c>
      <c r="V4" s="822">
        <v>2013</v>
      </c>
      <c r="W4" s="822">
        <v>2014</v>
      </c>
      <c r="X4" s="822">
        <v>2015</v>
      </c>
      <c r="Y4" s="822">
        <v>2016</v>
      </c>
      <c r="Z4" s="827" t="s">
        <v>3841</v>
      </c>
      <c r="AA4" s="850" t="s">
        <v>2025</v>
      </c>
    </row>
    <row r="5" spans="1:27" s="9" customFormat="1" ht="34.5" customHeight="1">
      <c r="A5" s="2218" t="s">
        <v>2017</v>
      </c>
      <c r="B5" s="2219" t="s">
        <v>1148</v>
      </c>
      <c r="C5" s="2220">
        <v>40340</v>
      </c>
      <c r="D5" s="2221">
        <v>45809</v>
      </c>
      <c r="E5" s="2222" t="str">
        <f t="shared" ref="E5:E22" ca="1" si="0">IF(D5&lt;=$T$2,"CADUCADO","VIGENTE")</f>
        <v>VIGENTE</v>
      </c>
      <c r="F5" s="2222" t="str">
        <f t="shared" ref="F5:F9" ca="1" si="1">IF($T$2&gt;=(EDATE(D5,-4)),"ALERTA","OK")</f>
        <v>OK</v>
      </c>
      <c r="G5" s="2219" t="s">
        <v>1615</v>
      </c>
      <c r="H5" s="2223" t="s">
        <v>6303</v>
      </c>
      <c r="I5" s="2224" t="s">
        <v>1512</v>
      </c>
      <c r="J5" s="2225" t="s">
        <v>1368</v>
      </c>
      <c r="K5" s="2226" t="s">
        <v>771</v>
      </c>
      <c r="L5" s="159"/>
      <c r="M5" s="54" t="e">
        <f>IF(ISNUMBER(FIND("/",#REF!,1)),MID(#REF!,1,FIND("/",#REF!,1)-1),#REF!)</f>
        <v>#REF!</v>
      </c>
      <c r="N5" s="159" t="str">
        <f>IF(ISNUMBER(FIND("/",#REF!,1)),MID(#REF!,FIND("/",#REF!,1)+1,LEN(#REF!)),"")</f>
        <v/>
      </c>
      <c r="O5" s="480" t="s">
        <v>1489</v>
      </c>
      <c r="P5" s="480" t="s">
        <v>2020</v>
      </c>
      <c r="Q5" s="481" t="s">
        <v>2025</v>
      </c>
      <c r="R5" s="54"/>
      <c r="S5" s="54"/>
      <c r="T5" s="824"/>
      <c r="U5" s="828">
        <f>COUNTIFS($C$5:$C$243, "&gt;="&amp;#REF!, $C$5:$C$243, "&lt;="&amp;#REF!, $A$5:$A$243, "&lt;&gt;F")</f>
        <v>0</v>
      </c>
      <c r="V5" s="828">
        <f>COUNTIFS($C$5:$C$243, "&gt;="&amp;#REF!, $C$5:$C$243, "&lt;="&amp;#REF!, $A$5:$A$243, "&lt;&gt;F")</f>
        <v>0</v>
      </c>
      <c r="W5" s="828">
        <f>COUNTIFS($C$5:$C$243, "&gt;="&amp;#REF!, $C$5:$C$243, "&lt;="&amp;#REF!, $A$5:$A$243, "&lt;&gt;F")</f>
        <v>0</v>
      </c>
      <c r="X5" s="828">
        <f>COUNTIFS($C$5:$C$243, "&gt;="&amp;#REF!, $C$5:$C$243, "&lt;="&amp;#REF!, $A$5:$A$243, "&lt;&gt;F")</f>
        <v>0</v>
      </c>
      <c r="Y5" s="828">
        <f>COUNTIFS($C$5:$C$243, "&gt;="&amp;#REF!, $C$5:$C$243, "&lt;="&amp;#REF!, $A$5:$A$243, "&lt;&gt;F")</f>
        <v>0</v>
      </c>
      <c r="Z5" s="828">
        <f>COUNTIFS($C$5:$C$243,"&gt;="&amp;#REF!, $C$5:$C$243, "&lt;="&amp;#REF!, $A$5:$A$243, "&lt;&gt;F")</f>
        <v>0</v>
      </c>
      <c r="AA5" s="851">
        <f>SUM(U5:Y5)</f>
        <v>0</v>
      </c>
    </row>
    <row r="6" spans="1:27" s="9" customFormat="1">
      <c r="A6" s="2218" t="s">
        <v>2017</v>
      </c>
      <c r="B6" s="2219" t="s">
        <v>1149</v>
      </c>
      <c r="C6" s="2220">
        <v>40340</v>
      </c>
      <c r="D6" s="2221">
        <v>45809</v>
      </c>
      <c r="E6" s="2222" t="str">
        <f t="shared" ca="1" si="0"/>
        <v>VIGENTE</v>
      </c>
      <c r="F6" s="2222" t="str">
        <f t="shared" ca="1" si="1"/>
        <v>OK</v>
      </c>
      <c r="G6" s="2219" t="s">
        <v>1615</v>
      </c>
      <c r="H6" s="2223" t="s">
        <v>6300</v>
      </c>
      <c r="I6" s="2224" t="s">
        <v>1513</v>
      </c>
      <c r="J6" s="2225" t="s">
        <v>1368</v>
      </c>
      <c r="K6" s="2226" t="s">
        <v>772</v>
      </c>
      <c r="L6" s="159"/>
      <c r="M6" s="54" t="str">
        <f t="shared" ref="M6:M11" si="2">IF(ISNUMBER(FIND("/",$B5,1)),MID($B5,1,FIND("/",$B5,1)-1),$B5)</f>
        <v>D1006-26</v>
      </c>
      <c r="N6" s="159" t="str">
        <f>IF(ISNUMBER(FIND("/",#REF!,1)),MID(#REF!,FIND("/",#REF!,1)+1,LEN(#REF!)),"")</f>
        <v/>
      </c>
      <c r="O6" s="481" t="s">
        <v>2017</v>
      </c>
      <c r="P6" s="481"/>
      <c r="Q6" s="482">
        <v>24</v>
      </c>
      <c r="R6" s="54"/>
      <c r="S6" s="54"/>
      <c r="T6" s="825" t="s">
        <v>3842</v>
      </c>
      <c r="U6" s="828">
        <f>COUNTIFS($C$5:$C$243, "&gt;="&amp;#REF!, $C$5:$C$243, "&lt;="&amp;#REF!, $A$5:$A$243, "&lt;&gt;F",$G$5:$G$243, "A" )</f>
        <v>0</v>
      </c>
      <c r="V6" s="828">
        <f>COUNTIFS($C$5:$C$243, "&gt;="&amp;#REF!, $C$5:$C$243, "&lt;="&amp;#REF!, $A$5:$A$243, "&lt;&gt;F",$G$5:$G$243, "A" )</f>
        <v>0</v>
      </c>
      <c r="W6" s="828">
        <f>COUNTIFS($C$5:$C$243, "&gt;="&amp;#REF!, $C$5:$C$243, "&lt;="&amp;#REF!, $A$5:$A$243, "&lt;&gt;F",$G$5:$G$243, "A" )</f>
        <v>0</v>
      </c>
      <c r="X6" s="828">
        <f>COUNTIFS($C$5:$C$243, "&gt;="&amp;#REF!, $C$5:$C$243, "&lt;="&amp;#REF!, $A$5:$A$243, "&lt;&gt;F",$G$5:$G$243, "A" )</f>
        <v>0</v>
      </c>
      <c r="Y6" s="828">
        <f>COUNTIFS($C$5:$C$243, "&gt;="&amp;#REF!, $C$5:$C$243, "&lt;="&amp;#REF!, $A$5:$A$243, "&lt;&gt;F",$G$5:$G$243, "A" )</f>
        <v>0</v>
      </c>
      <c r="Z6" s="828">
        <f>COUNTIFS($C$5:$C$243,"&gt;="&amp;#REF!, $C$5:$C$243, "&lt;="&amp;#REF!, $A$5:$A$243, "&lt;&gt;F",$G$5:$G$243, "A")</f>
        <v>0</v>
      </c>
      <c r="AA6" s="851">
        <f>SUM(U6:Y6)</f>
        <v>0</v>
      </c>
    </row>
    <row r="7" spans="1:27" s="9" customFormat="1" ht="18" customHeight="1">
      <c r="A7" s="2218" t="s">
        <v>2017</v>
      </c>
      <c r="B7" s="2219" t="s">
        <v>1150</v>
      </c>
      <c r="C7" s="2220">
        <v>40340</v>
      </c>
      <c r="D7" s="2221">
        <v>45809</v>
      </c>
      <c r="E7" s="2222" t="str">
        <f t="shared" ca="1" si="0"/>
        <v>VIGENTE</v>
      </c>
      <c r="F7" s="2222" t="str">
        <f t="shared" ca="1" si="1"/>
        <v>OK</v>
      </c>
      <c r="G7" s="2219" t="s">
        <v>1615</v>
      </c>
      <c r="H7" s="2223" t="s">
        <v>6302</v>
      </c>
      <c r="I7" s="2224" t="s">
        <v>1515</v>
      </c>
      <c r="J7" s="2225" t="s">
        <v>1368</v>
      </c>
      <c r="K7" s="2226" t="s">
        <v>774</v>
      </c>
      <c r="L7" s="159"/>
      <c r="M7" s="54" t="str">
        <f t="shared" si="2"/>
        <v>D1006-27</v>
      </c>
      <c r="N7" s="159" t="str">
        <f>IF(ISNUMBER(FIND("/",#REF!,1)),MID(#REF!,FIND("/",#REF!,1)+1,LEN(#REF!)),"")</f>
        <v/>
      </c>
      <c r="O7" s="481" t="s">
        <v>2023</v>
      </c>
      <c r="P7" s="481"/>
      <c r="Q7" s="482">
        <v>24</v>
      </c>
      <c r="R7" s="54"/>
      <c r="S7" s="54"/>
      <c r="T7" s="825" t="s">
        <v>3843</v>
      </c>
      <c r="U7" s="828">
        <f>COUNTIFS($C$5:$C$243, "&gt;="&amp;#REF!, $C$5:$C$243, "&lt;="&amp;#REF!, $A$5:$A$243, "&lt;&gt;F",$G$5:$G$243, "B" )</f>
        <v>0</v>
      </c>
      <c r="V7" s="828">
        <f>COUNTIFS($C$5:$C$243, "&gt;="&amp;#REF!, $C$5:$C$243, "&lt;="&amp;#REF!, $A$5:$A$243, "&lt;&gt;F",$G$5:$G$243, "B" )</f>
        <v>0</v>
      </c>
      <c r="W7" s="828">
        <f>COUNTIFS($C$5:$C$243, "&gt;="&amp;#REF!, $C$5:$C$243, "&lt;="&amp;#REF!, $A$5:$A$243, "&lt;&gt;F",$G$5:$G$243, "B" )</f>
        <v>0</v>
      </c>
      <c r="X7" s="828">
        <f>COUNTIFS($C$5:$C$243, "&gt;="&amp;#REF!, $C$5:$C$243, "&lt;="&amp;#REF!, $A$5:$A$243, "&lt;&gt;F",$G$5:$G$243, "B" )</f>
        <v>0</v>
      </c>
      <c r="Y7" s="828">
        <f>COUNTIFS($C$5:$C$243, "&gt;="&amp;#REF!, $C$5:$C$243, "&lt;="&amp;#REF!, $A$5:$A$243, "&lt;&gt;F",$G$5:$G$243, "B" )</f>
        <v>0</v>
      </c>
      <c r="Z7" s="828">
        <f>COUNTIFS($C$5:$C$243,"&gt;="&amp;#REF!, $C$5:$C$243, "&lt;="&amp;Z10, $A$5:$A$243, "&lt;&gt;F",$G$5:$G$243, "A")</f>
        <v>0</v>
      </c>
      <c r="AA7" s="851">
        <f>SUM(U7:Y7)</f>
        <v>0</v>
      </c>
    </row>
    <row r="8" spans="1:27" s="9" customFormat="1" ht="18" customHeight="1">
      <c r="A8" s="2218" t="s">
        <v>2017</v>
      </c>
      <c r="B8" s="2227" t="s">
        <v>1514</v>
      </c>
      <c r="C8" s="2220">
        <v>40394</v>
      </c>
      <c r="D8" s="2221">
        <v>45870</v>
      </c>
      <c r="E8" s="2222" t="str">
        <f t="shared" ca="1" si="0"/>
        <v>VIGENTE</v>
      </c>
      <c r="F8" s="2222" t="str">
        <f t="shared" ca="1" si="1"/>
        <v>OK</v>
      </c>
      <c r="G8" s="2219" t="s">
        <v>1615</v>
      </c>
      <c r="H8" s="2223" t="s">
        <v>6301</v>
      </c>
      <c r="I8" s="2224" t="s">
        <v>1516</v>
      </c>
      <c r="J8" s="2225" t="s">
        <v>1368</v>
      </c>
      <c r="K8" s="2226" t="s">
        <v>775</v>
      </c>
      <c r="L8" s="159"/>
      <c r="M8" s="54" t="str">
        <f t="shared" si="2"/>
        <v>D1006-28</v>
      </c>
      <c r="N8" s="159" t="str">
        <f>IF(ISNUMBER(FIND("/",#REF!,1)),MID(#REF!,FIND("/",#REF!,1)+1,LEN(#REF!)),"")</f>
        <v/>
      </c>
      <c r="O8" s="481"/>
      <c r="P8" s="481"/>
      <c r="Q8" s="481"/>
      <c r="R8" s="54"/>
      <c r="S8" s="54"/>
      <c r="T8" s="825" t="s">
        <v>3844</v>
      </c>
      <c r="U8" s="828">
        <f>COUNTIFS($C$5:$C$243, "&gt;="&amp;#REF!, $C$5:$C$243, "&lt;="&amp;#REF!, $A$5:$A$243, "&lt;&gt;F",$G$5:$G$243, "C" )</f>
        <v>0</v>
      </c>
      <c r="V8" s="828">
        <f>COUNTIFS($C$5:$C$243, "&gt;="&amp;#REF!, $C$5:$C$243, "&lt;="&amp;#REF!, $A$5:$A$243, "&lt;&gt;F",$G$5:$G$243, "C" )</f>
        <v>0</v>
      </c>
      <c r="W8" s="828">
        <f>COUNTIFS($C$5:$C$243, "&gt;="&amp;#REF!, $C$5:$C$243, "&lt;="&amp;#REF!, $A$5:$A$243, "&lt;&gt;F",$G$5:$G$243, "C" )</f>
        <v>0</v>
      </c>
      <c r="X8" s="828">
        <f>COUNTIFS($C$5:$C$243, "&gt;="&amp;#REF!, $C$5:$C$243, "&lt;="&amp;#REF!, $A$5:$A$243, "&lt;&gt;F",$G$5:$G$243, "C" )</f>
        <v>0</v>
      </c>
      <c r="Y8" s="828">
        <f>COUNTIFS($C$5:$C$243, "&gt;="&amp;#REF!, $C$5:$C$243, "&lt;="&amp;#REF!, $A$5:$A$243, "&lt;&gt;F",$G$5:$G$243, "C" )</f>
        <v>0</v>
      </c>
      <c r="Z8" s="828">
        <f>COUNTIFS($C$5:$C$243,"&gt;="&amp;Z10, $C$5:$C$243, "&lt;="&amp;Z11, $A$5:$A$243, "&lt;&gt;F",$G$5:$G$243, "A")</f>
        <v>0</v>
      </c>
      <c r="AA8" s="851">
        <f>SUM(U8:Y8)</f>
        <v>0</v>
      </c>
    </row>
    <row r="9" spans="1:27" s="9" customFormat="1" ht="18" customHeight="1" thickBot="1">
      <c r="A9" s="2218" t="s">
        <v>2017</v>
      </c>
      <c r="B9" s="2219" t="s">
        <v>2298</v>
      </c>
      <c r="C9" s="483">
        <v>41953</v>
      </c>
      <c r="D9" s="2221">
        <v>45597</v>
      </c>
      <c r="E9" s="2222" t="str">
        <f t="shared" ca="1" si="0"/>
        <v>VIGENTE</v>
      </c>
      <c r="F9" s="2222" t="str">
        <f t="shared" ca="1" si="1"/>
        <v>OK</v>
      </c>
      <c r="G9" s="2219" t="s">
        <v>1615</v>
      </c>
      <c r="H9" s="2225" t="s">
        <v>6092</v>
      </c>
      <c r="I9" s="2225" t="s">
        <v>2299</v>
      </c>
      <c r="J9" s="2225" t="s">
        <v>1368</v>
      </c>
      <c r="K9" s="2226" t="s">
        <v>2300</v>
      </c>
      <c r="L9" s="159"/>
      <c r="M9" s="54" t="str">
        <f t="shared" si="2"/>
        <v>D1008-33</v>
      </c>
      <c r="N9" s="159" t="str">
        <f>IF(ISNUMBER(FIND("/",#REF!,1)),MID(#REF!,FIND("/",#REF!,1)+1,LEN(#REF!)),"")</f>
        <v/>
      </c>
      <c r="O9" s="481"/>
      <c r="P9" s="481"/>
      <c r="Q9" s="481"/>
      <c r="R9" s="54"/>
      <c r="S9" s="54"/>
      <c r="T9" s="826" t="s">
        <v>3845</v>
      </c>
      <c r="U9" s="829">
        <f>COUNTIFS($C$5:$C$243, "&gt;="&amp;#REF!, $C$5:$C$243, "&lt;="&amp;#REF!, $A$5:$A$243, "&lt;&gt;F",$G$5:$G$243, "D" )</f>
        <v>0</v>
      </c>
      <c r="V9" s="829">
        <f>COUNTIFS($C$5:$C$243, "&gt;="&amp;#REF!, $C$5:$C$243, "&lt;="&amp;#REF!, $A$5:$A$243, "&lt;&gt;F",$G$5:$G$243, "D" )</f>
        <v>0</v>
      </c>
      <c r="W9" s="829">
        <f>COUNTIFS($C$5:$C$243, "&gt;="&amp;#REF!, $C$5:$C$243, "&lt;="&amp;#REF!, $A$5:$A$243, "&lt;&gt;F",$G$5:$G$243, "D" )</f>
        <v>0</v>
      </c>
      <c r="X9" s="829">
        <f>COUNTIFS($C$5:$C$243, "&gt;="&amp;#REF!, $C$5:$C$243, "&lt;="&amp;#REF!, $A$5:$A$243, "&lt;&gt;F",$G$5:$G$243, "D" )</f>
        <v>0</v>
      </c>
      <c r="Y9" s="829">
        <f>COUNTIFS($C$5:$C$243, "&gt;="&amp;#REF!, $C$5:$C$243, "&lt;="&amp;#REF!, $A$5:$A$243, "&lt;&gt;F",$G$5:$G$243, "D" )</f>
        <v>0</v>
      </c>
      <c r="Z9" s="829">
        <f>COUNTIFS($C$5:$C$243,"&gt;="&amp;Z11, $C$5:$C$243, "&lt;="&amp;Z12, $A$5:$A$243, "&lt;&gt;F",$G$5:$G$243, "A")</f>
        <v>0</v>
      </c>
      <c r="AA9" s="852">
        <f>SUM(U9:Y9)</f>
        <v>0</v>
      </c>
    </row>
    <row r="10" spans="1:27" s="9" customFormat="1" ht="18" customHeight="1" thickTop="1">
      <c r="A10" s="2228" t="s">
        <v>2017</v>
      </c>
      <c r="B10" s="1727" t="s">
        <v>2303</v>
      </c>
      <c r="C10" s="483">
        <v>41953</v>
      </c>
      <c r="D10" s="2222">
        <v>45597</v>
      </c>
      <c r="E10" s="2222" t="str">
        <f t="shared" ca="1" si="0"/>
        <v>VIGENTE</v>
      </c>
      <c r="F10" s="2222" t="str">
        <f t="shared" ref="F10:F22" ca="1" si="3">IF($T$2&gt;=(EDATE(D10,-4)),"ALERTA","OK")</f>
        <v>OK</v>
      </c>
      <c r="G10" s="1727" t="s">
        <v>1615</v>
      </c>
      <c r="H10" s="453" t="s">
        <v>6091</v>
      </c>
      <c r="I10" s="1728" t="s">
        <v>2301</v>
      </c>
      <c r="J10" s="453" t="s">
        <v>1368</v>
      </c>
      <c r="K10" s="2229" t="s">
        <v>2302</v>
      </c>
      <c r="L10" s="159"/>
      <c r="M10" s="54" t="str">
        <f t="shared" si="2"/>
        <v>D1411-45</v>
      </c>
      <c r="N10" s="159" t="str">
        <f>IF(ISNUMBER(FIND("/",#REF!,1)),MID(#REF!,FIND("/",#REF!,1)+1,LEN(#REF!)),"")</f>
        <v/>
      </c>
      <c r="O10" s="481"/>
      <c r="P10" s="481"/>
      <c r="Q10" s="481"/>
      <c r="R10" s="54"/>
      <c r="S10" s="54"/>
      <c r="T10" s="54"/>
      <c r="U10" s="481"/>
      <c r="V10" s="481"/>
      <c r="W10" s="481"/>
    </row>
    <row r="11" spans="1:27" s="9" customFormat="1" ht="18" customHeight="1">
      <c r="A11" s="2228" t="s">
        <v>2017</v>
      </c>
      <c r="B11" s="1727" t="s">
        <v>2304</v>
      </c>
      <c r="C11" s="483">
        <v>41953</v>
      </c>
      <c r="D11" s="2222">
        <v>45597</v>
      </c>
      <c r="E11" s="2222" t="str">
        <f t="shared" ca="1" si="0"/>
        <v>VIGENTE</v>
      </c>
      <c r="F11" s="2222" t="str">
        <f t="shared" ca="1" si="3"/>
        <v>OK</v>
      </c>
      <c r="G11" s="1727" t="s">
        <v>1615</v>
      </c>
      <c r="H11" s="453" t="s">
        <v>6093</v>
      </c>
      <c r="I11" s="1728" t="s">
        <v>2305</v>
      </c>
      <c r="J11" s="453" t="s">
        <v>1368</v>
      </c>
      <c r="K11" s="2229" t="s">
        <v>2306</v>
      </c>
      <c r="L11" s="159"/>
      <c r="M11" s="54" t="str">
        <f t="shared" si="2"/>
        <v>D1411-40</v>
      </c>
      <c r="N11" s="159" t="str">
        <f>IF(ISNUMBER(FIND("/",#REF!,1)),MID(#REF!,FIND("/",#REF!,1)+1,LEN(#REF!)),"")</f>
        <v/>
      </c>
      <c r="O11" s="481"/>
      <c r="P11" s="481"/>
      <c r="Q11" s="481"/>
      <c r="R11" s="54"/>
      <c r="S11" s="54"/>
      <c r="T11" s="54"/>
      <c r="U11" s="481"/>
      <c r="V11" s="481"/>
      <c r="W11" s="481"/>
    </row>
    <row r="12" spans="1:27" s="9" customFormat="1" ht="33.75" customHeight="1">
      <c r="A12" s="2228" t="s">
        <v>2017</v>
      </c>
      <c r="B12" s="1727" t="s">
        <v>2381</v>
      </c>
      <c r="C12" s="483">
        <v>39793</v>
      </c>
      <c r="D12" s="2222">
        <v>45261</v>
      </c>
      <c r="E12" s="2222" t="str">
        <f t="shared" ca="1" si="0"/>
        <v>VIGENTE</v>
      </c>
      <c r="F12" s="2222" t="str">
        <f t="shared" ca="1" si="3"/>
        <v>OK</v>
      </c>
      <c r="G12" s="1727" t="s">
        <v>1615</v>
      </c>
      <c r="H12" s="453" t="s">
        <v>4064</v>
      </c>
      <c r="I12" s="1728" t="s">
        <v>4065</v>
      </c>
      <c r="J12" s="453" t="s">
        <v>1368</v>
      </c>
      <c r="K12" s="2229" t="s">
        <v>2380</v>
      </c>
      <c r="L12" s="159"/>
      <c r="M12" s="54" t="e">
        <f>IF(ISNUMBER(FIND("/",#REF!,1)),MID(#REF!,1,FIND("/",#REF!,1)-1),#REF!)</f>
        <v>#REF!</v>
      </c>
      <c r="N12" s="159" t="str">
        <f>IF(ISNUMBER(FIND("/",#REF!,1)),MID(#REF!,FIND("/",#REF!,1)+1,LEN(#REF!)),"")</f>
        <v/>
      </c>
      <c r="O12" s="481"/>
      <c r="P12" s="481"/>
      <c r="Q12" s="481"/>
      <c r="R12" s="54"/>
      <c r="S12" s="54"/>
      <c r="T12" s="54"/>
      <c r="U12" s="481"/>
      <c r="V12" s="481"/>
      <c r="W12" s="481"/>
    </row>
    <row r="13" spans="1:27" s="9" customFormat="1" ht="18" customHeight="1">
      <c r="A13" s="2228" t="s">
        <v>2017</v>
      </c>
      <c r="B13" s="1727" t="s">
        <v>2382</v>
      </c>
      <c r="C13" s="483">
        <v>39793</v>
      </c>
      <c r="D13" s="2222">
        <v>45261</v>
      </c>
      <c r="E13" s="2222" t="str">
        <f t="shared" ca="1" si="0"/>
        <v>VIGENTE</v>
      </c>
      <c r="F13" s="2222" t="str">
        <f t="shared" ca="1" si="3"/>
        <v>OK</v>
      </c>
      <c r="G13" s="1727" t="s">
        <v>1615</v>
      </c>
      <c r="H13" s="453" t="s">
        <v>2383</v>
      </c>
      <c r="I13" s="1728" t="s">
        <v>2384</v>
      </c>
      <c r="J13" s="453" t="s">
        <v>1368</v>
      </c>
      <c r="K13" s="2229" t="s">
        <v>2385</v>
      </c>
      <c r="L13" s="159"/>
      <c r="M13" s="54" t="e">
        <f>IF(ISNUMBER(FIND("/",#REF!,1)),MID(#REF!,1,FIND("/",#REF!,1)-1),#REF!)</f>
        <v>#REF!</v>
      </c>
      <c r="N13" s="159" t="str">
        <f>IF(ISNUMBER(FIND("/",#REF!,1)),MID(#REF!,FIND("/",#REF!,1)+1,LEN(#REF!)),"")</f>
        <v/>
      </c>
      <c r="O13" s="481"/>
      <c r="P13" s="481"/>
      <c r="Q13" s="481"/>
      <c r="R13" s="54"/>
      <c r="S13" s="54"/>
      <c r="T13" s="54"/>
      <c r="U13" s="481"/>
      <c r="V13" s="481"/>
      <c r="W13" s="481"/>
    </row>
    <row r="14" spans="1:27" s="9" customFormat="1" ht="31.5" customHeight="1">
      <c r="A14" s="2228" t="s">
        <v>2017</v>
      </c>
      <c r="B14" s="1727" t="s">
        <v>2430</v>
      </c>
      <c r="C14" s="483">
        <v>41985</v>
      </c>
      <c r="D14" s="2222">
        <v>45627</v>
      </c>
      <c r="E14" s="2222" t="str">
        <f t="shared" ca="1" si="0"/>
        <v>VIGENTE</v>
      </c>
      <c r="F14" s="2222" t="str">
        <f t="shared" ca="1" si="3"/>
        <v>OK</v>
      </c>
      <c r="G14" s="1727" t="s">
        <v>1615</v>
      </c>
      <c r="H14" s="453" t="s">
        <v>6195</v>
      </c>
      <c r="I14" s="1728" t="s">
        <v>6196</v>
      </c>
      <c r="J14" s="453" t="s">
        <v>1368</v>
      </c>
      <c r="K14" s="2229" t="s">
        <v>2429</v>
      </c>
      <c r="L14" s="159"/>
      <c r="M14" s="54" t="str">
        <f>IF(ISNUMBER(FIND("/",$B11,1)),MID($B11,1,FIND("/",$B11,1)-1),$B11)</f>
        <v>D1411-44</v>
      </c>
      <c r="N14" s="159" t="str">
        <f>IF(ISNUMBER(FIND("/",#REF!,1)),MID(#REF!,FIND("/",#REF!,1)+1,LEN(#REF!)),"")</f>
        <v/>
      </c>
      <c r="O14" s="481"/>
      <c r="P14" s="481"/>
      <c r="Q14" s="481"/>
      <c r="R14" s="54"/>
      <c r="S14" s="54"/>
      <c r="T14" s="54"/>
      <c r="U14" s="481"/>
      <c r="V14" s="481"/>
      <c r="W14" s="481"/>
    </row>
    <row r="15" spans="1:27" s="9" customFormat="1" ht="32.25" customHeight="1">
      <c r="A15" s="2228" t="s">
        <v>2017</v>
      </c>
      <c r="B15" s="1727" t="s">
        <v>2431</v>
      </c>
      <c r="C15" s="483">
        <v>41985</v>
      </c>
      <c r="D15" s="2222">
        <v>43800</v>
      </c>
      <c r="E15" s="2222" t="str">
        <f t="shared" ca="1" si="0"/>
        <v>CADUCADO</v>
      </c>
      <c r="F15" s="2222" t="str">
        <f t="shared" ca="1" si="3"/>
        <v>ALERTA</v>
      </c>
      <c r="G15" s="1727" t="s">
        <v>1615</v>
      </c>
      <c r="H15" s="453" t="s">
        <v>6063</v>
      </c>
      <c r="I15" s="1728" t="s">
        <v>2432</v>
      </c>
      <c r="J15" s="453" t="s">
        <v>1368</v>
      </c>
      <c r="K15" s="2229" t="s">
        <v>2433</v>
      </c>
      <c r="L15" s="159"/>
      <c r="M15" s="54" t="e">
        <f>IF(ISNUMBER(FIND("/",#REF!,1)),MID(#REF!,1,FIND("/",#REF!,1)-1),#REF!)</f>
        <v>#REF!</v>
      </c>
      <c r="N15" s="159" t="str">
        <f>IF(ISNUMBER(FIND("/",#REF!,1)),MID(#REF!,FIND("/",#REF!,1)+1,LEN(#REF!)),"")</f>
        <v/>
      </c>
      <c r="O15" s="481"/>
      <c r="P15" s="481"/>
      <c r="Q15" s="481"/>
      <c r="R15" s="54"/>
      <c r="S15" s="54"/>
      <c r="T15" s="54"/>
      <c r="U15" s="481"/>
      <c r="V15" s="481"/>
      <c r="W15" s="481"/>
    </row>
    <row r="16" spans="1:27" s="9" customFormat="1" ht="30">
      <c r="A16" s="2228" t="s">
        <v>2017</v>
      </c>
      <c r="B16" s="1727" t="s">
        <v>2435</v>
      </c>
      <c r="C16" s="483">
        <v>41985</v>
      </c>
      <c r="D16" s="2222">
        <v>45627</v>
      </c>
      <c r="E16" s="2222" t="str">
        <f t="shared" ca="1" si="0"/>
        <v>VIGENTE</v>
      </c>
      <c r="F16" s="2222" t="str">
        <f t="shared" ca="1" si="3"/>
        <v>OK</v>
      </c>
      <c r="G16" s="1727" t="s">
        <v>1615</v>
      </c>
      <c r="H16" s="453" t="s">
        <v>6197</v>
      </c>
      <c r="I16" s="1728" t="s">
        <v>6198</v>
      </c>
      <c r="J16" s="453" t="s">
        <v>1368</v>
      </c>
      <c r="K16" s="2229" t="s">
        <v>2436</v>
      </c>
      <c r="L16" s="159"/>
      <c r="M16" s="54" t="str">
        <f>IF(ISNUMBER(FIND("/",$B12,1)),MID($B12,1,FIND("/",$B12,1)-1),$B12)</f>
        <v xml:space="preserve">D0812-40                </v>
      </c>
      <c r="N16" s="159" t="str">
        <f>IF(ISNUMBER(FIND("/",#REF!,1)),MID(#REF!,FIND("/",#REF!,1)+1,LEN(#REF!)),"")</f>
        <v/>
      </c>
      <c r="O16" s="481"/>
      <c r="P16" s="481"/>
      <c r="Q16" s="481"/>
      <c r="R16" s="54"/>
      <c r="S16" s="54"/>
      <c r="T16" s="54"/>
      <c r="U16" s="481"/>
      <c r="V16" s="481"/>
      <c r="W16" s="481"/>
    </row>
    <row r="17" spans="1:23" s="9" customFormat="1" ht="27" customHeight="1">
      <c r="A17" s="2228" t="s">
        <v>2017</v>
      </c>
      <c r="B17" s="1727" t="s">
        <v>2672</v>
      </c>
      <c r="C17" s="483">
        <v>42292</v>
      </c>
      <c r="D17" s="2222">
        <v>44105</v>
      </c>
      <c r="E17" s="2222" t="str">
        <f t="shared" ca="1" si="0"/>
        <v>CADUCADO</v>
      </c>
      <c r="F17" s="2222" t="str">
        <f t="shared" ca="1" si="3"/>
        <v>ALERTA</v>
      </c>
      <c r="G17" s="1727" t="s">
        <v>1615</v>
      </c>
      <c r="H17" s="453" t="s">
        <v>2673</v>
      </c>
      <c r="I17" s="1728" t="s">
        <v>2674</v>
      </c>
      <c r="J17" s="453" t="s">
        <v>1368</v>
      </c>
      <c r="K17" s="2229" t="s">
        <v>2675</v>
      </c>
      <c r="L17" s="159"/>
      <c r="M17" s="54" t="str">
        <f>IF(ISNUMBER(FIND("/",$B13,1)),MID($B13,1,FIND("/",$B13,1)-1),$B13)</f>
        <v>D0812-39</v>
      </c>
      <c r="N17" s="159" t="str">
        <f>IF(ISNUMBER(FIND("/",#REF!,1)),MID(#REF!,FIND("/",#REF!,1)+1,LEN(#REF!)),"")</f>
        <v/>
      </c>
      <c r="O17" s="481"/>
      <c r="P17" s="481"/>
      <c r="Q17" s="481"/>
      <c r="R17" s="54"/>
      <c r="S17" s="54"/>
      <c r="T17" s="54"/>
      <c r="U17" s="481"/>
      <c r="V17" s="481"/>
      <c r="W17" s="481"/>
    </row>
    <row r="18" spans="1:23" s="9" customFormat="1" ht="30">
      <c r="A18" s="2228" t="s">
        <v>2017</v>
      </c>
      <c r="B18" s="1727" t="s">
        <v>2700</v>
      </c>
      <c r="C18" s="483">
        <v>42359</v>
      </c>
      <c r="D18" s="2222">
        <v>44166</v>
      </c>
      <c r="E18" s="2222" t="str">
        <f t="shared" ca="1" si="0"/>
        <v>CADUCADO</v>
      </c>
      <c r="F18" s="2222" t="str">
        <f t="shared" ca="1" si="3"/>
        <v>ALERTA</v>
      </c>
      <c r="G18" s="1727" t="s">
        <v>1615</v>
      </c>
      <c r="H18" s="453" t="s">
        <v>6437</v>
      </c>
      <c r="I18" s="1728" t="s">
        <v>2701</v>
      </c>
      <c r="J18" s="453" t="s">
        <v>1368</v>
      </c>
      <c r="K18" s="2229" t="s">
        <v>2702</v>
      </c>
      <c r="L18" s="159"/>
      <c r="M18" s="54" t="str">
        <f>IF(ISNUMBER(FIND("/",$B14,1)),MID($B14,1,FIND("/",$B14,1)-1),$B14)</f>
        <v>D1412-60</v>
      </c>
      <c r="N18" s="159" t="str">
        <f>IF(ISNUMBER(FIND("/",#REF!,1)),MID(#REF!,FIND("/",#REF!,1)+1,LEN(#REF!)),"")</f>
        <v/>
      </c>
      <c r="O18" s="72"/>
      <c r="P18" s="72"/>
      <c r="Q18" s="72"/>
      <c r="R18" s="54"/>
      <c r="S18" s="54"/>
      <c r="T18" s="54"/>
      <c r="U18" s="481"/>
      <c r="V18" s="481"/>
      <c r="W18" s="481"/>
    </row>
    <row r="19" spans="1:23" s="72" customFormat="1" ht="41.25" customHeight="1">
      <c r="A19" s="2228" t="s">
        <v>2017</v>
      </c>
      <c r="B19" s="1727" t="s">
        <v>2703</v>
      </c>
      <c r="C19" s="483">
        <v>42359</v>
      </c>
      <c r="D19" s="2222">
        <v>44166</v>
      </c>
      <c r="E19" s="2222" t="str">
        <f t="shared" ca="1" si="0"/>
        <v>CADUCADO</v>
      </c>
      <c r="F19" s="2222" t="str">
        <f t="shared" ca="1" si="3"/>
        <v>ALERTA</v>
      </c>
      <c r="G19" s="1727" t="s">
        <v>1615</v>
      </c>
      <c r="H19" s="453" t="s">
        <v>6438</v>
      </c>
      <c r="I19" s="1728" t="s">
        <v>2704</v>
      </c>
      <c r="J19" s="453" t="s">
        <v>1368</v>
      </c>
      <c r="K19" s="2229" t="s">
        <v>2705</v>
      </c>
      <c r="L19" s="159"/>
      <c r="M19" s="54" t="str">
        <f>IF(ISNUMBER(FIND("/",$B15,1)),MID($B15,1,FIND("/",$B15,1)-1),$B15)</f>
        <v>D1412-56</v>
      </c>
      <c r="N19" s="159" t="str">
        <f>IF(ISNUMBER(FIND("/",#REF!,1)),MID(#REF!,FIND("/",#REF!,1)+1,LEN(#REF!)),"")</f>
        <v/>
      </c>
      <c r="R19" s="430"/>
      <c r="S19" s="54"/>
      <c r="T19" s="54"/>
    </row>
    <row r="20" spans="1:23" s="72" customFormat="1" ht="30">
      <c r="A20" s="2228" t="s">
        <v>2017</v>
      </c>
      <c r="B20" s="1727" t="s">
        <v>2706</v>
      </c>
      <c r="C20" s="483">
        <v>42359</v>
      </c>
      <c r="D20" s="2222">
        <v>44166</v>
      </c>
      <c r="E20" s="2222" t="str">
        <f t="shared" ca="1" si="0"/>
        <v>CADUCADO</v>
      </c>
      <c r="F20" s="2222" t="str">
        <f t="shared" ca="1" si="3"/>
        <v>ALERTA</v>
      </c>
      <c r="G20" s="1727" t="s">
        <v>1615</v>
      </c>
      <c r="H20" s="453" t="s">
        <v>6441</v>
      </c>
      <c r="I20" s="1728" t="s">
        <v>2707</v>
      </c>
      <c r="J20" s="453" t="s">
        <v>1368</v>
      </c>
      <c r="K20" s="2229" t="s">
        <v>773</v>
      </c>
      <c r="L20" s="159"/>
      <c r="M20" s="54" t="e">
        <f>IF(ISNUMBER(FIND("/",#REF!,1)),MID(#REF!,1,FIND("/",#REF!,1)-1),#REF!)</f>
        <v>#REF!</v>
      </c>
      <c r="N20" s="159" t="str">
        <f>IF(ISNUMBER(FIND("/",#REF!,1)),MID(#REF!,FIND("/",#REF!,1)+1,LEN(#REF!)),"")</f>
        <v/>
      </c>
      <c r="R20" s="430"/>
      <c r="S20" s="430"/>
      <c r="T20" s="430"/>
    </row>
    <row r="21" spans="1:23" s="72" customFormat="1" ht="30">
      <c r="A21" s="2228" t="s">
        <v>2017</v>
      </c>
      <c r="B21" s="1727" t="s">
        <v>3147</v>
      </c>
      <c r="C21" s="483">
        <v>42550</v>
      </c>
      <c r="D21" s="2222">
        <v>44348</v>
      </c>
      <c r="E21" s="2222" t="str">
        <f t="shared" ca="1" si="0"/>
        <v>VIGENTE</v>
      </c>
      <c r="F21" s="2222" t="str">
        <f t="shared" ca="1" si="3"/>
        <v>ALERTA</v>
      </c>
      <c r="G21" s="1727" t="s">
        <v>1615</v>
      </c>
      <c r="H21" s="453" t="s">
        <v>3148</v>
      </c>
      <c r="I21" s="1728" t="s">
        <v>3149</v>
      </c>
      <c r="J21" s="453" t="s">
        <v>1368</v>
      </c>
      <c r="K21" s="2229" t="s">
        <v>3150</v>
      </c>
      <c r="L21" s="159"/>
      <c r="M21" s="54" t="str">
        <f>IF(ISNUMBER(FIND("/",$B16,1)),MID($B16,1,FIND("/",$B16,1)-1),$B16)</f>
        <v>D1412-58</v>
      </c>
      <c r="N21" s="159" t="str">
        <f>IF(ISNUMBER(FIND("/",#REF!,1)),MID(#REF!,FIND("/",#REF!,1)+1,LEN(#REF!)),"")</f>
        <v/>
      </c>
      <c r="R21" s="430"/>
      <c r="S21" s="430"/>
      <c r="T21" s="430"/>
    </row>
    <row r="22" spans="1:23" s="72" customFormat="1" ht="30">
      <c r="A22" s="2228" t="s">
        <v>2017</v>
      </c>
      <c r="B22" s="1727" t="s">
        <v>3151</v>
      </c>
      <c r="C22" s="483">
        <v>42550</v>
      </c>
      <c r="D22" s="2222">
        <v>44348</v>
      </c>
      <c r="E22" s="2222" t="str">
        <f t="shared" ca="1" si="0"/>
        <v>VIGENTE</v>
      </c>
      <c r="F22" s="2222" t="str">
        <f t="shared" ca="1" si="3"/>
        <v>ALERTA</v>
      </c>
      <c r="G22" s="1727" t="s">
        <v>1615</v>
      </c>
      <c r="H22" s="453" t="s">
        <v>3152</v>
      </c>
      <c r="I22" s="1728" t="s">
        <v>3153</v>
      </c>
      <c r="J22" s="453" t="s">
        <v>1368</v>
      </c>
      <c r="K22" s="2229" t="s">
        <v>3154</v>
      </c>
      <c r="L22" s="159"/>
      <c r="M22" s="54" t="e">
        <f>IF(ISNUMBER(FIND("/",#REF!,1)),MID(#REF!,1,FIND("/",#REF!,1)-1),#REF!)</f>
        <v>#REF!</v>
      </c>
      <c r="N22" s="159" t="str">
        <f>IF(ISNUMBER(FIND("/",#REF!,1)),MID(#REF!,FIND("/",#REF!,1)+1,LEN(#REF!)),"")</f>
        <v/>
      </c>
      <c r="R22" s="430"/>
      <c r="S22" s="430"/>
      <c r="T22" s="430"/>
    </row>
    <row r="23" spans="1:23" s="72" customFormat="1" ht="30">
      <c r="A23" s="2230" t="s">
        <v>2017</v>
      </c>
      <c r="B23" s="2231" t="s">
        <v>3194</v>
      </c>
      <c r="C23" s="485">
        <v>42524</v>
      </c>
      <c r="D23" s="2232">
        <v>44348</v>
      </c>
      <c r="E23" s="2222" t="str">
        <f t="shared" ref="E23:E32" ca="1" si="4">IF(D23&lt;=$T$2,"CADUCADO","VIGENTE")</f>
        <v>VIGENTE</v>
      </c>
      <c r="F23" s="2222" t="str">
        <f t="shared" ref="F23:F32" ca="1" si="5">IF($T$2&gt;=(EDATE(D23,-4)),"ALERTA","OK")</f>
        <v>ALERTA</v>
      </c>
      <c r="G23" s="2231" t="s">
        <v>1615</v>
      </c>
      <c r="H23" s="2188" t="s">
        <v>3195</v>
      </c>
      <c r="I23" s="2189" t="s">
        <v>3196</v>
      </c>
      <c r="J23" s="2188" t="s">
        <v>1368</v>
      </c>
      <c r="K23" s="2233" t="s">
        <v>3197</v>
      </c>
      <c r="L23" s="159"/>
      <c r="M23" s="54" t="str">
        <f t="shared" ref="M23:M32" si="6">IF(ISNUMBER(FIND("/",$B17,1)),MID($B17,1,FIND("/",$B17,1)-1),$B17)</f>
        <v>D1510-49</v>
      </c>
      <c r="N23" s="159" t="str">
        <f>IF(ISNUMBER(FIND("/",#REF!,1)),MID(#REF!,FIND("/",#REF!,1)+1,LEN(#REF!)),"")</f>
        <v/>
      </c>
      <c r="R23" s="430"/>
      <c r="S23" s="430"/>
      <c r="T23" s="430"/>
    </row>
    <row r="24" spans="1:23" s="72" customFormat="1" ht="30">
      <c r="A24" s="2234" t="s">
        <v>2017</v>
      </c>
      <c r="B24" s="1727" t="s">
        <v>3754</v>
      </c>
      <c r="C24" s="483">
        <v>42716</v>
      </c>
      <c r="D24" s="2235">
        <v>44531</v>
      </c>
      <c r="E24" s="2235" t="str">
        <f t="shared" ca="1" si="4"/>
        <v>VIGENTE</v>
      </c>
      <c r="F24" s="2236" t="str">
        <f t="shared" ca="1" si="5"/>
        <v>OK</v>
      </c>
      <c r="G24" s="1727" t="s">
        <v>1616</v>
      </c>
      <c r="H24" s="2237" t="s">
        <v>3755</v>
      </c>
      <c r="I24" s="1728" t="s">
        <v>3756</v>
      </c>
      <c r="J24" s="453" t="s">
        <v>71</v>
      </c>
      <c r="K24" s="1729" t="s">
        <v>777</v>
      </c>
      <c r="L24" s="159"/>
      <c r="M24" s="54" t="str">
        <f t="shared" si="6"/>
        <v>D1512-58</v>
      </c>
      <c r="N24" s="159" t="str">
        <f>IF(ISNUMBER(FIND("/",#REF!,1)),MID(#REF!,FIND("/",#REF!,1)+1,LEN(#REF!)),"")</f>
        <v/>
      </c>
      <c r="R24" s="430"/>
      <c r="S24" s="430"/>
      <c r="T24" s="430"/>
    </row>
    <row r="25" spans="1:23" s="72" customFormat="1" ht="30">
      <c r="A25" s="2238" t="s">
        <v>2017</v>
      </c>
      <c r="B25" s="2239" t="s">
        <v>3752</v>
      </c>
      <c r="C25" s="2240">
        <v>42716</v>
      </c>
      <c r="D25" s="2241">
        <v>44531</v>
      </c>
      <c r="E25" s="2241" t="str">
        <f t="shared" ca="1" si="4"/>
        <v>VIGENTE</v>
      </c>
      <c r="F25" s="2236" t="str">
        <f t="shared" ca="1" si="5"/>
        <v>OK</v>
      </c>
      <c r="G25" s="2239" t="s">
        <v>1616</v>
      </c>
      <c r="H25" s="2242" t="s">
        <v>3751</v>
      </c>
      <c r="I25" s="2243" t="s">
        <v>3753</v>
      </c>
      <c r="J25" s="2244" t="s">
        <v>683</v>
      </c>
      <c r="K25" s="2245" t="s">
        <v>776</v>
      </c>
      <c r="L25" s="159"/>
      <c r="M25" s="54" t="str">
        <f t="shared" si="6"/>
        <v>D1512-60</v>
      </c>
      <c r="N25" s="159" t="str">
        <f>IF(ISNUMBER(FIND("/",#REF!,1)),MID(#REF!,FIND("/",#REF!,1)+1,LEN(#REF!)),"")</f>
        <v/>
      </c>
      <c r="R25" s="430"/>
      <c r="S25" s="430"/>
      <c r="T25" s="430"/>
    </row>
    <row r="26" spans="1:23" s="72" customFormat="1" ht="30">
      <c r="A26" s="2246" t="s">
        <v>2017</v>
      </c>
      <c r="B26" s="2247" t="s">
        <v>4378</v>
      </c>
      <c r="C26" s="2248">
        <v>42912</v>
      </c>
      <c r="D26" s="2249">
        <v>44738</v>
      </c>
      <c r="E26" s="2249" t="str">
        <f t="shared" ca="1" si="4"/>
        <v>VIGENTE</v>
      </c>
      <c r="F26" s="1264" t="str">
        <f t="shared" ca="1" si="5"/>
        <v>OK</v>
      </c>
      <c r="G26" s="2247" t="s">
        <v>1615</v>
      </c>
      <c r="H26" s="2250" t="s">
        <v>4375</v>
      </c>
      <c r="I26" s="2251" t="s">
        <v>4376</v>
      </c>
      <c r="J26" s="2252" t="s">
        <v>683</v>
      </c>
      <c r="K26" s="2253" t="s">
        <v>4377</v>
      </c>
      <c r="L26" s="159"/>
      <c r="M26" s="54" t="str">
        <f t="shared" si="6"/>
        <v>D1512-64</v>
      </c>
      <c r="N26" s="159"/>
      <c r="R26" s="430"/>
      <c r="S26" s="430"/>
      <c r="T26" s="430"/>
    </row>
    <row r="27" spans="1:23" s="72" customFormat="1" ht="30">
      <c r="A27" s="2254" t="s">
        <v>2017</v>
      </c>
      <c r="B27" s="2255" t="s">
        <v>4624</v>
      </c>
      <c r="C27" s="1336">
        <v>43172</v>
      </c>
      <c r="D27" s="2256">
        <v>44998</v>
      </c>
      <c r="E27" s="2256" t="str">
        <f t="shared" ca="1" si="4"/>
        <v>VIGENTE</v>
      </c>
      <c r="F27" s="2257" t="str">
        <f t="shared" ca="1" si="5"/>
        <v>OK</v>
      </c>
      <c r="G27" s="2255" t="s">
        <v>1615</v>
      </c>
      <c r="H27" s="2258" t="s">
        <v>4623</v>
      </c>
      <c r="I27" s="2259" t="s">
        <v>4625</v>
      </c>
      <c r="J27" s="2258" t="s">
        <v>1368</v>
      </c>
      <c r="K27" s="2260" t="s">
        <v>4626</v>
      </c>
      <c r="L27" s="159"/>
      <c r="M27" s="54" t="str">
        <f t="shared" si="6"/>
        <v>D1606-63</v>
      </c>
      <c r="N27" s="159"/>
      <c r="R27" s="430"/>
      <c r="S27" s="430"/>
      <c r="T27" s="430"/>
    </row>
    <row r="28" spans="1:23" s="72" customFormat="1">
      <c r="A28" s="2254" t="s">
        <v>2017</v>
      </c>
      <c r="B28" s="2255" t="s">
        <v>5183</v>
      </c>
      <c r="C28" s="1336">
        <v>43257</v>
      </c>
      <c r="D28" s="2256">
        <v>45083</v>
      </c>
      <c r="E28" s="2256" t="str">
        <f t="shared" ca="1" si="4"/>
        <v>VIGENTE</v>
      </c>
      <c r="F28" s="2257" t="str">
        <f t="shared" ca="1" si="5"/>
        <v>OK</v>
      </c>
      <c r="G28" s="2255" t="s">
        <v>1615</v>
      </c>
      <c r="H28" s="2258" t="s">
        <v>5180</v>
      </c>
      <c r="I28" s="2259" t="s">
        <v>5181</v>
      </c>
      <c r="J28" s="2258" t="s">
        <v>1368</v>
      </c>
      <c r="K28" s="2260" t="s">
        <v>5182</v>
      </c>
      <c r="L28" s="159"/>
      <c r="M28" s="54" t="str">
        <f t="shared" si="6"/>
        <v>D1606-64</v>
      </c>
      <c r="N28" s="159" t="str">
        <f>IF(ISNUMBER(FIND("/",#REF!,1)),MID(#REF!,FIND("/",#REF!,1)+1,LEN(#REF!)),"")</f>
        <v/>
      </c>
      <c r="R28" s="430"/>
      <c r="S28" s="430"/>
      <c r="T28" s="430"/>
    </row>
    <row r="29" spans="1:23" s="72" customFormat="1" ht="30">
      <c r="A29" s="2254" t="s">
        <v>2017</v>
      </c>
      <c r="B29" s="2255" t="s">
        <v>5202</v>
      </c>
      <c r="C29" s="1336">
        <v>43390</v>
      </c>
      <c r="D29" s="2256">
        <v>45216</v>
      </c>
      <c r="E29" s="2256" t="str">
        <f t="shared" ca="1" si="4"/>
        <v>VIGENTE</v>
      </c>
      <c r="F29" s="2257" t="str">
        <f t="shared" ca="1" si="5"/>
        <v>OK</v>
      </c>
      <c r="G29" s="2255" t="s">
        <v>1615</v>
      </c>
      <c r="H29" s="2258" t="s">
        <v>5203</v>
      </c>
      <c r="I29" s="2259" t="s">
        <v>5204</v>
      </c>
      <c r="J29" s="2258" t="s">
        <v>752</v>
      </c>
      <c r="K29" s="2260" t="s">
        <v>2434</v>
      </c>
      <c r="L29" s="159"/>
      <c r="M29" s="54" t="str">
        <f t="shared" si="6"/>
        <v>D1606-49</v>
      </c>
      <c r="N29" s="159"/>
      <c r="R29" s="430"/>
      <c r="S29" s="430"/>
      <c r="T29" s="430"/>
    </row>
    <row r="30" spans="1:23" s="154" customFormat="1" ht="27.4" customHeight="1">
      <c r="A30" s="2228" t="s">
        <v>2017</v>
      </c>
      <c r="B30" s="1727" t="s">
        <v>5205</v>
      </c>
      <c r="C30" s="483">
        <v>43390</v>
      </c>
      <c r="D30" s="2222">
        <v>45216</v>
      </c>
      <c r="E30" s="2222" t="str">
        <f t="shared" ca="1" si="4"/>
        <v>VIGENTE</v>
      </c>
      <c r="F30" s="2261" t="str">
        <f t="shared" ca="1" si="5"/>
        <v>OK</v>
      </c>
      <c r="G30" s="1727" t="s">
        <v>1615</v>
      </c>
      <c r="H30" s="453" t="s">
        <v>5206</v>
      </c>
      <c r="I30" s="1728" t="s">
        <v>5207</v>
      </c>
      <c r="J30" s="453" t="s">
        <v>683</v>
      </c>
      <c r="K30" s="2229" t="s">
        <v>2437</v>
      </c>
      <c r="L30" s="182"/>
      <c r="M30" s="182" t="str">
        <f t="shared" si="6"/>
        <v>D1612-101</v>
      </c>
      <c r="N30" s="182" t="str">
        <f>IF(ISNUMBER(FIND("/",$B24,1)),MID($B24,FIND("/",$B24,1)+1,LEN($B24)),"")</f>
        <v/>
      </c>
      <c r="O30" s="153"/>
      <c r="P30" s="153"/>
      <c r="Q30" s="153"/>
      <c r="R30" s="153"/>
      <c r="S30" s="153"/>
      <c r="T30" s="153"/>
      <c r="U30" s="153"/>
      <c r="V30" s="153"/>
      <c r="W30" s="153"/>
    </row>
    <row r="31" spans="1:23" s="156" customFormat="1" ht="30.75" customHeight="1">
      <c r="A31" s="2228" t="s">
        <v>2017</v>
      </c>
      <c r="B31" s="1727" t="s">
        <v>5303</v>
      </c>
      <c r="C31" s="483">
        <v>43413</v>
      </c>
      <c r="D31" s="2222">
        <v>45260</v>
      </c>
      <c r="E31" s="2222" t="str">
        <f t="shared" ca="1" si="4"/>
        <v>VIGENTE</v>
      </c>
      <c r="F31" s="2261" t="str">
        <f t="shared" ca="1" si="5"/>
        <v>OK</v>
      </c>
      <c r="G31" s="1727" t="s">
        <v>1615</v>
      </c>
      <c r="H31" s="453" t="s">
        <v>5300</v>
      </c>
      <c r="I31" s="1728" t="s">
        <v>5301</v>
      </c>
      <c r="J31" s="453" t="s">
        <v>752</v>
      </c>
      <c r="K31" s="2229" t="s">
        <v>5302</v>
      </c>
      <c r="L31" s="1068"/>
      <c r="M31" s="1068" t="str">
        <f t="shared" si="6"/>
        <v>D1612-102</v>
      </c>
      <c r="N31" s="1068" t="str">
        <f>IF(ISNUMBER(FIND("/",$B25,1)),MID($B25,FIND("/",$B25,1)+1,LEN($B25)),"")</f>
        <v/>
      </c>
      <c r="O31" s="1069"/>
      <c r="P31" s="1069"/>
      <c r="Q31" s="1069"/>
      <c r="R31" s="1069"/>
      <c r="S31" s="1069"/>
      <c r="T31" s="1069"/>
      <c r="U31" s="1069"/>
      <c r="V31" s="1069"/>
      <c r="W31" s="1069"/>
    </row>
    <row r="32" spans="1:23" s="154" customFormat="1" ht="30.75" customHeight="1">
      <c r="A32" s="2228" t="s">
        <v>2017</v>
      </c>
      <c r="B32" s="1727" t="s">
        <v>5367</v>
      </c>
      <c r="C32" s="483">
        <v>43447</v>
      </c>
      <c r="D32" s="2222">
        <v>45291</v>
      </c>
      <c r="E32" s="2222" t="str">
        <f t="shared" ca="1" si="4"/>
        <v>VIGENTE</v>
      </c>
      <c r="F32" s="2261" t="str">
        <f t="shared" ca="1" si="5"/>
        <v>OK</v>
      </c>
      <c r="G32" s="1727" t="s">
        <v>1615</v>
      </c>
      <c r="H32" s="453" t="s">
        <v>5368</v>
      </c>
      <c r="I32" s="1728" t="s">
        <v>5369</v>
      </c>
      <c r="J32" s="453" t="s">
        <v>752</v>
      </c>
      <c r="K32" s="2229" t="s">
        <v>5370</v>
      </c>
      <c r="L32" s="182"/>
      <c r="M32" s="182" t="str">
        <f t="shared" si="6"/>
        <v>D1706-87</v>
      </c>
      <c r="N32" s="182" t="str">
        <f>IF(ISNUMBER(FIND("/",$B26,1)),MID($B26,FIND("/",$B26,1)+1,LEN($B26)),"")</f>
        <v/>
      </c>
      <c r="O32" s="153"/>
      <c r="P32" s="153"/>
      <c r="Q32" s="153"/>
      <c r="R32" s="153"/>
      <c r="S32" s="153"/>
      <c r="T32" s="153"/>
      <c r="U32" s="153"/>
      <c r="V32" s="153"/>
      <c r="W32" s="153"/>
    </row>
    <row r="33" spans="1:23" s="183" customFormat="1" ht="30">
      <c r="A33" s="2228" t="s">
        <v>2017</v>
      </c>
      <c r="B33" s="1727" t="s">
        <v>6271</v>
      </c>
      <c r="C33" s="483">
        <v>44048</v>
      </c>
      <c r="D33" s="2222">
        <v>45900</v>
      </c>
      <c r="E33" s="2222" t="str">
        <f ca="1">IF(D33&lt;=$T$2,"CADUCADO","VIGENTE")</f>
        <v>VIGENTE</v>
      </c>
      <c r="F33" s="2261" t="str">
        <f ca="1">IF($T$2&gt;=(EDATE(D33,-4)),"ALERTA","OK")</f>
        <v>OK</v>
      </c>
      <c r="G33" s="1727" t="s">
        <v>1615</v>
      </c>
      <c r="H33" s="453" t="s">
        <v>6297</v>
      </c>
      <c r="I33" s="1728" t="s">
        <v>6298</v>
      </c>
      <c r="J33" s="453" t="s">
        <v>683</v>
      </c>
      <c r="K33" s="2229" t="s">
        <v>6272</v>
      </c>
      <c r="L33" s="172"/>
      <c r="M33" s="58"/>
      <c r="N33" s="172"/>
      <c r="R33" s="377"/>
      <c r="S33" s="377"/>
      <c r="T33" s="377"/>
    </row>
    <row r="34" spans="1:23" s="183" customFormat="1" ht="21" customHeight="1">
      <c r="A34" s="2228"/>
      <c r="B34" s="1727"/>
      <c r="C34" s="483"/>
      <c r="D34" s="2222"/>
      <c r="E34" s="2222" t="str">
        <f ca="1">IF(D34&lt;=$T$2,"CADUCADO","VIGENTE")</f>
        <v>CADUCADO</v>
      </c>
      <c r="F34" s="2261" t="e">
        <f ca="1">IF($T$2&gt;=(EDATE(D34,-4)),"ALERTA","OK")</f>
        <v>#NUM!</v>
      </c>
      <c r="G34" s="1727"/>
      <c r="H34" s="453"/>
      <c r="I34" s="1728"/>
      <c r="J34" s="453"/>
      <c r="K34" s="2229"/>
      <c r="L34" s="172"/>
      <c r="M34" s="58"/>
      <c r="N34" s="172"/>
      <c r="R34" s="377"/>
      <c r="S34" s="377"/>
      <c r="T34" s="377"/>
    </row>
    <row r="35" spans="1:23" s="183" customFormat="1" ht="31.5" customHeight="1">
      <c r="A35" s="2262"/>
      <c r="B35" s="2263"/>
      <c r="C35" s="2264"/>
      <c r="D35" s="2265"/>
      <c r="E35" s="2265"/>
      <c r="F35" s="2266"/>
      <c r="G35" s="2263"/>
      <c r="H35" s="2267"/>
      <c r="I35" s="2268"/>
      <c r="J35" s="2267"/>
      <c r="K35" s="2269"/>
      <c r="L35" s="172"/>
      <c r="M35" s="58"/>
      <c r="N35" s="172"/>
      <c r="R35" s="377"/>
      <c r="S35" s="377"/>
      <c r="T35" s="377"/>
    </row>
    <row r="36" spans="1:23" s="183" customFormat="1" ht="35.25" customHeight="1">
      <c r="A36" s="2312" t="s">
        <v>2732</v>
      </c>
      <c r="B36" s="2313"/>
      <c r="C36" s="488"/>
      <c r="D36" s="489"/>
      <c r="E36" s="489"/>
      <c r="F36" s="489"/>
      <c r="G36" s="430"/>
      <c r="H36" s="72"/>
      <c r="I36" s="71"/>
      <c r="J36" s="72"/>
      <c r="K36" s="377"/>
      <c r="L36" s="172"/>
      <c r="M36" s="58"/>
      <c r="N36" s="172"/>
      <c r="R36" s="377"/>
      <c r="S36" s="377"/>
      <c r="T36" s="377"/>
    </row>
    <row r="37" spans="1:23" s="183" customFormat="1" ht="21" customHeight="1" thickBot="1">
      <c r="E37" s="391"/>
      <c r="F37" s="391"/>
      <c r="L37" s="172"/>
      <c r="M37" s="58"/>
      <c r="N37" s="172"/>
      <c r="R37" s="377"/>
      <c r="S37" s="377"/>
      <c r="T37" s="377"/>
    </row>
    <row r="38" spans="1:23" s="183" customFormat="1" ht="21" customHeight="1">
      <c r="A38" s="462" t="s">
        <v>2029</v>
      </c>
      <c r="B38" s="462" t="s">
        <v>2030</v>
      </c>
      <c r="C38" s="462" t="s">
        <v>2031</v>
      </c>
      <c r="D38" s="462" t="s">
        <v>2032</v>
      </c>
      <c r="E38" s="668"/>
      <c r="F38" s="668"/>
      <c r="G38" s="54"/>
      <c r="H38" s="16"/>
      <c r="I38" s="20"/>
      <c r="J38" s="20"/>
      <c r="K38" s="58"/>
      <c r="L38" s="172"/>
      <c r="M38" s="58"/>
      <c r="N38" s="172"/>
      <c r="R38" s="377"/>
      <c r="S38" s="377"/>
      <c r="T38" s="377"/>
    </row>
    <row r="39" spans="1:23" s="183" customFormat="1" ht="30" customHeight="1" thickBot="1">
      <c r="A39" s="644">
        <f>COUNTIF($A5:$A36,"P")</f>
        <v>29</v>
      </c>
      <c r="B39" s="644">
        <f>COUNTIF($A5:$A36,"S*")</f>
        <v>0</v>
      </c>
      <c r="C39" s="644">
        <f>COUNTIF($A5:$A36,"F")</f>
        <v>0</v>
      </c>
      <c r="D39" s="644">
        <f>COUNTIF($A5:$A36,"P*") + COUNTIF($A5:$A36,"S2") *2 + COUNTIF($A5:$A36,"S3") *3 + COUNTIF($A5:$A36,"S4") *4</f>
        <v>29</v>
      </c>
      <c r="E39" s="534"/>
      <c r="F39" s="534"/>
      <c r="G39" s="20"/>
      <c r="H39" s="166"/>
      <c r="I39" s="20"/>
      <c r="J39" s="20"/>
      <c r="K39" s="58"/>
      <c r="L39" s="172"/>
      <c r="M39" s="58"/>
      <c r="N39" s="172"/>
      <c r="R39" s="377"/>
      <c r="S39" s="377"/>
      <c r="T39" s="377"/>
    </row>
    <row r="40" spans="1:23" s="183" customFormat="1" ht="21" customHeight="1">
      <c r="A40" s="20"/>
      <c r="B40" s="20"/>
      <c r="C40" s="20"/>
      <c r="D40" s="20"/>
      <c r="E40" s="20"/>
      <c r="F40" s="20"/>
      <c r="G40" s="20"/>
      <c r="H40" s="20"/>
      <c r="I40" s="20"/>
      <c r="J40" s="20"/>
      <c r="K40" s="58"/>
      <c r="L40" s="172"/>
      <c r="M40" s="58"/>
      <c r="N40" s="172"/>
      <c r="R40" s="377"/>
      <c r="S40" s="377"/>
      <c r="T40" s="377"/>
    </row>
    <row r="41" spans="1:23" s="183" customFormat="1" ht="31.5" customHeight="1">
      <c r="A41" s="20"/>
      <c r="B41" s="20"/>
      <c r="C41" s="20"/>
      <c r="D41" s="20"/>
      <c r="E41" s="20"/>
      <c r="F41" s="20"/>
      <c r="G41" s="20"/>
      <c r="H41" s="20"/>
      <c r="I41" s="20"/>
      <c r="J41" s="20"/>
      <c r="K41" s="58"/>
      <c r="L41" s="172"/>
      <c r="M41" s="58"/>
      <c r="N41" s="172"/>
      <c r="R41" s="377"/>
      <c r="S41" s="377"/>
      <c r="T41" s="377"/>
    </row>
    <row r="42" spans="1:23" s="183" customFormat="1">
      <c r="A42" s="20"/>
      <c r="B42" s="20"/>
      <c r="C42" s="20"/>
      <c r="D42" s="20"/>
      <c r="E42" s="20"/>
      <c r="F42" s="20"/>
      <c r="G42" s="20"/>
      <c r="H42" s="20"/>
      <c r="I42" s="20"/>
      <c r="J42" s="20"/>
      <c r="K42" s="58"/>
      <c r="M42" s="58">
        <f>IF(ISNUMBER(FIND("/",$B37,1)),MID($B37,1,FIND("/",$B37,1)-1),$B37)</f>
        <v>0</v>
      </c>
      <c r="S42" s="377"/>
      <c r="T42" s="377"/>
    </row>
    <row r="43" spans="1:23" s="183" customFormat="1">
      <c r="A43" s="20"/>
      <c r="B43" s="20"/>
      <c r="C43" s="20"/>
      <c r="D43" s="20"/>
      <c r="E43" s="20"/>
      <c r="F43" s="20"/>
      <c r="G43" s="20"/>
      <c r="H43" s="20"/>
      <c r="I43" s="20"/>
      <c r="J43" s="20"/>
      <c r="K43" s="58"/>
      <c r="L43" s="172"/>
      <c r="M43" s="58" t="str">
        <f>IF(ISNUMBER(FIND("/",$B38,1)),MID($B38,1,FIND("/",$B38,1)-1),$B38)</f>
        <v>SISTEMAS</v>
      </c>
      <c r="N43" s="172" t="str">
        <f>IF(ISNUMBER(FIND("/",#REF!,1)),MID(#REF!,FIND("/",#REF!,1)+1,LEN(#REF!)),"")</f>
        <v/>
      </c>
      <c r="R43" s="377"/>
      <c r="S43" s="377"/>
      <c r="T43" s="377"/>
    </row>
    <row r="44" spans="1:23">
      <c r="L44" s="172"/>
      <c r="M44" s="58">
        <f>IF(ISNUMBER(FIND("/",$B39,1)),MID($B39,1,FIND("/",$B39,1)-1),$B39)</f>
        <v>0</v>
      </c>
      <c r="N44" s="172" t="str">
        <f>IF(ISNUMBER(FIND("/",#REF!,1)),MID(#REF!,FIND("/",#REF!,1)+1,LEN(#REF!)),"")</f>
        <v/>
      </c>
      <c r="O44" s="432"/>
      <c r="P44" s="432"/>
      <c r="Q44" s="432"/>
      <c r="R44" s="377"/>
      <c r="S44" s="377"/>
      <c r="T44" s="377"/>
      <c r="U44" s="432"/>
      <c r="V44" s="432"/>
      <c r="W44" s="432"/>
    </row>
    <row r="45" spans="1:23">
      <c r="L45" s="172"/>
      <c r="M45" s="58">
        <f>IF(ISNUMBER(FIND("/",$B40,1)),MID($B40,1,FIND("/",$B40,1)-1),$B40)</f>
        <v>0</v>
      </c>
      <c r="N45" s="172" t="str">
        <f>IF(ISNUMBER(FIND("/",#REF!,1)),MID(#REF!,FIND("/",#REF!,1)+1,LEN(#REF!)),"")</f>
        <v/>
      </c>
      <c r="O45" s="432"/>
      <c r="P45" s="432"/>
      <c r="Q45" s="432"/>
      <c r="R45" s="377"/>
      <c r="S45" s="377"/>
      <c r="T45" s="377"/>
      <c r="U45" s="432"/>
      <c r="V45" s="432"/>
      <c r="W45" s="432"/>
    </row>
    <row r="46" spans="1:23">
      <c r="M46" s="58">
        <f t="shared" ref="M46:M54" si="7">IF(ISNUMBER(FIND("/",$B39,1)),MID($B39,1,FIND("/",$B39,1)-1),$B39)</f>
        <v>0</v>
      </c>
      <c r="N46" s="58" t="str">
        <f t="shared" ref="N46:N54" si="8">IF(ISNUMBER(FIND("/",$B39,1)),MID($B39,FIND("/",$B39,1)+1,LEN($B39)),"")</f>
        <v/>
      </c>
      <c r="O46" s="432"/>
      <c r="P46" s="432"/>
      <c r="Q46" s="432"/>
      <c r="R46" s="377"/>
      <c r="S46" s="377"/>
      <c r="T46" s="377"/>
      <c r="U46" s="432"/>
      <c r="V46" s="432"/>
      <c r="W46" s="432"/>
    </row>
    <row r="47" spans="1:23">
      <c r="M47" s="58">
        <f t="shared" si="7"/>
        <v>0</v>
      </c>
      <c r="N47" s="58" t="str">
        <f t="shared" si="8"/>
        <v/>
      </c>
      <c r="O47" s="432"/>
      <c r="P47" s="432"/>
      <c r="Q47" s="432"/>
      <c r="R47" s="58"/>
      <c r="S47" s="58"/>
      <c r="T47" s="58"/>
      <c r="U47" s="432"/>
      <c r="V47" s="432"/>
      <c r="W47" s="432"/>
    </row>
    <row r="48" spans="1:23">
      <c r="M48" s="58">
        <f t="shared" si="7"/>
        <v>0</v>
      </c>
      <c r="N48" s="58" t="str">
        <f t="shared" si="8"/>
        <v/>
      </c>
      <c r="O48" s="432"/>
      <c r="P48" s="432"/>
      <c r="Q48" s="432"/>
      <c r="R48" s="58"/>
      <c r="S48" s="58"/>
      <c r="T48" s="58"/>
      <c r="U48" s="432"/>
      <c r="V48" s="432"/>
      <c r="W48" s="432"/>
    </row>
    <row r="49" spans="12:23">
      <c r="M49" s="58">
        <f t="shared" si="7"/>
        <v>0</v>
      </c>
      <c r="N49" s="58" t="str">
        <f t="shared" si="8"/>
        <v/>
      </c>
      <c r="O49" s="432"/>
      <c r="P49" s="432"/>
      <c r="Q49" s="432"/>
      <c r="R49" s="58"/>
      <c r="S49" s="58"/>
      <c r="T49" s="58"/>
      <c r="U49" s="432"/>
      <c r="V49" s="432"/>
      <c r="W49" s="432"/>
    </row>
    <row r="50" spans="12:23">
      <c r="M50" s="58">
        <f t="shared" si="7"/>
        <v>0</v>
      </c>
      <c r="N50" s="58" t="str">
        <f t="shared" si="8"/>
        <v/>
      </c>
      <c r="O50" s="432"/>
      <c r="P50" s="432"/>
      <c r="Q50" s="432"/>
      <c r="R50" s="58"/>
      <c r="S50" s="58"/>
      <c r="T50" s="58"/>
      <c r="U50" s="432"/>
      <c r="V50" s="432"/>
      <c r="W50" s="432"/>
    </row>
    <row r="51" spans="12:23">
      <c r="M51" s="58">
        <f t="shared" si="7"/>
        <v>0</v>
      </c>
      <c r="N51" s="58" t="str">
        <f t="shared" si="8"/>
        <v/>
      </c>
      <c r="O51" s="432"/>
      <c r="P51" s="432"/>
      <c r="Q51" s="432"/>
      <c r="R51" s="58"/>
      <c r="S51" s="58"/>
      <c r="T51" s="58"/>
      <c r="U51" s="432"/>
      <c r="V51" s="432"/>
      <c r="W51" s="432"/>
    </row>
    <row r="52" spans="12:23">
      <c r="M52" s="58">
        <f t="shared" si="7"/>
        <v>0</v>
      </c>
      <c r="N52" s="58" t="str">
        <f t="shared" si="8"/>
        <v/>
      </c>
      <c r="O52" s="432"/>
      <c r="P52" s="432"/>
      <c r="Q52" s="432"/>
      <c r="R52" s="58"/>
      <c r="S52" s="58"/>
      <c r="T52" s="58"/>
      <c r="U52" s="432"/>
      <c r="V52" s="432"/>
      <c r="W52" s="432"/>
    </row>
    <row r="53" spans="12:23">
      <c r="M53" s="58">
        <f t="shared" si="7"/>
        <v>0</v>
      </c>
      <c r="N53" s="58" t="str">
        <f t="shared" si="8"/>
        <v/>
      </c>
      <c r="O53" s="432"/>
      <c r="P53" s="432"/>
      <c r="Q53" s="432"/>
      <c r="R53" s="58"/>
      <c r="S53" s="58"/>
      <c r="T53" s="58"/>
      <c r="U53" s="432"/>
      <c r="V53" s="432"/>
      <c r="W53" s="432"/>
    </row>
    <row r="54" spans="12:23">
      <c r="M54" s="58">
        <f t="shared" si="7"/>
        <v>0</v>
      </c>
      <c r="N54" s="58" t="str">
        <f t="shared" si="8"/>
        <v/>
      </c>
      <c r="O54" s="432"/>
      <c r="P54" s="432"/>
      <c r="Q54" s="432"/>
      <c r="R54" s="58"/>
      <c r="S54" s="58"/>
      <c r="T54" s="58"/>
      <c r="U54" s="432"/>
      <c r="V54" s="432"/>
      <c r="W54" s="432"/>
    </row>
    <row r="55" spans="12:23">
      <c r="M55" s="58">
        <f t="shared" ref="M55:M83" si="9">IF(ISNUMBER(FIND("/",$B48,1)),MID($B48,1,FIND("/",$B48,1)-1),$B48)</f>
        <v>0</v>
      </c>
      <c r="N55" s="58" t="str">
        <f t="shared" ref="N55:N83" si="10">IF(ISNUMBER(FIND("/",$B48,1)),MID($B48,FIND("/",$B48,1)+1,LEN($B48)),"")</f>
        <v/>
      </c>
      <c r="O55" s="432"/>
      <c r="P55" s="432"/>
      <c r="Q55" s="432"/>
      <c r="R55" s="58"/>
      <c r="S55" s="58"/>
      <c r="T55" s="58"/>
      <c r="U55" s="432"/>
      <c r="V55" s="432"/>
      <c r="W55" s="432"/>
    </row>
    <row r="56" spans="12:23">
      <c r="M56" s="58">
        <f t="shared" si="9"/>
        <v>0</v>
      </c>
      <c r="N56" s="58" t="str">
        <f t="shared" si="10"/>
        <v/>
      </c>
      <c r="O56" s="432"/>
      <c r="P56" s="432"/>
      <c r="Q56" s="432"/>
      <c r="R56" s="58"/>
      <c r="S56" s="58"/>
      <c r="T56" s="58"/>
      <c r="U56" s="432"/>
      <c r="V56" s="432"/>
      <c r="W56" s="432"/>
    </row>
    <row r="57" spans="12:23">
      <c r="M57" s="58">
        <f t="shared" si="9"/>
        <v>0</v>
      </c>
      <c r="N57" s="58" t="str">
        <f t="shared" si="10"/>
        <v/>
      </c>
      <c r="O57" s="432"/>
      <c r="P57" s="432"/>
      <c r="Q57" s="432"/>
      <c r="R57" s="58"/>
      <c r="S57" s="58"/>
      <c r="T57" s="58"/>
      <c r="U57" s="432"/>
      <c r="V57" s="432"/>
      <c r="W57" s="432"/>
    </row>
    <row r="58" spans="12:23">
      <c r="M58" s="58">
        <f t="shared" si="9"/>
        <v>0</v>
      </c>
      <c r="N58" s="58" t="str">
        <f t="shared" si="10"/>
        <v/>
      </c>
      <c r="O58" s="432"/>
      <c r="P58" s="432"/>
      <c r="Q58" s="432"/>
      <c r="R58" s="58"/>
      <c r="S58" s="58"/>
      <c r="T58" s="58"/>
      <c r="U58" s="432"/>
      <c r="V58" s="432"/>
      <c r="W58" s="432"/>
    </row>
    <row r="59" spans="12:23">
      <c r="M59" s="58">
        <f t="shared" si="9"/>
        <v>0</v>
      </c>
      <c r="N59" s="58" t="str">
        <f t="shared" si="10"/>
        <v/>
      </c>
      <c r="O59" s="432"/>
      <c r="P59" s="432"/>
      <c r="Q59" s="432"/>
      <c r="R59" s="377"/>
      <c r="S59" s="377"/>
      <c r="T59" s="58"/>
      <c r="U59" s="432"/>
      <c r="V59" s="432"/>
      <c r="W59" s="432"/>
    </row>
    <row r="60" spans="12:23">
      <c r="M60" s="58">
        <f t="shared" si="9"/>
        <v>0</v>
      </c>
      <c r="N60" s="58" t="str">
        <f t="shared" si="10"/>
        <v/>
      </c>
      <c r="O60" s="432"/>
      <c r="P60" s="432"/>
      <c r="Q60" s="432"/>
      <c r="R60" s="377"/>
      <c r="S60" s="377"/>
      <c r="T60" s="58"/>
      <c r="U60" s="432"/>
      <c r="V60" s="432"/>
      <c r="W60" s="432"/>
    </row>
    <row r="61" spans="12:23">
      <c r="M61" s="58">
        <f t="shared" si="9"/>
        <v>0</v>
      </c>
      <c r="N61" s="58" t="str">
        <f t="shared" si="10"/>
        <v/>
      </c>
      <c r="O61" s="432"/>
      <c r="P61" s="432"/>
      <c r="Q61" s="432"/>
      <c r="R61" s="72"/>
      <c r="S61" s="72"/>
      <c r="T61" s="72"/>
      <c r="U61" s="183"/>
      <c r="V61" s="183"/>
      <c r="W61" s="183"/>
    </row>
    <row r="62" spans="12:23">
      <c r="M62" s="58">
        <f t="shared" si="9"/>
        <v>0</v>
      </c>
      <c r="N62" s="58" t="str">
        <f t="shared" si="10"/>
        <v/>
      </c>
      <c r="O62" s="432"/>
      <c r="P62" s="432"/>
      <c r="Q62" s="432"/>
      <c r="R62" s="72"/>
      <c r="S62" s="72"/>
      <c r="T62" s="72"/>
      <c r="U62" s="183"/>
      <c r="V62" s="183"/>
      <c r="W62" s="183"/>
    </row>
    <row r="63" spans="12:23">
      <c r="M63" s="58">
        <f t="shared" si="9"/>
        <v>0</v>
      </c>
      <c r="N63" s="58" t="str">
        <f t="shared" si="10"/>
        <v/>
      </c>
      <c r="O63" s="432"/>
      <c r="P63" s="432"/>
      <c r="Q63" s="432"/>
      <c r="R63" s="58"/>
      <c r="S63" s="58"/>
      <c r="T63" s="58"/>
      <c r="U63" s="490"/>
      <c r="V63" s="490"/>
      <c r="W63" s="490"/>
    </row>
    <row r="64" spans="12:23">
      <c r="L64" s="491"/>
      <c r="M64" s="58">
        <f t="shared" si="9"/>
        <v>0</v>
      </c>
      <c r="N64" s="58" t="str">
        <f t="shared" si="10"/>
        <v/>
      </c>
      <c r="O64" s="432"/>
      <c r="P64" s="432"/>
      <c r="Q64" s="432"/>
      <c r="R64" s="58"/>
      <c r="S64" s="58"/>
      <c r="T64" s="58"/>
      <c r="U64" s="432"/>
      <c r="V64" s="432"/>
      <c r="W64" s="432"/>
    </row>
    <row r="65" spans="12:23">
      <c r="L65" s="491"/>
      <c r="M65" s="58">
        <f t="shared" si="9"/>
        <v>0</v>
      </c>
      <c r="N65" s="58" t="str">
        <f t="shared" si="10"/>
        <v/>
      </c>
      <c r="O65" s="432"/>
      <c r="P65" s="432"/>
      <c r="Q65" s="432"/>
      <c r="R65" s="432"/>
      <c r="S65" s="432"/>
      <c r="T65" s="432"/>
      <c r="U65" s="432"/>
      <c r="V65" s="432"/>
      <c r="W65" s="432"/>
    </row>
    <row r="66" spans="12:23">
      <c r="M66" s="58">
        <f t="shared" si="9"/>
        <v>0</v>
      </c>
      <c r="N66" s="58" t="str">
        <f t="shared" si="10"/>
        <v/>
      </c>
      <c r="O66" s="432"/>
      <c r="P66" s="432"/>
      <c r="Q66" s="432"/>
      <c r="R66" s="432"/>
      <c r="S66" s="432"/>
      <c r="T66" s="432"/>
      <c r="U66" s="432"/>
      <c r="V66" s="432"/>
      <c r="W66" s="432"/>
    </row>
    <row r="67" spans="12:23">
      <c r="M67" s="58">
        <f t="shared" si="9"/>
        <v>0</v>
      </c>
      <c r="N67" s="58" t="str">
        <f t="shared" si="10"/>
        <v/>
      </c>
      <c r="O67" s="432"/>
      <c r="P67" s="432"/>
      <c r="Q67" s="432"/>
      <c r="R67" s="432"/>
      <c r="S67" s="432"/>
      <c r="T67" s="432"/>
      <c r="U67" s="432"/>
      <c r="V67" s="432"/>
      <c r="W67" s="432"/>
    </row>
    <row r="68" spans="12:23">
      <c r="M68" s="58">
        <f t="shared" si="9"/>
        <v>0</v>
      </c>
      <c r="N68" s="58" t="str">
        <f t="shared" si="10"/>
        <v/>
      </c>
      <c r="O68" s="432"/>
      <c r="P68" s="432"/>
      <c r="Q68" s="432"/>
      <c r="R68" s="432"/>
      <c r="S68" s="432"/>
      <c r="T68" s="432"/>
      <c r="U68" s="432"/>
      <c r="V68" s="432"/>
      <c r="W68" s="432"/>
    </row>
    <row r="69" spans="12:23">
      <c r="M69" s="58">
        <f t="shared" si="9"/>
        <v>0</v>
      </c>
      <c r="N69" s="58" t="str">
        <f t="shared" si="10"/>
        <v/>
      </c>
      <c r="O69" s="432"/>
      <c r="P69" s="432"/>
      <c r="Q69" s="432"/>
      <c r="R69" s="432"/>
      <c r="S69" s="432"/>
      <c r="T69" s="432"/>
      <c r="U69" s="432"/>
      <c r="V69" s="432"/>
      <c r="W69" s="432"/>
    </row>
    <row r="70" spans="12:23">
      <c r="M70" s="58">
        <f t="shared" si="9"/>
        <v>0</v>
      </c>
      <c r="N70" s="58" t="str">
        <f t="shared" si="10"/>
        <v/>
      </c>
      <c r="O70" s="432"/>
      <c r="P70" s="432"/>
      <c r="Q70" s="432"/>
      <c r="R70" s="432"/>
      <c r="S70" s="432"/>
      <c r="T70" s="432"/>
      <c r="U70" s="432"/>
      <c r="V70" s="432"/>
      <c r="W70" s="432"/>
    </row>
    <row r="71" spans="12:23">
      <c r="M71" s="58">
        <f t="shared" si="9"/>
        <v>0</v>
      </c>
      <c r="N71" s="58" t="str">
        <f t="shared" si="10"/>
        <v/>
      </c>
      <c r="O71" s="432"/>
      <c r="P71" s="432"/>
      <c r="Q71" s="432"/>
      <c r="R71" s="432"/>
      <c r="S71" s="432"/>
      <c r="T71" s="432"/>
      <c r="U71" s="432"/>
      <c r="V71" s="432"/>
      <c r="W71" s="432"/>
    </row>
    <row r="72" spans="12:23">
      <c r="M72" s="58">
        <f t="shared" si="9"/>
        <v>0</v>
      </c>
      <c r="N72" s="58" t="str">
        <f t="shared" si="10"/>
        <v/>
      </c>
      <c r="O72" s="432"/>
      <c r="P72" s="432"/>
      <c r="Q72" s="432"/>
      <c r="R72" s="432"/>
      <c r="S72" s="432"/>
      <c r="T72" s="432"/>
      <c r="U72" s="432"/>
      <c r="V72" s="432"/>
      <c r="W72" s="432"/>
    </row>
    <row r="73" spans="12:23">
      <c r="M73" s="58">
        <f t="shared" si="9"/>
        <v>0</v>
      </c>
      <c r="N73" s="58" t="str">
        <f t="shared" si="10"/>
        <v/>
      </c>
      <c r="O73" s="432"/>
      <c r="P73" s="432"/>
      <c r="Q73" s="432"/>
      <c r="R73" s="432"/>
      <c r="S73" s="432"/>
      <c r="T73" s="432"/>
      <c r="U73" s="432"/>
      <c r="V73" s="432"/>
      <c r="W73" s="432"/>
    </row>
    <row r="74" spans="12:23">
      <c r="M74" s="58">
        <f t="shared" si="9"/>
        <v>0</v>
      </c>
      <c r="N74" s="58" t="str">
        <f t="shared" si="10"/>
        <v/>
      </c>
      <c r="O74" s="432"/>
      <c r="P74" s="432"/>
      <c r="Q74" s="432"/>
      <c r="R74" s="432"/>
      <c r="S74" s="432"/>
      <c r="T74" s="432"/>
      <c r="U74" s="432"/>
      <c r="V74" s="432"/>
      <c r="W74" s="432"/>
    </row>
    <row r="75" spans="12:23">
      <c r="M75" s="58">
        <f t="shared" si="9"/>
        <v>0</v>
      </c>
      <c r="N75" s="58" t="str">
        <f t="shared" si="10"/>
        <v/>
      </c>
      <c r="O75" s="432"/>
      <c r="P75" s="432"/>
      <c r="Q75" s="432"/>
      <c r="R75" s="432"/>
      <c r="S75" s="432"/>
      <c r="T75" s="432"/>
      <c r="U75" s="432"/>
      <c r="V75" s="432"/>
      <c r="W75" s="432"/>
    </row>
    <row r="76" spans="12:23">
      <c r="M76" s="58">
        <f t="shared" si="9"/>
        <v>0</v>
      </c>
      <c r="N76" s="58" t="str">
        <f t="shared" si="10"/>
        <v/>
      </c>
      <c r="O76" s="432"/>
      <c r="P76" s="432"/>
      <c r="Q76" s="432"/>
      <c r="R76" s="432"/>
      <c r="S76" s="432"/>
      <c r="T76" s="432"/>
      <c r="U76" s="432"/>
      <c r="V76" s="432"/>
      <c r="W76" s="432"/>
    </row>
    <row r="77" spans="12:23">
      <c r="M77" s="58">
        <f t="shared" si="9"/>
        <v>0</v>
      </c>
      <c r="N77" s="58" t="str">
        <f t="shared" si="10"/>
        <v/>
      </c>
      <c r="O77" s="432"/>
      <c r="P77" s="432"/>
      <c r="Q77" s="432"/>
      <c r="R77" s="432"/>
      <c r="S77" s="432"/>
      <c r="T77" s="432"/>
      <c r="U77" s="432"/>
      <c r="V77" s="432"/>
      <c r="W77" s="432"/>
    </row>
    <row r="78" spans="12:23">
      <c r="M78" s="58">
        <f t="shared" si="9"/>
        <v>0</v>
      </c>
      <c r="N78" s="58" t="str">
        <f t="shared" si="10"/>
        <v/>
      </c>
      <c r="O78" s="432"/>
      <c r="P78" s="432"/>
      <c r="Q78" s="432"/>
      <c r="R78" s="432"/>
      <c r="S78" s="432"/>
      <c r="T78" s="432"/>
      <c r="U78" s="432"/>
      <c r="V78" s="432"/>
      <c r="W78" s="432"/>
    </row>
    <row r="79" spans="12:23">
      <c r="M79" s="58">
        <f t="shared" si="9"/>
        <v>0</v>
      </c>
      <c r="N79" s="58" t="str">
        <f t="shared" si="10"/>
        <v/>
      </c>
      <c r="O79" s="432"/>
      <c r="P79" s="432"/>
      <c r="Q79" s="432"/>
      <c r="R79" s="432"/>
      <c r="S79" s="432"/>
      <c r="T79" s="432"/>
      <c r="U79" s="432"/>
      <c r="V79" s="432"/>
      <c r="W79" s="432"/>
    </row>
    <row r="80" spans="12:23">
      <c r="M80" s="58">
        <f t="shared" si="9"/>
        <v>0</v>
      </c>
      <c r="N80" s="58" t="str">
        <f t="shared" si="10"/>
        <v/>
      </c>
      <c r="O80" s="432"/>
      <c r="P80" s="432"/>
      <c r="Q80" s="432"/>
      <c r="R80" s="432"/>
      <c r="S80" s="432"/>
      <c r="T80" s="432"/>
      <c r="U80" s="432"/>
      <c r="V80" s="432"/>
      <c r="W80" s="432"/>
    </row>
    <row r="81" spans="13:23">
      <c r="M81" s="58">
        <f t="shared" si="9"/>
        <v>0</v>
      </c>
      <c r="N81" s="58" t="str">
        <f t="shared" si="10"/>
        <v/>
      </c>
      <c r="O81" s="432"/>
      <c r="P81" s="432"/>
      <c r="Q81" s="432"/>
      <c r="R81" s="432"/>
      <c r="S81" s="432"/>
      <c r="T81" s="432"/>
      <c r="U81" s="432"/>
      <c r="V81" s="432"/>
      <c r="W81" s="432"/>
    </row>
    <row r="82" spans="13:23">
      <c r="M82" s="58">
        <f t="shared" si="9"/>
        <v>0</v>
      </c>
      <c r="N82" s="58" t="str">
        <f t="shared" si="10"/>
        <v/>
      </c>
    </row>
    <row r="83" spans="13:23">
      <c r="M83" s="58">
        <f t="shared" si="9"/>
        <v>0</v>
      </c>
      <c r="N83" s="58" t="str">
        <f t="shared" si="10"/>
        <v/>
      </c>
    </row>
    <row r="84" spans="13:23">
      <c r="M84" s="58">
        <f t="shared" ref="M84:M147" si="11">IF(ISNUMBER(FIND("/",$B77,1)),MID($B77,1,FIND("/",$B77,1)-1),$B77)</f>
        <v>0</v>
      </c>
      <c r="N84" s="58" t="str">
        <f t="shared" ref="N84:N147" si="12">IF(ISNUMBER(FIND("/",$B77,1)),MID($B77,FIND("/",$B77,1)+1,LEN($B77)),"")</f>
        <v/>
      </c>
    </row>
    <row r="85" spans="13:23">
      <c r="M85" s="58">
        <f t="shared" si="11"/>
        <v>0</v>
      </c>
      <c r="N85" s="58" t="str">
        <f t="shared" si="12"/>
        <v/>
      </c>
    </row>
    <row r="86" spans="13:23">
      <c r="M86" s="58">
        <f t="shared" si="11"/>
        <v>0</v>
      </c>
      <c r="N86" s="58" t="str">
        <f t="shared" si="12"/>
        <v/>
      </c>
    </row>
    <row r="87" spans="13:23">
      <c r="M87" s="58">
        <f t="shared" si="11"/>
        <v>0</v>
      </c>
      <c r="N87" s="58" t="str">
        <f t="shared" si="12"/>
        <v/>
      </c>
    </row>
    <row r="88" spans="13:23">
      <c r="M88" s="58">
        <f t="shared" si="11"/>
        <v>0</v>
      </c>
      <c r="N88" s="58" t="str">
        <f t="shared" si="12"/>
        <v/>
      </c>
    </row>
    <row r="89" spans="13:23">
      <c r="M89" s="58">
        <f t="shared" si="11"/>
        <v>0</v>
      </c>
      <c r="N89" s="58" t="str">
        <f t="shared" si="12"/>
        <v/>
      </c>
    </row>
    <row r="90" spans="13:23">
      <c r="M90" s="58">
        <f t="shared" si="11"/>
        <v>0</v>
      </c>
      <c r="N90" s="58" t="str">
        <f t="shared" si="12"/>
        <v/>
      </c>
    </row>
    <row r="91" spans="13:23">
      <c r="M91" s="58">
        <f t="shared" si="11"/>
        <v>0</v>
      </c>
      <c r="N91" s="58" t="str">
        <f t="shared" si="12"/>
        <v/>
      </c>
    </row>
    <row r="92" spans="13:23">
      <c r="M92" s="58">
        <f t="shared" si="11"/>
        <v>0</v>
      </c>
      <c r="N92" s="58" t="str">
        <f t="shared" si="12"/>
        <v/>
      </c>
    </row>
    <row r="93" spans="13:23">
      <c r="M93" s="58">
        <f t="shared" si="11"/>
        <v>0</v>
      </c>
      <c r="N93" s="58" t="str">
        <f t="shared" si="12"/>
        <v/>
      </c>
    </row>
    <row r="94" spans="13:23">
      <c r="M94" s="58">
        <f t="shared" si="11"/>
        <v>0</v>
      </c>
      <c r="N94" s="58" t="str">
        <f t="shared" si="12"/>
        <v/>
      </c>
    </row>
    <row r="95" spans="13:23">
      <c r="M95" s="58">
        <f t="shared" si="11"/>
        <v>0</v>
      </c>
      <c r="N95" s="58" t="str">
        <f t="shared" si="12"/>
        <v/>
      </c>
    </row>
    <row r="96" spans="13:23">
      <c r="M96" s="58">
        <f t="shared" si="11"/>
        <v>0</v>
      </c>
      <c r="N96" s="58" t="str">
        <f t="shared" si="12"/>
        <v/>
      </c>
    </row>
    <row r="97" spans="12:14">
      <c r="M97" s="58">
        <f t="shared" si="11"/>
        <v>0</v>
      </c>
      <c r="N97" s="58" t="str">
        <f t="shared" si="12"/>
        <v/>
      </c>
    </row>
    <row r="98" spans="12:14">
      <c r="M98" s="58">
        <f t="shared" si="11"/>
        <v>0</v>
      </c>
      <c r="N98" s="58" t="str">
        <f t="shared" si="12"/>
        <v/>
      </c>
    </row>
    <row r="99" spans="12:14">
      <c r="M99" s="58">
        <f t="shared" si="11"/>
        <v>0</v>
      </c>
      <c r="N99" s="58" t="str">
        <f t="shared" si="12"/>
        <v/>
      </c>
    </row>
    <row r="100" spans="12:14">
      <c r="M100" s="58">
        <f t="shared" si="11"/>
        <v>0</v>
      </c>
      <c r="N100" s="58" t="str">
        <f t="shared" si="12"/>
        <v/>
      </c>
    </row>
    <row r="101" spans="12:14">
      <c r="M101" s="58">
        <f t="shared" si="11"/>
        <v>0</v>
      </c>
      <c r="N101" s="58" t="str">
        <f t="shared" si="12"/>
        <v/>
      </c>
    </row>
    <row r="102" spans="12:14">
      <c r="M102" s="58">
        <f t="shared" si="11"/>
        <v>0</v>
      </c>
      <c r="N102" s="58" t="str">
        <f t="shared" si="12"/>
        <v/>
      </c>
    </row>
    <row r="103" spans="12:14">
      <c r="M103" s="58">
        <f t="shared" si="11"/>
        <v>0</v>
      </c>
      <c r="N103" s="58" t="str">
        <f t="shared" si="12"/>
        <v/>
      </c>
    </row>
    <row r="104" spans="12:14">
      <c r="M104" s="58">
        <f t="shared" si="11"/>
        <v>0</v>
      </c>
      <c r="N104" s="58" t="str">
        <f t="shared" si="12"/>
        <v/>
      </c>
    </row>
    <row r="105" spans="12:14">
      <c r="M105" s="58">
        <f t="shared" si="11"/>
        <v>0</v>
      </c>
      <c r="N105" s="58" t="str">
        <f t="shared" si="12"/>
        <v/>
      </c>
    </row>
    <row r="106" spans="12:14">
      <c r="L106" s="492"/>
      <c r="M106" s="58">
        <f t="shared" si="11"/>
        <v>0</v>
      </c>
      <c r="N106" s="58" t="str">
        <f t="shared" si="12"/>
        <v/>
      </c>
    </row>
    <row r="107" spans="12:14">
      <c r="M107" s="58">
        <f t="shared" si="11"/>
        <v>0</v>
      </c>
      <c r="N107" s="58" t="str">
        <f t="shared" si="12"/>
        <v/>
      </c>
    </row>
    <row r="108" spans="12:14">
      <c r="M108" s="58">
        <f t="shared" si="11"/>
        <v>0</v>
      </c>
      <c r="N108" s="58" t="str">
        <f t="shared" si="12"/>
        <v/>
      </c>
    </row>
    <row r="109" spans="12:14">
      <c r="M109" s="58">
        <f t="shared" si="11"/>
        <v>0</v>
      </c>
      <c r="N109" s="58" t="str">
        <f t="shared" si="12"/>
        <v/>
      </c>
    </row>
    <row r="110" spans="12:14">
      <c r="M110" s="58">
        <f t="shared" si="11"/>
        <v>0</v>
      </c>
      <c r="N110" s="58" t="str">
        <f t="shared" si="12"/>
        <v/>
      </c>
    </row>
    <row r="111" spans="12:14">
      <c r="M111" s="58">
        <f t="shared" si="11"/>
        <v>0</v>
      </c>
      <c r="N111" s="58" t="str">
        <f t="shared" si="12"/>
        <v/>
      </c>
    </row>
    <row r="112" spans="12:14">
      <c r="M112" s="58">
        <f t="shared" si="11"/>
        <v>0</v>
      </c>
      <c r="N112" s="58" t="str">
        <f t="shared" si="12"/>
        <v/>
      </c>
    </row>
    <row r="113" spans="13:14">
      <c r="M113" s="58">
        <f t="shared" si="11"/>
        <v>0</v>
      </c>
      <c r="N113" s="58" t="str">
        <f t="shared" si="12"/>
        <v/>
      </c>
    </row>
    <row r="114" spans="13:14">
      <c r="M114" s="58">
        <f t="shared" si="11"/>
        <v>0</v>
      </c>
      <c r="N114" s="58" t="str">
        <f t="shared" si="12"/>
        <v/>
      </c>
    </row>
    <row r="115" spans="13:14">
      <c r="M115" s="58">
        <f t="shared" si="11"/>
        <v>0</v>
      </c>
      <c r="N115" s="58" t="str">
        <f t="shared" si="12"/>
        <v/>
      </c>
    </row>
    <row r="116" spans="13:14">
      <c r="M116" s="58">
        <f t="shared" si="11"/>
        <v>0</v>
      </c>
      <c r="N116" s="58" t="str">
        <f t="shared" si="12"/>
        <v/>
      </c>
    </row>
    <row r="117" spans="13:14">
      <c r="M117" s="58">
        <f t="shared" si="11"/>
        <v>0</v>
      </c>
      <c r="N117" s="58" t="str">
        <f t="shared" si="12"/>
        <v/>
      </c>
    </row>
    <row r="118" spans="13:14">
      <c r="M118" s="58">
        <f t="shared" si="11"/>
        <v>0</v>
      </c>
      <c r="N118" s="58" t="str">
        <f t="shared" si="12"/>
        <v/>
      </c>
    </row>
    <row r="119" spans="13:14">
      <c r="M119" s="58">
        <f t="shared" si="11"/>
        <v>0</v>
      </c>
      <c r="N119" s="58" t="str">
        <f t="shared" si="12"/>
        <v/>
      </c>
    </row>
    <row r="120" spans="13:14">
      <c r="M120" s="58">
        <f t="shared" si="11"/>
        <v>0</v>
      </c>
      <c r="N120" s="58" t="str">
        <f t="shared" si="12"/>
        <v/>
      </c>
    </row>
    <row r="121" spans="13:14">
      <c r="M121" s="58">
        <f t="shared" si="11"/>
        <v>0</v>
      </c>
      <c r="N121" s="58" t="str">
        <f t="shared" si="12"/>
        <v/>
      </c>
    </row>
    <row r="122" spans="13:14">
      <c r="M122" s="58">
        <f t="shared" si="11"/>
        <v>0</v>
      </c>
      <c r="N122" s="58" t="str">
        <f t="shared" si="12"/>
        <v/>
      </c>
    </row>
    <row r="123" spans="13:14">
      <c r="M123" s="58">
        <f t="shared" si="11"/>
        <v>0</v>
      </c>
      <c r="N123" s="58" t="str">
        <f t="shared" si="12"/>
        <v/>
      </c>
    </row>
    <row r="124" spans="13:14">
      <c r="M124" s="58">
        <f t="shared" si="11"/>
        <v>0</v>
      </c>
      <c r="N124" s="58" t="str">
        <f t="shared" si="12"/>
        <v/>
      </c>
    </row>
    <row r="125" spans="13:14">
      <c r="M125" s="58">
        <f t="shared" si="11"/>
        <v>0</v>
      </c>
      <c r="N125" s="58" t="str">
        <f t="shared" si="12"/>
        <v/>
      </c>
    </row>
    <row r="126" spans="13:14">
      <c r="M126" s="58">
        <f t="shared" si="11"/>
        <v>0</v>
      </c>
      <c r="N126" s="58" t="str">
        <f t="shared" si="12"/>
        <v/>
      </c>
    </row>
    <row r="127" spans="13:14">
      <c r="M127" s="58">
        <f t="shared" si="11"/>
        <v>0</v>
      </c>
      <c r="N127" s="58" t="str">
        <f t="shared" si="12"/>
        <v/>
      </c>
    </row>
    <row r="128" spans="13:14">
      <c r="M128" s="58">
        <f t="shared" si="11"/>
        <v>0</v>
      </c>
      <c r="N128" s="58" t="str">
        <f t="shared" si="12"/>
        <v/>
      </c>
    </row>
    <row r="129" spans="13:14">
      <c r="M129" s="58">
        <f t="shared" si="11"/>
        <v>0</v>
      </c>
      <c r="N129" s="58" t="str">
        <f t="shared" si="12"/>
        <v/>
      </c>
    </row>
    <row r="130" spans="13:14">
      <c r="M130" s="58">
        <f t="shared" si="11"/>
        <v>0</v>
      </c>
      <c r="N130" s="58" t="str">
        <f t="shared" si="12"/>
        <v/>
      </c>
    </row>
    <row r="131" spans="13:14">
      <c r="M131" s="58">
        <f t="shared" si="11"/>
        <v>0</v>
      </c>
      <c r="N131" s="58" t="str">
        <f t="shared" si="12"/>
        <v/>
      </c>
    </row>
    <row r="132" spans="13:14">
      <c r="M132" s="58">
        <f t="shared" si="11"/>
        <v>0</v>
      </c>
      <c r="N132" s="58" t="str">
        <f t="shared" si="12"/>
        <v/>
      </c>
    </row>
    <row r="133" spans="13:14">
      <c r="M133" s="58">
        <f t="shared" si="11"/>
        <v>0</v>
      </c>
      <c r="N133" s="58" t="str">
        <f t="shared" si="12"/>
        <v/>
      </c>
    </row>
    <row r="134" spans="13:14">
      <c r="M134" s="58">
        <f t="shared" si="11"/>
        <v>0</v>
      </c>
      <c r="N134" s="58" t="str">
        <f t="shared" si="12"/>
        <v/>
      </c>
    </row>
    <row r="135" spans="13:14">
      <c r="M135" s="58">
        <f t="shared" si="11"/>
        <v>0</v>
      </c>
      <c r="N135" s="58" t="str">
        <f t="shared" si="12"/>
        <v/>
      </c>
    </row>
    <row r="136" spans="13:14">
      <c r="M136" s="58">
        <f t="shared" si="11"/>
        <v>0</v>
      </c>
      <c r="N136" s="58" t="str">
        <f t="shared" si="12"/>
        <v/>
      </c>
    </row>
    <row r="137" spans="13:14">
      <c r="M137" s="58">
        <f t="shared" si="11"/>
        <v>0</v>
      </c>
      <c r="N137" s="58" t="str">
        <f t="shared" si="12"/>
        <v/>
      </c>
    </row>
    <row r="138" spans="13:14">
      <c r="M138" s="58">
        <f t="shared" si="11"/>
        <v>0</v>
      </c>
      <c r="N138" s="58" t="str">
        <f t="shared" si="12"/>
        <v/>
      </c>
    </row>
    <row r="139" spans="13:14">
      <c r="M139" s="58">
        <f t="shared" si="11"/>
        <v>0</v>
      </c>
      <c r="N139" s="58" t="str">
        <f t="shared" si="12"/>
        <v/>
      </c>
    </row>
    <row r="140" spans="13:14">
      <c r="M140" s="58">
        <f t="shared" si="11"/>
        <v>0</v>
      </c>
      <c r="N140" s="58" t="str">
        <f t="shared" si="12"/>
        <v/>
      </c>
    </row>
    <row r="141" spans="13:14">
      <c r="M141" s="58">
        <f t="shared" si="11"/>
        <v>0</v>
      </c>
      <c r="N141" s="58" t="str">
        <f t="shared" si="12"/>
        <v/>
      </c>
    </row>
    <row r="142" spans="13:14">
      <c r="M142" s="58">
        <f t="shared" si="11"/>
        <v>0</v>
      </c>
      <c r="N142" s="58" t="str">
        <f t="shared" si="12"/>
        <v/>
      </c>
    </row>
    <row r="143" spans="13:14">
      <c r="M143" s="58">
        <f t="shared" si="11"/>
        <v>0</v>
      </c>
      <c r="N143" s="58" t="str">
        <f t="shared" si="12"/>
        <v/>
      </c>
    </row>
    <row r="144" spans="13:14">
      <c r="M144" s="58">
        <f t="shared" si="11"/>
        <v>0</v>
      </c>
      <c r="N144" s="58" t="str">
        <f t="shared" si="12"/>
        <v/>
      </c>
    </row>
    <row r="145" spans="13:14">
      <c r="M145" s="58">
        <f t="shared" si="11"/>
        <v>0</v>
      </c>
      <c r="N145" s="58" t="str">
        <f t="shared" si="12"/>
        <v/>
      </c>
    </row>
    <row r="146" spans="13:14">
      <c r="M146" s="58">
        <f t="shared" si="11"/>
        <v>0</v>
      </c>
      <c r="N146" s="58" t="str">
        <f t="shared" si="12"/>
        <v/>
      </c>
    </row>
    <row r="147" spans="13:14">
      <c r="M147" s="58">
        <f t="shared" si="11"/>
        <v>0</v>
      </c>
      <c r="N147" s="58" t="str">
        <f t="shared" si="12"/>
        <v/>
      </c>
    </row>
    <row r="148" spans="13:14">
      <c r="M148" s="58">
        <f t="shared" ref="M148:M211" si="13">IF(ISNUMBER(FIND("/",$B141,1)),MID($B141,1,FIND("/",$B141,1)-1),$B141)</f>
        <v>0</v>
      </c>
      <c r="N148" s="58" t="str">
        <f t="shared" ref="N148:N211" si="14">IF(ISNUMBER(FIND("/",$B141,1)),MID($B141,FIND("/",$B141,1)+1,LEN($B141)),"")</f>
        <v/>
      </c>
    </row>
    <row r="149" spans="13:14">
      <c r="M149" s="58">
        <f t="shared" si="13"/>
        <v>0</v>
      </c>
      <c r="N149" s="58" t="str">
        <f t="shared" si="14"/>
        <v/>
      </c>
    </row>
    <row r="150" spans="13:14">
      <c r="M150" s="58">
        <f t="shared" si="13"/>
        <v>0</v>
      </c>
      <c r="N150" s="58" t="str">
        <f t="shared" si="14"/>
        <v/>
      </c>
    </row>
    <row r="151" spans="13:14">
      <c r="M151" s="58">
        <f t="shared" si="13"/>
        <v>0</v>
      </c>
      <c r="N151" s="58" t="str">
        <f t="shared" si="14"/>
        <v/>
      </c>
    </row>
    <row r="152" spans="13:14">
      <c r="M152" s="58">
        <f t="shared" si="13"/>
        <v>0</v>
      </c>
      <c r="N152" s="58" t="str">
        <f t="shared" si="14"/>
        <v/>
      </c>
    </row>
    <row r="153" spans="13:14">
      <c r="M153" s="58">
        <f t="shared" si="13"/>
        <v>0</v>
      </c>
      <c r="N153" s="58" t="str">
        <f t="shared" si="14"/>
        <v/>
      </c>
    </row>
    <row r="154" spans="13:14">
      <c r="M154" s="58">
        <f t="shared" si="13"/>
        <v>0</v>
      </c>
      <c r="N154" s="58" t="str">
        <f t="shared" si="14"/>
        <v/>
      </c>
    </row>
    <row r="155" spans="13:14">
      <c r="M155" s="58">
        <f t="shared" si="13"/>
        <v>0</v>
      </c>
      <c r="N155" s="58" t="str">
        <f t="shared" si="14"/>
        <v/>
      </c>
    </row>
    <row r="156" spans="13:14">
      <c r="M156" s="58">
        <f t="shared" si="13"/>
        <v>0</v>
      </c>
      <c r="N156" s="58" t="str">
        <f t="shared" si="14"/>
        <v/>
      </c>
    </row>
    <row r="157" spans="13:14">
      <c r="M157" s="58">
        <f t="shared" si="13"/>
        <v>0</v>
      </c>
      <c r="N157" s="58" t="str">
        <f t="shared" si="14"/>
        <v/>
      </c>
    </row>
    <row r="158" spans="13:14">
      <c r="M158" s="58">
        <f t="shared" si="13"/>
        <v>0</v>
      </c>
      <c r="N158" s="58" t="str">
        <f t="shared" si="14"/>
        <v/>
      </c>
    </row>
    <row r="159" spans="13:14">
      <c r="M159" s="58">
        <f t="shared" si="13"/>
        <v>0</v>
      </c>
      <c r="N159" s="58" t="str">
        <f t="shared" si="14"/>
        <v/>
      </c>
    </row>
    <row r="160" spans="13:14">
      <c r="M160" s="58">
        <f t="shared" si="13"/>
        <v>0</v>
      </c>
      <c r="N160" s="58" t="str">
        <f t="shared" si="14"/>
        <v/>
      </c>
    </row>
    <row r="161" spans="13:14">
      <c r="M161" s="58">
        <f t="shared" si="13"/>
        <v>0</v>
      </c>
      <c r="N161" s="58" t="str">
        <f t="shared" si="14"/>
        <v/>
      </c>
    </row>
    <row r="162" spans="13:14">
      <c r="M162" s="58">
        <f t="shared" si="13"/>
        <v>0</v>
      </c>
      <c r="N162" s="58" t="str">
        <f t="shared" si="14"/>
        <v/>
      </c>
    </row>
    <row r="163" spans="13:14">
      <c r="M163" s="58">
        <f t="shared" si="13"/>
        <v>0</v>
      </c>
      <c r="N163" s="58" t="str">
        <f t="shared" si="14"/>
        <v/>
      </c>
    </row>
    <row r="164" spans="13:14">
      <c r="M164" s="58">
        <f t="shared" si="13"/>
        <v>0</v>
      </c>
      <c r="N164" s="58" t="str">
        <f t="shared" si="14"/>
        <v/>
      </c>
    </row>
    <row r="165" spans="13:14">
      <c r="M165" s="58">
        <f t="shared" si="13"/>
        <v>0</v>
      </c>
      <c r="N165" s="58" t="str">
        <f t="shared" si="14"/>
        <v/>
      </c>
    </row>
    <row r="166" spans="13:14">
      <c r="M166" s="58">
        <f t="shared" si="13"/>
        <v>0</v>
      </c>
      <c r="N166" s="58" t="str">
        <f t="shared" si="14"/>
        <v/>
      </c>
    </row>
    <row r="167" spans="13:14">
      <c r="M167" s="58">
        <f t="shared" si="13"/>
        <v>0</v>
      </c>
      <c r="N167" s="58" t="str">
        <f t="shared" si="14"/>
        <v/>
      </c>
    </row>
    <row r="168" spans="13:14">
      <c r="M168" s="58">
        <f t="shared" si="13"/>
        <v>0</v>
      </c>
      <c r="N168" s="58" t="str">
        <f t="shared" si="14"/>
        <v/>
      </c>
    </row>
    <row r="169" spans="13:14">
      <c r="M169" s="58">
        <f t="shared" si="13"/>
        <v>0</v>
      </c>
      <c r="N169" s="58" t="str">
        <f t="shared" si="14"/>
        <v/>
      </c>
    </row>
    <row r="170" spans="13:14">
      <c r="M170" s="58">
        <f t="shared" si="13"/>
        <v>0</v>
      </c>
      <c r="N170" s="58" t="str">
        <f t="shared" si="14"/>
        <v/>
      </c>
    </row>
    <row r="171" spans="13:14">
      <c r="M171" s="58">
        <f t="shared" si="13"/>
        <v>0</v>
      </c>
      <c r="N171" s="58" t="str">
        <f t="shared" si="14"/>
        <v/>
      </c>
    </row>
    <row r="172" spans="13:14">
      <c r="M172" s="58">
        <f t="shared" si="13"/>
        <v>0</v>
      </c>
      <c r="N172" s="58" t="str">
        <f t="shared" si="14"/>
        <v/>
      </c>
    </row>
    <row r="173" spans="13:14">
      <c r="M173" s="58">
        <f t="shared" si="13"/>
        <v>0</v>
      </c>
      <c r="N173" s="58" t="str">
        <f t="shared" si="14"/>
        <v/>
      </c>
    </row>
    <row r="174" spans="13:14">
      <c r="M174" s="58">
        <f t="shared" si="13"/>
        <v>0</v>
      </c>
      <c r="N174" s="58" t="str">
        <f t="shared" si="14"/>
        <v/>
      </c>
    </row>
    <row r="175" spans="13:14">
      <c r="M175" s="58">
        <f t="shared" si="13"/>
        <v>0</v>
      </c>
      <c r="N175" s="58" t="str">
        <f t="shared" si="14"/>
        <v/>
      </c>
    </row>
    <row r="176" spans="13:14">
      <c r="M176" s="58">
        <f t="shared" si="13"/>
        <v>0</v>
      </c>
      <c r="N176" s="58" t="str">
        <f t="shared" si="14"/>
        <v/>
      </c>
    </row>
    <row r="177" spans="12:14">
      <c r="M177" s="58">
        <f t="shared" si="13"/>
        <v>0</v>
      </c>
      <c r="N177" s="58" t="str">
        <f t="shared" si="14"/>
        <v/>
      </c>
    </row>
    <row r="178" spans="12:14">
      <c r="M178" s="58">
        <f t="shared" si="13"/>
        <v>0</v>
      </c>
      <c r="N178" s="58" t="str">
        <f t="shared" si="14"/>
        <v/>
      </c>
    </row>
    <row r="179" spans="12:14">
      <c r="M179" s="58">
        <f t="shared" si="13"/>
        <v>0</v>
      </c>
      <c r="N179" s="58" t="str">
        <f t="shared" si="14"/>
        <v/>
      </c>
    </row>
    <row r="180" spans="12:14">
      <c r="M180" s="58">
        <f t="shared" si="13"/>
        <v>0</v>
      </c>
      <c r="N180" s="58" t="str">
        <f t="shared" si="14"/>
        <v/>
      </c>
    </row>
    <row r="181" spans="12:14">
      <c r="M181" s="58">
        <f t="shared" si="13"/>
        <v>0</v>
      </c>
      <c r="N181" s="58" t="str">
        <f t="shared" si="14"/>
        <v/>
      </c>
    </row>
    <row r="182" spans="12:14">
      <c r="M182" s="58">
        <f t="shared" si="13"/>
        <v>0</v>
      </c>
      <c r="N182" s="58" t="str">
        <f t="shared" si="14"/>
        <v/>
      </c>
    </row>
    <row r="183" spans="12:14">
      <c r="M183" s="58">
        <f t="shared" si="13"/>
        <v>0</v>
      </c>
      <c r="N183" s="58" t="str">
        <f t="shared" si="14"/>
        <v/>
      </c>
    </row>
    <row r="184" spans="12:14">
      <c r="M184" s="58">
        <f t="shared" si="13"/>
        <v>0</v>
      </c>
      <c r="N184" s="58" t="str">
        <f t="shared" si="14"/>
        <v/>
      </c>
    </row>
    <row r="185" spans="12:14">
      <c r="M185" s="58">
        <f t="shared" si="13"/>
        <v>0</v>
      </c>
      <c r="N185" s="58" t="str">
        <f t="shared" si="14"/>
        <v/>
      </c>
    </row>
    <row r="186" spans="12:14">
      <c r="M186" s="58">
        <f t="shared" si="13"/>
        <v>0</v>
      </c>
      <c r="N186" s="58" t="str">
        <f t="shared" si="14"/>
        <v/>
      </c>
    </row>
    <row r="187" spans="12:14">
      <c r="L187" s="54"/>
      <c r="M187" s="58">
        <f t="shared" si="13"/>
        <v>0</v>
      </c>
      <c r="N187" s="58" t="str">
        <f t="shared" si="14"/>
        <v/>
      </c>
    </row>
    <row r="188" spans="12:14">
      <c r="L188" s="54"/>
      <c r="M188" s="58">
        <f t="shared" si="13"/>
        <v>0</v>
      </c>
      <c r="N188" s="58" t="str">
        <f t="shared" si="14"/>
        <v/>
      </c>
    </row>
    <row r="189" spans="12:14">
      <c r="L189" s="54"/>
      <c r="M189" s="58">
        <f t="shared" si="13"/>
        <v>0</v>
      </c>
      <c r="N189" s="58" t="str">
        <f t="shared" si="14"/>
        <v/>
      </c>
    </row>
    <row r="190" spans="12:14">
      <c r="L190" s="54"/>
      <c r="M190" s="58">
        <f t="shared" si="13"/>
        <v>0</v>
      </c>
      <c r="N190" s="58" t="str">
        <f t="shared" si="14"/>
        <v/>
      </c>
    </row>
    <row r="191" spans="12:14">
      <c r="L191" s="54"/>
      <c r="M191" s="58">
        <f t="shared" si="13"/>
        <v>0</v>
      </c>
      <c r="N191" s="58" t="str">
        <f t="shared" si="14"/>
        <v/>
      </c>
    </row>
    <row r="192" spans="12:14">
      <c r="L192" s="54"/>
      <c r="M192" s="58">
        <f t="shared" si="13"/>
        <v>0</v>
      </c>
      <c r="N192" s="58" t="str">
        <f t="shared" si="14"/>
        <v/>
      </c>
    </row>
    <row r="193" spans="12:14">
      <c r="L193" s="54"/>
      <c r="M193" s="58">
        <f t="shared" si="13"/>
        <v>0</v>
      </c>
      <c r="N193" s="58" t="str">
        <f t="shared" si="14"/>
        <v/>
      </c>
    </row>
    <row r="194" spans="12:14">
      <c r="L194" s="54"/>
      <c r="M194" s="58">
        <f t="shared" si="13"/>
        <v>0</v>
      </c>
      <c r="N194" s="58" t="str">
        <f t="shared" si="14"/>
        <v/>
      </c>
    </row>
    <row r="195" spans="12:14">
      <c r="L195" s="54"/>
      <c r="M195" s="58">
        <f t="shared" si="13"/>
        <v>0</v>
      </c>
      <c r="N195" s="58" t="str">
        <f t="shared" si="14"/>
        <v/>
      </c>
    </row>
    <row r="196" spans="12:14">
      <c r="L196" s="54"/>
      <c r="M196" s="58">
        <f t="shared" si="13"/>
        <v>0</v>
      </c>
      <c r="N196" s="58" t="str">
        <f t="shared" si="14"/>
        <v/>
      </c>
    </row>
    <row r="197" spans="12:14">
      <c r="L197" s="54"/>
      <c r="M197" s="58">
        <f t="shared" si="13"/>
        <v>0</v>
      </c>
      <c r="N197" s="58" t="str">
        <f t="shared" si="14"/>
        <v/>
      </c>
    </row>
    <row r="198" spans="12:14">
      <c r="L198" s="54"/>
      <c r="M198" s="58">
        <f t="shared" si="13"/>
        <v>0</v>
      </c>
      <c r="N198" s="58" t="str">
        <f t="shared" si="14"/>
        <v/>
      </c>
    </row>
    <row r="199" spans="12:14">
      <c r="L199" s="54"/>
      <c r="M199" s="58">
        <f t="shared" si="13"/>
        <v>0</v>
      </c>
      <c r="N199" s="58" t="str">
        <f t="shared" si="14"/>
        <v/>
      </c>
    </row>
    <row r="200" spans="12:14">
      <c r="L200" s="54"/>
      <c r="M200" s="58">
        <f t="shared" si="13"/>
        <v>0</v>
      </c>
      <c r="N200" s="58" t="str">
        <f t="shared" si="14"/>
        <v/>
      </c>
    </row>
    <row r="201" spans="12:14">
      <c r="L201" s="54"/>
      <c r="M201" s="58">
        <f t="shared" si="13"/>
        <v>0</v>
      </c>
      <c r="N201" s="58" t="str">
        <f t="shared" si="14"/>
        <v/>
      </c>
    </row>
    <row r="202" spans="12:14">
      <c r="L202" s="54"/>
      <c r="M202" s="58">
        <f t="shared" si="13"/>
        <v>0</v>
      </c>
      <c r="N202" s="58" t="str">
        <f t="shared" si="14"/>
        <v/>
      </c>
    </row>
    <row r="203" spans="12:14">
      <c r="L203" s="54"/>
      <c r="M203" s="58">
        <f t="shared" si="13"/>
        <v>0</v>
      </c>
      <c r="N203" s="58" t="str">
        <f t="shared" si="14"/>
        <v/>
      </c>
    </row>
    <row r="204" spans="12:14">
      <c r="L204" s="54"/>
      <c r="M204" s="58">
        <f t="shared" si="13"/>
        <v>0</v>
      </c>
      <c r="N204" s="58" t="str">
        <f t="shared" si="14"/>
        <v/>
      </c>
    </row>
    <row r="205" spans="12:14">
      <c r="L205" s="54"/>
      <c r="M205" s="58">
        <f t="shared" si="13"/>
        <v>0</v>
      </c>
      <c r="N205" s="58" t="str">
        <f t="shared" si="14"/>
        <v/>
      </c>
    </row>
    <row r="206" spans="12:14">
      <c r="L206" s="54"/>
      <c r="M206" s="58">
        <f t="shared" si="13"/>
        <v>0</v>
      </c>
      <c r="N206" s="58" t="str">
        <f t="shared" si="14"/>
        <v/>
      </c>
    </row>
    <row r="207" spans="12:14">
      <c r="L207" s="54"/>
      <c r="M207" s="58">
        <f t="shared" si="13"/>
        <v>0</v>
      </c>
      <c r="N207" s="58" t="str">
        <f t="shared" si="14"/>
        <v/>
      </c>
    </row>
    <row r="208" spans="12:14">
      <c r="L208" s="433"/>
      <c r="M208" s="58">
        <f t="shared" si="13"/>
        <v>0</v>
      </c>
      <c r="N208" s="58" t="str">
        <f t="shared" si="14"/>
        <v/>
      </c>
    </row>
    <row r="209" spans="12:14">
      <c r="L209" s="433"/>
      <c r="M209" s="58">
        <f t="shared" si="13"/>
        <v>0</v>
      </c>
      <c r="N209" s="58" t="str">
        <f t="shared" si="14"/>
        <v/>
      </c>
    </row>
    <row r="210" spans="12:14">
      <c r="L210" s="433"/>
      <c r="M210" s="58">
        <f t="shared" si="13"/>
        <v>0</v>
      </c>
      <c r="N210" s="58" t="str">
        <f t="shared" si="14"/>
        <v/>
      </c>
    </row>
    <row r="211" spans="12:14">
      <c r="L211" s="433"/>
      <c r="M211" s="58">
        <f t="shared" si="13"/>
        <v>0</v>
      </c>
      <c r="N211" s="58" t="str">
        <f t="shared" si="14"/>
        <v/>
      </c>
    </row>
    <row r="212" spans="12:14">
      <c r="L212" s="433"/>
      <c r="M212" s="58">
        <f t="shared" ref="M212:M275" si="15">IF(ISNUMBER(FIND("/",$B205,1)),MID($B205,1,FIND("/",$B205,1)-1),$B205)</f>
        <v>0</v>
      </c>
      <c r="N212" s="58" t="str">
        <f t="shared" ref="N212:N275" si="16">IF(ISNUMBER(FIND("/",$B205,1)),MID($B205,FIND("/",$B205,1)+1,LEN($B205)),"")</f>
        <v/>
      </c>
    </row>
    <row r="213" spans="12:14">
      <c r="L213" s="433"/>
      <c r="M213" s="58">
        <f t="shared" si="15"/>
        <v>0</v>
      </c>
      <c r="N213" s="58" t="str">
        <f t="shared" si="16"/>
        <v/>
      </c>
    </row>
    <row r="214" spans="12:14">
      <c r="L214" s="433"/>
      <c r="M214" s="58">
        <f t="shared" si="15"/>
        <v>0</v>
      </c>
      <c r="N214" s="58" t="str">
        <f t="shared" si="16"/>
        <v/>
      </c>
    </row>
    <row r="215" spans="12:14">
      <c r="L215" s="433"/>
      <c r="M215" s="58">
        <f t="shared" si="15"/>
        <v>0</v>
      </c>
      <c r="N215" s="58" t="str">
        <f t="shared" si="16"/>
        <v/>
      </c>
    </row>
    <row r="216" spans="12:14">
      <c r="L216" s="433"/>
      <c r="M216" s="58">
        <f t="shared" si="15"/>
        <v>0</v>
      </c>
      <c r="N216" s="58" t="str">
        <f t="shared" si="16"/>
        <v/>
      </c>
    </row>
    <row r="217" spans="12:14">
      <c r="L217" s="433"/>
      <c r="M217" s="58">
        <f t="shared" si="15"/>
        <v>0</v>
      </c>
      <c r="N217" s="58" t="str">
        <f t="shared" si="16"/>
        <v/>
      </c>
    </row>
    <row r="218" spans="12:14">
      <c r="L218" s="433"/>
      <c r="M218" s="58">
        <f t="shared" si="15"/>
        <v>0</v>
      </c>
      <c r="N218" s="58" t="str">
        <f t="shared" si="16"/>
        <v/>
      </c>
    </row>
    <row r="219" spans="12:14">
      <c r="L219" s="433"/>
      <c r="M219" s="58">
        <f t="shared" si="15"/>
        <v>0</v>
      </c>
      <c r="N219" s="58" t="str">
        <f t="shared" si="16"/>
        <v/>
      </c>
    </row>
    <row r="220" spans="12:14">
      <c r="L220" s="433"/>
      <c r="M220" s="58">
        <f t="shared" si="15"/>
        <v>0</v>
      </c>
      <c r="N220" s="58" t="str">
        <f t="shared" si="16"/>
        <v/>
      </c>
    </row>
    <row r="221" spans="12:14">
      <c r="L221" s="433"/>
      <c r="M221" s="58">
        <f t="shared" si="15"/>
        <v>0</v>
      </c>
      <c r="N221" s="58" t="str">
        <f t="shared" si="16"/>
        <v/>
      </c>
    </row>
    <row r="222" spans="12:14">
      <c r="L222" s="433"/>
      <c r="M222" s="58">
        <f t="shared" si="15"/>
        <v>0</v>
      </c>
      <c r="N222" s="58" t="str">
        <f t="shared" si="16"/>
        <v/>
      </c>
    </row>
    <row r="223" spans="12:14">
      <c r="L223" s="433"/>
      <c r="M223" s="58">
        <f t="shared" si="15"/>
        <v>0</v>
      </c>
      <c r="N223" s="58" t="str">
        <f t="shared" si="16"/>
        <v/>
      </c>
    </row>
    <row r="224" spans="12:14">
      <c r="L224" s="433"/>
      <c r="M224" s="58">
        <f t="shared" si="15"/>
        <v>0</v>
      </c>
      <c r="N224" s="58" t="str">
        <f t="shared" si="16"/>
        <v/>
      </c>
    </row>
    <row r="225" spans="12:14">
      <c r="L225" s="433"/>
      <c r="M225" s="58">
        <f t="shared" si="15"/>
        <v>0</v>
      </c>
      <c r="N225" s="58" t="str">
        <f t="shared" si="16"/>
        <v/>
      </c>
    </row>
    <row r="226" spans="12:14">
      <c r="L226" s="433"/>
      <c r="M226" s="58">
        <f t="shared" si="15"/>
        <v>0</v>
      </c>
      <c r="N226" s="58" t="str">
        <f t="shared" si="16"/>
        <v/>
      </c>
    </row>
    <row r="227" spans="12:14">
      <c r="L227" s="433"/>
      <c r="M227" s="58">
        <f t="shared" si="15"/>
        <v>0</v>
      </c>
      <c r="N227" s="58" t="str">
        <f t="shared" si="16"/>
        <v/>
      </c>
    </row>
    <row r="228" spans="12:14">
      <c r="L228" s="433"/>
      <c r="M228" s="58">
        <f t="shared" si="15"/>
        <v>0</v>
      </c>
      <c r="N228" s="58" t="str">
        <f t="shared" si="16"/>
        <v/>
      </c>
    </row>
    <row r="229" spans="12:14">
      <c r="L229" s="433"/>
      <c r="M229" s="58">
        <f t="shared" si="15"/>
        <v>0</v>
      </c>
      <c r="N229" s="58" t="str">
        <f t="shared" si="16"/>
        <v/>
      </c>
    </row>
    <row r="230" spans="12:14">
      <c r="L230" s="54"/>
      <c r="M230" s="58">
        <f t="shared" si="15"/>
        <v>0</v>
      </c>
      <c r="N230" s="58" t="str">
        <f t="shared" si="16"/>
        <v/>
      </c>
    </row>
    <row r="231" spans="12:14">
      <c r="L231" s="54"/>
      <c r="M231" s="58">
        <f t="shared" si="15"/>
        <v>0</v>
      </c>
      <c r="N231" s="58" t="str">
        <f t="shared" si="16"/>
        <v/>
      </c>
    </row>
    <row r="232" spans="12:14">
      <c r="L232" s="54"/>
      <c r="M232" s="58">
        <f t="shared" si="15"/>
        <v>0</v>
      </c>
      <c r="N232" s="58" t="str">
        <f t="shared" si="16"/>
        <v/>
      </c>
    </row>
    <row r="233" spans="12:14">
      <c r="L233" s="54"/>
      <c r="M233" s="58">
        <f t="shared" si="15"/>
        <v>0</v>
      </c>
      <c r="N233" s="58" t="str">
        <f t="shared" si="16"/>
        <v/>
      </c>
    </row>
    <row r="234" spans="12:14">
      <c r="L234" s="54"/>
      <c r="M234" s="58">
        <f t="shared" si="15"/>
        <v>0</v>
      </c>
      <c r="N234" s="58" t="str">
        <f t="shared" si="16"/>
        <v/>
      </c>
    </row>
    <row r="235" spans="12:14">
      <c r="L235" s="54"/>
      <c r="M235" s="58">
        <f t="shared" si="15"/>
        <v>0</v>
      </c>
      <c r="N235" s="58" t="str">
        <f t="shared" si="16"/>
        <v/>
      </c>
    </row>
    <row r="236" spans="12:14">
      <c r="L236" s="54"/>
      <c r="M236" s="58">
        <f t="shared" si="15"/>
        <v>0</v>
      </c>
      <c r="N236" s="58" t="str">
        <f t="shared" si="16"/>
        <v/>
      </c>
    </row>
    <row r="237" spans="12:14">
      <c r="M237" s="58">
        <f t="shared" si="15"/>
        <v>0</v>
      </c>
      <c r="N237" s="58" t="str">
        <f t="shared" si="16"/>
        <v/>
      </c>
    </row>
    <row r="238" spans="12:14">
      <c r="M238" s="58">
        <f t="shared" si="15"/>
        <v>0</v>
      </c>
      <c r="N238" s="58" t="str">
        <f t="shared" si="16"/>
        <v/>
      </c>
    </row>
    <row r="239" spans="12:14">
      <c r="M239" s="58">
        <f t="shared" si="15"/>
        <v>0</v>
      </c>
      <c r="N239" s="58" t="str">
        <f t="shared" si="16"/>
        <v/>
      </c>
    </row>
    <row r="240" spans="12:14">
      <c r="M240" s="58">
        <f t="shared" si="15"/>
        <v>0</v>
      </c>
      <c r="N240" s="58" t="str">
        <f t="shared" si="16"/>
        <v/>
      </c>
    </row>
    <row r="241" spans="13:14">
      <c r="M241" s="58">
        <f t="shared" si="15"/>
        <v>0</v>
      </c>
      <c r="N241" s="58" t="str">
        <f t="shared" si="16"/>
        <v/>
      </c>
    </row>
    <row r="242" spans="13:14">
      <c r="M242" s="58">
        <f t="shared" si="15"/>
        <v>0</v>
      </c>
      <c r="N242" s="58" t="str">
        <f t="shared" si="16"/>
        <v/>
      </c>
    </row>
    <row r="243" spans="13:14">
      <c r="M243" s="58">
        <f t="shared" si="15"/>
        <v>0</v>
      </c>
      <c r="N243" s="58" t="str">
        <f t="shared" si="16"/>
        <v/>
      </c>
    </row>
    <row r="244" spans="13:14">
      <c r="M244" s="58">
        <f t="shared" si="15"/>
        <v>0</v>
      </c>
      <c r="N244" s="58" t="str">
        <f t="shared" si="16"/>
        <v/>
      </c>
    </row>
    <row r="245" spans="13:14">
      <c r="M245" s="58">
        <f t="shared" si="15"/>
        <v>0</v>
      </c>
      <c r="N245" s="58" t="str">
        <f t="shared" si="16"/>
        <v/>
      </c>
    </row>
    <row r="246" spans="13:14">
      <c r="M246" s="58">
        <f t="shared" si="15"/>
        <v>0</v>
      </c>
      <c r="N246" s="58" t="str">
        <f t="shared" si="16"/>
        <v/>
      </c>
    </row>
    <row r="247" spans="13:14">
      <c r="M247" s="58">
        <f t="shared" si="15"/>
        <v>0</v>
      </c>
      <c r="N247" s="58" t="str">
        <f t="shared" si="16"/>
        <v/>
      </c>
    </row>
    <row r="248" spans="13:14">
      <c r="M248" s="58">
        <f t="shared" si="15"/>
        <v>0</v>
      </c>
      <c r="N248" s="58" t="str">
        <f t="shared" si="16"/>
        <v/>
      </c>
    </row>
    <row r="249" spans="13:14">
      <c r="M249" s="58">
        <f t="shared" si="15"/>
        <v>0</v>
      </c>
      <c r="N249" s="58" t="str">
        <f t="shared" si="16"/>
        <v/>
      </c>
    </row>
    <row r="250" spans="13:14">
      <c r="M250" s="58">
        <f t="shared" si="15"/>
        <v>0</v>
      </c>
      <c r="N250" s="58" t="str">
        <f t="shared" si="16"/>
        <v/>
      </c>
    </row>
    <row r="251" spans="13:14">
      <c r="M251" s="58">
        <f t="shared" si="15"/>
        <v>0</v>
      </c>
      <c r="N251" s="58" t="str">
        <f t="shared" si="16"/>
        <v/>
      </c>
    </row>
    <row r="252" spans="13:14">
      <c r="M252" s="58">
        <f t="shared" si="15"/>
        <v>0</v>
      </c>
      <c r="N252" s="58" t="str">
        <f t="shared" si="16"/>
        <v/>
      </c>
    </row>
    <row r="253" spans="13:14">
      <c r="M253" s="58">
        <f t="shared" si="15"/>
        <v>0</v>
      </c>
      <c r="N253" s="58" t="str">
        <f t="shared" si="16"/>
        <v/>
      </c>
    </row>
    <row r="254" spans="13:14">
      <c r="M254" s="58">
        <f t="shared" si="15"/>
        <v>0</v>
      </c>
      <c r="N254" s="58" t="str">
        <f t="shared" si="16"/>
        <v/>
      </c>
    </row>
    <row r="255" spans="13:14">
      <c r="M255" s="58">
        <f t="shared" si="15"/>
        <v>0</v>
      </c>
      <c r="N255" s="58" t="str">
        <f t="shared" si="16"/>
        <v/>
      </c>
    </row>
    <row r="256" spans="13:14">
      <c r="M256" s="58">
        <f t="shared" si="15"/>
        <v>0</v>
      </c>
      <c r="N256" s="58" t="str">
        <f t="shared" si="16"/>
        <v/>
      </c>
    </row>
    <row r="257" spans="13:14">
      <c r="M257" s="58">
        <f t="shared" si="15"/>
        <v>0</v>
      </c>
      <c r="N257" s="58" t="str">
        <f t="shared" si="16"/>
        <v/>
      </c>
    </row>
    <row r="258" spans="13:14">
      <c r="M258" s="58">
        <f t="shared" si="15"/>
        <v>0</v>
      </c>
      <c r="N258" s="58" t="str">
        <f t="shared" si="16"/>
        <v/>
      </c>
    </row>
    <row r="259" spans="13:14">
      <c r="M259" s="58">
        <f t="shared" si="15"/>
        <v>0</v>
      </c>
      <c r="N259" s="58" t="str">
        <f t="shared" si="16"/>
        <v/>
      </c>
    </row>
    <row r="260" spans="13:14">
      <c r="M260" s="58">
        <f t="shared" si="15"/>
        <v>0</v>
      </c>
      <c r="N260" s="58" t="str">
        <f t="shared" si="16"/>
        <v/>
      </c>
    </row>
    <row r="261" spans="13:14">
      <c r="M261" s="58">
        <f t="shared" si="15"/>
        <v>0</v>
      </c>
      <c r="N261" s="58" t="str">
        <f t="shared" si="16"/>
        <v/>
      </c>
    </row>
    <row r="262" spans="13:14">
      <c r="M262" s="58">
        <f t="shared" si="15"/>
        <v>0</v>
      </c>
      <c r="N262" s="58" t="str">
        <f t="shared" si="16"/>
        <v/>
      </c>
    </row>
    <row r="263" spans="13:14">
      <c r="M263" s="58">
        <f t="shared" si="15"/>
        <v>0</v>
      </c>
      <c r="N263" s="58" t="str">
        <f t="shared" si="16"/>
        <v/>
      </c>
    </row>
    <row r="264" spans="13:14">
      <c r="M264" s="58">
        <f t="shared" si="15"/>
        <v>0</v>
      </c>
      <c r="N264" s="58" t="str">
        <f t="shared" si="16"/>
        <v/>
      </c>
    </row>
    <row r="265" spans="13:14">
      <c r="M265" s="58">
        <f t="shared" si="15"/>
        <v>0</v>
      </c>
      <c r="N265" s="58" t="str">
        <f t="shared" si="16"/>
        <v/>
      </c>
    </row>
    <row r="266" spans="13:14">
      <c r="M266" s="58">
        <f t="shared" si="15"/>
        <v>0</v>
      </c>
      <c r="N266" s="58" t="str">
        <f t="shared" si="16"/>
        <v/>
      </c>
    </row>
    <row r="267" spans="13:14">
      <c r="M267" s="58">
        <f t="shared" si="15"/>
        <v>0</v>
      </c>
      <c r="N267" s="58" t="str">
        <f t="shared" si="16"/>
        <v/>
      </c>
    </row>
    <row r="268" spans="13:14">
      <c r="M268" s="58">
        <f t="shared" si="15"/>
        <v>0</v>
      </c>
      <c r="N268" s="58" t="str">
        <f t="shared" si="16"/>
        <v/>
      </c>
    </row>
    <row r="269" spans="13:14">
      <c r="M269" s="58">
        <f t="shared" si="15"/>
        <v>0</v>
      </c>
      <c r="N269" s="58" t="str">
        <f t="shared" si="16"/>
        <v/>
      </c>
    </row>
    <row r="270" spans="13:14">
      <c r="M270" s="58">
        <f t="shared" si="15"/>
        <v>0</v>
      </c>
      <c r="N270" s="58" t="str">
        <f t="shared" si="16"/>
        <v/>
      </c>
    </row>
    <row r="271" spans="13:14">
      <c r="M271" s="58">
        <f t="shared" si="15"/>
        <v>0</v>
      </c>
      <c r="N271" s="58" t="str">
        <f t="shared" si="16"/>
        <v/>
      </c>
    </row>
    <row r="272" spans="13:14">
      <c r="M272" s="58">
        <f t="shared" si="15"/>
        <v>0</v>
      </c>
      <c r="N272" s="58" t="str">
        <f t="shared" si="16"/>
        <v/>
      </c>
    </row>
    <row r="273" spans="13:14">
      <c r="M273" s="58">
        <f t="shared" si="15"/>
        <v>0</v>
      </c>
      <c r="N273" s="58" t="str">
        <f t="shared" si="16"/>
        <v/>
      </c>
    </row>
    <row r="274" spans="13:14">
      <c r="M274" s="58">
        <f t="shared" si="15"/>
        <v>0</v>
      </c>
      <c r="N274" s="58" t="str">
        <f t="shared" si="16"/>
        <v/>
      </c>
    </row>
    <row r="275" spans="13:14">
      <c r="M275" s="58">
        <f t="shared" si="15"/>
        <v>0</v>
      </c>
      <c r="N275" s="58" t="str">
        <f t="shared" si="16"/>
        <v/>
      </c>
    </row>
    <row r="276" spans="13:14">
      <c r="M276" s="58">
        <f t="shared" ref="M276:M314" si="17">IF(ISNUMBER(FIND("/",$B269,1)),MID($B269,1,FIND("/",$B269,1)-1),$B269)</f>
        <v>0</v>
      </c>
      <c r="N276" s="58" t="str">
        <f t="shared" ref="N276:N314" si="18">IF(ISNUMBER(FIND("/",$B269,1)),MID($B269,FIND("/",$B269,1)+1,LEN($B269)),"")</f>
        <v/>
      </c>
    </row>
    <row r="277" spans="13:14">
      <c r="M277" s="58">
        <f t="shared" si="17"/>
        <v>0</v>
      </c>
      <c r="N277" s="58" t="str">
        <f t="shared" si="18"/>
        <v/>
      </c>
    </row>
    <row r="278" spans="13:14">
      <c r="M278" s="58">
        <f t="shared" si="17"/>
        <v>0</v>
      </c>
      <c r="N278" s="58" t="str">
        <f t="shared" si="18"/>
        <v/>
      </c>
    </row>
    <row r="279" spans="13:14">
      <c r="M279" s="58">
        <f t="shared" si="17"/>
        <v>0</v>
      </c>
      <c r="N279" s="58" t="str">
        <f t="shared" si="18"/>
        <v/>
      </c>
    </row>
    <row r="280" spans="13:14">
      <c r="M280" s="58">
        <f t="shared" si="17"/>
        <v>0</v>
      </c>
      <c r="N280" s="58" t="str">
        <f t="shared" si="18"/>
        <v/>
      </c>
    </row>
    <row r="281" spans="13:14">
      <c r="M281" s="58">
        <f t="shared" si="17"/>
        <v>0</v>
      </c>
      <c r="N281" s="58" t="str">
        <f t="shared" si="18"/>
        <v/>
      </c>
    </row>
    <row r="282" spans="13:14">
      <c r="M282" s="58">
        <f t="shared" si="17"/>
        <v>0</v>
      </c>
      <c r="N282" s="58" t="str">
        <f t="shared" si="18"/>
        <v/>
      </c>
    </row>
    <row r="283" spans="13:14">
      <c r="M283" s="58">
        <f t="shared" si="17"/>
        <v>0</v>
      </c>
      <c r="N283" s="58" t="str">
        <f t="shared" si="18"/>
        <v/>
      </c>
    </row>
    <row r="284" spans="13:14">
      <c r="M284" s="58">
        <f t="shared" si="17"/>
        <v>0</v>
      </c>
      <c r="N284" s="58" t="str">
        <f t="shared" si="18"/>
        <v/>
      </c>
    </row>
    <row r="285" spans="13:14">
      <c r="M285" s="58">
        <f t="shared" si="17"/>
        <v>0</v>
      </c>
      <c r="N285" s="58" t="str">
        <f t="shared" si="18"/>
        <v/>
      </c>
    </row>
    <row r="286" spans="13:14">
      <c r="M286" s="58">
        <f t="shared" si="17"/>
        <v>0</v>
      </c>
      <c r="N286" s="58" t="str">
        <f t="shared" si="18"/>
        <v/>
      </c>
    </row>
    <row r="287" spans="13:14">
      <c r="M287" s="58">
        <f t="shared" si="17"/>
        <v>0</v>
      </c>
      <c r="N287" s="58" t="str">
        <f t="shared" si="18"/>
        <v/>
      </c>
    </row>
    <row r="288" spans="13:14">
      <c r="M288" s="58">
        <f t="shared" si="17"/>
        <v>0</v>
      </c>
      <c r="N288" s="58" t="str">
        <f t="shared" si="18"/>
        <v/>
      </c>
    </row>
    <row r="289" spans="13:14">
      <c r="M289" s="58">
        <f t="shared" si="17"/>
        <v>0</v>
      </c>
      <c r="N289" s="58" t="str">
        <f t="shared" si="18"/>
        <v/>
      </c>
    </row>
    <row r="290" spans="13:14">
      <c r="M290" s="58">
        <f t="shared" si="17"/>
        <v>0</v>
      </c>
      <c r="N290" s="58" t="str">
        <f t="shared" si="18"/>
        <v/>
      </c>
    </row>
    <row r="291" spans="13:14">
      <c r="M291" s="58">
        <f t="shared" si="17"/>
        <v>0</v>
      </c>
      <c r="N291" s="58" t="str">
        <f t="shared" si="18"/>
        <v/>
      </c>
    </row>
    <row r="292" spans="13:14">
      <c r="M292" s="58">
        <f t="shared" si="17"/>
        <v>0</v>
      </c>
      <c r="N292" s="58" t="str">
        <f t="shared" si="18"/>
        <v/>
      </c>
    </row>
    <row r="293" spans="13:14">
      <c r="M293" s="58">
        <f t="shared" si="17"/>
        <v>0</v>
      </c>
      <c r="N293" s="58" t="str">
        <f t="shared" si="18"/>
        <v/>
      </c>
    </row>
    <row r="294" spans="13:14">
      <c r="M294" s="58">
        <f t="shared" si="17"/>
        <v>0</v>
      </c>
      <c r="N294" s="58" t="str">
        <f t="shared" si="18"/>
        <v/>
      </c>
    </row>
    <row r="295" spans="13:14">
      <c r="M295" s="58">
        <f t="shared" si="17"/>
        <v>0</v>
      </c>
      <c r="N295" s="58" t="str">
        <f t="shared" si="18"/>
        <v/>
      </c>
    </row>
    <row r="296" spans="13:14">
      <c r="M296" s="58">
        <f t="shared" si="17"/>
        <v>0</v>
      </c>
      <c r="N296" s="58" t="str">
        <f t="shared" si="18"/>
        <v/>
      </c>
    </row>
    <row r="297" spans="13:14">
      <c r="M297" s="58">
        <f t="shared" si="17"/>
        <v>0</v>
      </c>
      <c r="N297" s="58" t="str">
        <f t="shared" si="18"/>
        <v/>
      </c>
    </row>
    <row r="298" spans="13:14">
      <c r="M298" s="58">
        <f t="shared" si="17"/>
        <v>0</v>
      </c>
      <c r="N298" s="58" t="str">
        <f t="shared" si="18"/>
        <v/>
      </c>
    </row>
    <row r="299" spans="13:14">
      <c r="M299" s="58">
        <f t="shared" si="17"/>
        <v>0</v>
      </c>
      <c r="N299" s="58" t="str">
        <f t="shared" si="18"/>
        <v/>
      </c>
    </row>
    <row r="300" spans="13:14">
      <c r="M300" s="58">
        <f t="shared" si="17"/>
        <v>0</v>
      </c>
      <c r="N300" s="58" t="str">
        <f t="shared" si="18"/>
        <v/>
      </c>
    </row>
    <row r="301" spans="13:14">
      <c r="M301" s="58">
        <f t="shared" si="17"/>
        <v>0</v>
      </c>
      <c r="N301" s="58" t="str">
        <f t="shared" si="18"/>
        <v/>
      </c>
    </row>
    <row r="302" spans="13:14">
      <c r="M302" s="58">
        <f t="shared" si="17"/>
        <v>0</v>
      </c>
      <c r="N302" s="58" t="str">
        <f t="shared" si="18"/>
        <v/>
      </c>
    </row>
    <row r="303" spans="13:14">
      <c r="M303" s="58">
        <f t="shared" si="17"/>
        <v>0</v>
      </c>
      <c r="N303" s="58" t="str">
        <f t="shared" si="18"/>
        <v/>
      </c>
    </row>
    <row r="304" spans="13:14">
      <c r="M304" s="58">
        <f t="shared" si="17"/>
        <v>0</v>
      </c>
      <c r="N304" s="58" t="str">
        <f t="shared" si="18"/>
        <v/>
      </c>
    </row>
    <row r="305" spans="12:14">
      <c r="M305" s="58">
        <f t="shared" si="17"/>
        <v>0</v>
      </c>
      <c r="N305" s="58" t="str">
        <f t="shared" si="18"/>
        <v/>
      </c>
    </row>
    <row r="306" spans="12:14">
      <c r="M306" s="58">
        <f t="shared" si="17"/>
        <v>0</v>
      </c>
      <c r="N306" s="58" t="str">
        <f t="shared" si="18"/>
        <v/>
      </c>
    </row>
    <row r="307" spans="12:14">
      <c r="M307" s="58">
        <f t="shared" si="17"/>
        <v>0</v>
      </c>
      <c r="N307" s="58" t="str">
        <f t="shared" si="18"/>
        <v/>
      </c>
    </row>
    <row r="308" spans="12:14">
      <c r="M308" s="58">
        <f t="shared" si="17"/>
        <v>0</v>
      </c>
      <c r="N308" s="58" t="str">
        <f t="shared" si="18"/>
        <v/>
      </c>
    </row>
    <row r="309" spans="12:14">
      <c r="M309" s="58">
        <f t="shared" si="17"/>
        <v>0</v>
      </c>
      <c r="N309" s="58" t="str">
        <f t="shared" si="18"/>
        <v/>
      </c>
    </row>
    <row r="310" spans="12:14">
      <c r="L310" s="493"/>
      <c r="M310" s="58">
        <f t="shared" si="17"/>
        <v>0</v>
      </c>
      <c r="N310" s="58" t="str">
        <f t="shared" si="18"/>
        <v/>
      </c>
    </row>
    <row r="311" spans="12:14">
      <c r="L311" s="172"/>
      <c r="M311" s="58">
        <f t="shared" si="17"/>
        <v>0</v>
      </c>
      <c r="N311" s="58" t="str">
        <f t="shared" si="18"/>
        <v/>
      </c>
    </row>
    <row r="312" spans="12:14">
      <c r="L312" s="172"/>
      <c r="M312" s="58">
        <f t="shared" si="17"/>
        <v>0</v>
      </c>
      <c r="N312" s="58" t="str">
        <f t="shared" si="18"/>
        <v/>
      </c>
    </row>
    <row r="313" spans="12:14">
      <c r="L313" s="493"/>
      <c r="M313" s="58">
        <f t="shared" si="17"/>
        <v>0</v>
      </c>
      <c r="N313" s="58" t="str">
        <f t="shared" si="18"/>
        <v/>
      </c>
    </row>
    <row r="314" spans="12:14">
      <c r="L314" s="493"/>
      <c r="M314" s="58">
        <f t="shared" si="17"/>
        <v>0</v>
      </c>
      <c r="N314" s="58" t="str">
        <f t="shared" si="18"/>
        <v/>
      </c>
    </row>
    <row r="315" spans="12:14">
      <c r="L315" s="493"/>
    </row>
    <row r="316" spans="12:14">
      <c r="L316" s="493"/>
    </row>
    <row r="317" spans="12:14">
      <c r="L317" s="159"/>
    </row>
    <row r="318" spans="12:14">
      <c r="L318" s="159"/>
    </row>
  </sheetData>
  <sheetProtection selectLockedCells="1" selectUnlockedCells="1"/>
  <mergeCells count="3">
    <mergeCell ref="B3:D3"/>
    <mergeCell ref="A1:H1"/>
    <mergeCell ref="A36:B36"/>
  </mergeCells>
  <phoneticPr fontId="0" type="noConversion"/>
  <conditionalFormatting sqref="F35 F5:F22">
    <cfRule type="containsText" dxfId="598" priority="23" operator="containsText" text="ALERTA">
      <formula>NOT(ISERROR(SEARCH("ALERTA",F5)))</formula>
    </cfRule>
  </conditionalFormatting>
  <conditionalFormatting sqref="E35 E5:E22">
    <cfRule type="containsText" dxfId="597" priority="24" operator="containsText" text="CADUCADO">
      <formula>NOT(ISERROR(SEARCH("CADUCADO",E5)))</formula>
    </cfRule>
  </conditionalFormatting>
  <conditionalFormatting sqref="F23">
    <cfRule type="containsText" dxfId="596" priority="21" operator="containsText" text="ALERTA">
      <formula>NOT(ISERROR(SEARCH("ALERTA",F23)))</formula>
    </cfRule>
  </conditionalFormatting>
  <conditionalFormatting sqref="E23">
    <cfRule type="containsText" dxfId="595" priority="22" operator="containsText" text="CADUCADO">
      <formula>NOT(ISERROR(SEARCH("CADUCADO",E23)))</formula>
    </cfRule>
  </conditionalFormatting>
  <conditionalFormatting sqref="E24 E26">
    <cfRule type="containsText" dxfId="594" priority="20" operator="containsText" text="CADUCADO">
      <formula>NOT(ISERROR(SEARCH("CADUCADO",E24)))</formula>
    </cfRule>
  </conditionalFormatting>
  <conditionalFormatting sqref="F24 F26 F35">
    <cfRule type="containsText" dxfId="593" priority="18" operator="containsText" text="CADUCADO">
      <formula>NOT(ISERROR(SEARCH("CADUCADO",F24)))</formula>
    </cfRule>
    <cfRule type="expression" dxfId="592" priority="19">
      <formula xml:space="preserve"> CADUCADO</formula>
    </cfRule>
  </conditionalFormatting>
  <conditionalFormatting sqref="F24 F26">
    <cfRule type="containsText" dxfId="591" priority="17" operator="containsText" text="ALERTA">
      <formula>NOT(ISERROR(SEARCH("ALERTA",F24)))</formula>
    </cfRule>
  </conditionalFormatting>
  <conditionalFormatting sqref="E25">
    <cfRule type="containsText" dxfId="590" priority="16" operator="containsText" text="CADUCADO">
      <formula>NOT(ISERROR(SEARCH("CADUCADO",E25)))</formula>
    </cfRule>
  </conditionalFormatting>
  <conditionalFormatting sqref="F25">
    <cfRule type="containsText" dxfId="589" priority="14" operator="containsText" text="CADUCADO">
      <formula>NOT(ISERROR(SEARCH("CADUCADO",F25)))</formula>
    </cfRule>
    <cfRule type="expression" dxfId="588" priority="15">
      <formula xml:space="preserve"> CADUCADO</formula>
    </cfRule>
  </conditionalFormatting>
  <conditionalFormatting sqref="F25">
    <cfRule type="containsText" dxfId="587" priority="13" operator="containsText" text="ALERTA">
      <formula>NOT(ISERROR(SEARCH("ALERTA",F25)))</formula>
    </cfRule>
  </conditionalFormatting>
  <conditionalFormatting sqref="F27">
    <cfRule type="containsText" dxfId="586" priority="11" operator="containsText" text="ALERTA">
      <formula>NOT(ISERROR(SEARCH("ALERTA",F27)))</formula>
    </cfRule>
  </conditionalFormatting>
  <conditionalFormatting sqref="E27">
    <cfRule type="containsText" dxfId="585" priority="12" operator="containsText" text="CADUCADO">
      <formula>NOT(ISERROR(SEARCH("CADUCADO",E27)))</formula>
    </cfRule>
  </conditionalFormatting>
  <conditionalFormatting sqref="F27">
    <cfRule type="containsText" dxfId="584" priority="9" operator="containsText" text="CADUCADO">
      <formula>NOT(ISERROR(SEARCH("CADUCADO",F27)))</formula>
    </cfRule>
    <cfRule type="expression" dxfId="583" priority="10">
      <formula xml:space="preserve"> CADUCADO</formula>
    </cfRule>
  </conditionalFormatting>
  <conditionalFormatting sqref="F28 F30:F34">
    <cfRule type="containsText" dxfId="582" priority="7" operator="containsText" text="ALERTA">
      <formula>NOT(ISERROR(SEARCH("ALERTA",F28)))</formula>
    </cfRule>
  </conditionalFormatting>
  <conditionalFormatting sqref="E28 E30:E34">
    <cfRule type="containsText" dxfId="581" priority="8" operator="containsText" text="CADUCADO">
      <formula>NOT(ISERROR(SEARCH("CADUCADO",E28)))</formula>
    </cfRule>
  </conditionalFormatting>
  <conditionalFormatting sqref="F28 F30:F34">
    <cfRule type="containsText" dxfId="580" priority="5" operator="containsText" text="CADUCADO">
      <formula>NOT(ISERROR(SEARCH("CADUCADO",F28)))</formula>
    </cfRule>
    <cfRule type="expression" dxfId="579" priority="6">
      <formula xml:space="preserve"> CADUCADO</formula>
    </cfRule>
  </conditionalFormatting>
  <conditionalFormatting sqref="F29">
    <cfRule type="containsText" dxfId="578" priority="3" operator="containsText" text="ALERTA">
      <formula>NOT(ISERROR(SEARCH("ALERTA",F29)))</formula>
    </cfRule>
  </conditionalFormatting>
  <conditionalFormatting sqref="E29">
    <cfRule type="containsText" dxfId="577" priority="4" operator="containsText" text="CADUCADO">
      <formula>NOT(ISERROR(SEARCH("CADUCADO",E29)))</formula>
    </cfRule>
  </conditionalFormatting>
  <conditionalFormatting sqref="F29">
    <cfRule type="containsText" dxfId="576" priority="1" operator="containsText" text="CADUCADO">
      <formula>NOT(ISERROR(SEARCH("CADUCADO",F29)))</formula>
    </cfRule>
    <cfRule type="expression" dxfId="575" priority="2">
      <formula xml:space="preserve"> CADUCADO</formula>
    </cfRule>
  </conditionalFormatting>
  <hyperlinks>
    <hyperlink ref="B8" r:id="rId2"/>
    <hyperlink ref="A1:H1" location="TITULARES!A1" display="LISTA DE DIAGNOSTICADORES CON AUTORIZACIÓN DE COMERCIALIZACIÓN EN CUBA 2017"/>
  </hyperlinks>
  <pageMargins left="0.75" right="0.75" top="1" bottom="1" header="0" footer="0"/>
  <pageSetup orientation="landscape" r:id="rId3"/>
  <headerFooter alignWithMargins="0"/>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72"/>
  <sheetViews>
    <sheetView workbookViewId="0">
      <selection sqref="A1:H1"/>
    </sheetView>
  </sheetViews>
  <sheetFormatPr baseColWidth="10" defaultRowHeight="15"/>
  <cols>
    <col min="1" max="1" width="16.28515625" style="533" customWidth="1"/>
    <col min="2" max="2" width="14.7109375" style="533" customWidth="1"/>
    <col min="3" max="3" width="14.28515625" style="533" customWidth="1"/>
    <col min="4" max="4" width="15" style="533" customWidth="1"/>
    <col min="5" max="5" width="18.28515625" style="533" hidden="1" customWidth="1"/>
    <col min="6" max="6" width="15" style="533" hidden="1" customWidth="1"/>
    <col min="7" max="7" width="14.5703125" style="533" customWidth="1"/>
    <col min="8" max="8" width="53" style="533" customWidth="1"/>
    <col min="9" max="9" width="46" style="533" customWidth="1"/>
    <col min="10" max="10" width="17.28515625" style="533" customWidth="1"/>
    <col min="11" max="11" width="15.5703125" style="533" customWidth="1"/>
    <col min="12" max="12" width="11.42578125" style="491" hidden="1" customWidth="1"/>
    <col min="13" max="13" width="12.85546875" style="491" hidden="1" customWidth="1"/>
    <col min="14" max="14" width="17.28515625" style="491" hidden="1" customWidth="1"/>
    <col min="15" max="15" width="11.5703125" style="533" hidden="1" customWidth="1"/>
    <col min="16" max="16" width="8.5703125" style="533" hidden="1" customWidth="1"/>
    <col min="17" max="17" width="5" style="533" hidden="1" customWidth="1"/>
    <col min="18" max="19" width="11.42578125" style="533"/>
    <col min="20" max="27" width="0" style="533" hidden="1" customWidth="1"/>
    <col min="28" max="16384" width="11.42578125" style="533"/>
  </cols>
  <sheetData>
    <row r="1" spans="1:94">
      <c r="A1" s="2355" t="s">
        <v>4395</v>
      </c>
      <c r="B1" s="2355"/>
      <c r="C1" s="2355"/>
      <c r="D1" s="2355"/>
      <c r="E1" s="2355"/>
      <c r="F1" s="2355"/>
      <c r="G1" s="2355"/>
      <c r="H1" s="2355"/>
    </row>
    <row r="2" spans="1:94" ht="27.75" customHeight="1" thickBot="1">
      <c r="A2" s="657" t="s">
        <v>5251</v>
      </c>
      <c r="B2" s="597"/>
      <c r="C2" s="597"/>
      <c r="D2" s="597"/>
      <c r="E2" s="597"/>
      <c r="F2" s="597"/>
      <c r="M2" s="174"/>
      <c r="S2" s="661" t="s">
        <v>3838</v>
      </c>
      <c r="T2" s="662">
        <f ca="1">TODAY()</f>
        <v>44236</v>
      </c>
    </row>
    <row r="3" spans="1:94" ht="25.5" customHeight="1" thickTop="1" thickBot="1">
      <c r="A3" s="571"/>
      <c r="B3" s="2356" t="s">
        <v>1490</v>
      </c>
      <c r="C3" s="2356"/>
      <c r="D3" s="2356"/>
      <c r="E3" s="804"/>
      <c r="F3" s="804"/>
      <c r="G3" s="572"/>
      <c r="H3" s="572"/>
      <c r="I3" s="572"/>
      <c r="J3" s="1167"/>
      <c r="K3" s="1175"/>
    </row>
    <row r="4" spans="1:94" ht="33.75" customHeight="1" thickTop="1">
      <c r="A4" s="802" t="s">
        <v>2033</v>
      </c>
      <c r="B4" s="695" t="s">
        <v>1489</v>
      </c>
      <c r="C4" s="695" t="s">
        <v>1491</v>
      </c>
      <c r="D4" s="803" t="s">
        <v>1492</v>
      </c>
      <c r="E4" s="738" t="s">
        <v>3836</v>
      </c>
      <c r="F4" s="738" t="s">
        <v>3837</v>
      </c>
      <c r="G4" s="737" t="s">
        <v>1360</v>
      </c>
      <c r="H4" s="678" t="s">
        <v>2016</v>
      </c>
      <c r="I4" s="695" t="s">
        <v>1493</v>
      </c>
      <c r="J4" s="803" t="s">
        <v>1362</v>
      </c>
      <c r="K4" s="1176" t="s">
        <v>1361</v>
      </c>
      <c r="L4" s="174" t="s">
        <v>2022</v>
      </c>
      <c r="M4" s="174" t="s">
        <v>2020</v>
      </c>
      <c r="N4" s="174" t="s">
        <v>2021</v>
      </c>
      <c r="O4" s="1751" t="s">
        <v>2024</v>
      </c>
      <c r="P4" s="532"/>
      <c r="Q4" s="532"/>
      <c r="R4" s="532"/>
      <c r="S4" s="532"/>
      <c r="T4" s="823"/>
      <c r="U4" s="827">
        <v>2012</v>
      </c>
      <c r="V4" s="822">
        <v>2013</v>
      </c>
      <c r="W4" s="822">
        <v>2014</v>
      </c>
      <c r="X4" s="822">
        <v>2015</v>
      </c>
      <c r="Y4" s="822">
        <v>2016</v>
      </c>
      <c r="Z4" s="827" t="s">
        <v>3841</v>
      </c>
      <c r="AA4" s="850" t="s">
        <v>2025</v>
      </c>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row>
    <row r="5" spans="1:94" s="539" customFormat="1" ht="30" customHeight="1">
      <c r="A5" s="574" t="s">
        <v>2019</v>
      </c>
      <c r="B5" s="245" t="s">
        <v>5255</v>
      </c>
      <c r="C5" s="241">
        <v>43420</v>
      </c>
      <c r="D5" s="242">
        <v>45260</v>
      </c>
      <c r="E5" s="799" t="str">
        <f t="shared" ref="E5" ca="1" si="0">IF(D5&lt;=$T$2,"CADUCADO","VIGENTE")</f>
        <v>VIGENTE</v>
      </c>
      <c r="F5" s="799" t="str">
        <f t="shared" ref="F5" ca="1" si="1">IF($T$2&gt;=(EDATE(D5,-4)),"ALERTA","OK")</f>
        <v>OK</v>
      </c>
      <c r="G5" s="240" t="s">
        <v>1615</v>
      </c>
      <c r="H5" s="280" t="s">
        <v>5252</v>
      </c>
      <c r="I5" s="243" t="s">
        <v>5253</v>
      </c>
      <c r="J5" s="1170" t="s">
        <v>5254</v>
      </c>
      <c r="K5" s="1177"/>
      <c r="L5" s="174"/>
      <c r="M5" s="491" t="str">
        <f>IF(ISNUMBER(FIND("/",$B5,1)),MID($B5,1,FIND("/",$B5,1)-1),$B5)</f>
        <v>D1811-112</v>
      </c>
      <c r="N5" s="491" t="str">
        <f>IF(ISNUMBER(FIND("/",$B5,1)),MID($B5,FIND("/",$B5,1)+1,LEN($B5)),"")</f>
        <v/>
      </c>
      <c r="O5" s="1751" t="s">
        <v>2033</v>
      </c>
      <c r="P5" s="1751" t="s">
        <v>2020</v>
      </c>
      <c r="Q5" s="532" t="s">
        <v>2025</v>
      </c>
      <c r="R5" s="532"/>
      <c r="S5" s="532"/>
      <c r="T5" s="824"/>
      <c r="U5" s="828">
        <f>COUNTIFS($C$6:$C$171, "&gt;="&amp;U10, $C$6:$C$171, "&lt;="&amp;U11, $A$6:$A$171, "&lt;&gt;F")</f>
        <v>0</v>
      </c>
      <c r="V5" s="828">
        <f>COUNTIFS($C$6:$C$171, "&gt;="&amp;V10, $C$6:$C$171, "&lt;="&amp;V11, $A$6:$A$171, "&lt;&gt;F")</f>
        <v>0</v>
      </c>
      <c r="W5" s="828">
        <f>COUNTIFS($C$6:$C$171, "&gt;="&amp;W10, $C$6:$C$171, "&lt;="&amp;W11, $A$6:$A$171, "&lt;&gt;F")</f>
        <v>0</v>
      </c>
      <c r="X5" s="828">
        <f>COUNTIFS($C$6:$C$171, "&gt;="&amp;X10, $C$6:$C$171, "&lt;="&amp;X11, $A$6:$A$171, "&lt;&gt;F")</f>
        <v>0</v>
      </c>
      <c r="Y5" s="828">
        <f>COUNTIFS($C$6:$C$171, "&gt;="&amp;Y10, $C$6:$C$171, "&lt;="&amp;Y11, $A$6:$A$171, "&lt;&gt;F")</f>
        <v>0</v>
      </c>
      <c r="Z5" s="828">
        <f>COUNTIFS($C$6:$C$171,"&gt;="&amp;Z10, $C$6:$C$171, "&lt;="&amp;Z11, $A$6:$A$171, "&lt;&gt;F")</f>
        <v>0</v>
      </c>
      <c r="AA5" s="851">
        <f>SUM(U5:Y5)</f>
        <v>0</v>
      </c>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row>
    <row r="6" spans="1:94" s="539" customFormat="1" ht="32.25" customHeight="1">
      <c r="A6" s="350" t="s">
        <v>2018</v>
      </c>
      <c r="B6" s="386" t="s">
        <v>5279</v>
      </c>
      <c r="C6" s="277">
        <v>43420</v>
      </c>
      <c r="D6" s="255">
        <v>45260</v>
      </c>
      <c r="E6" s="635" t="str">
        <f t="shared" ref="E6:E21" ca="1" si="2">IF(D6&lt;=$T$2,"CADUCADO","VIGENTE")</f>
        <v>VIGENTE</v>
      </c>
      <c r="F6" s="635" t="str">
        <f t="shared" ref="F6:F21" ca="1" si="3">IF($T$2&gt;=(EDATE(D6,-4)),"ALERTA","OK")</f>
        <v>OK</v>
      </c>
      <c r="G6" s="253" t="s">
        <v>1615</v>
      </c>
      <c r="H6" s="359" t="s">
        <v>5256</v>
      </c>
      <c r="I6" s="359" t="s">
        <v>5253</v>
      </c>
      <c r="J6" s="937" t="s">
        <v>5254</v>
      </c>
      <c r="K6" s="1178" t="s">
        <v>5288</v>
      </c>
      <c r="L6" s="491"/>
      <c r="M6" s="491" t="str">
        <f t="shared" ref="M6:M9" si="4">IF(ISNUMBER(FIND("/",$B6,1)),MID($B6,1,FIND("/",$B6,1)-1),$B6)</f>
        <v>D1811-112</v>
      </c>
      <c r="N6" s="491" t="str">
        <f t="shared" ref="N6:N9" si="5">IF(ISNUMBER(FIND("/",$B6,1)),MID($B6,FIND("/",$B6,1)+1,LEN($B6)),"")</f>
        <v>1</v>
      </c>
      <c r="O6" s="532" t="s">
        <v>2019</v>
      </c>
      <c r="P6" s="532"/>
      <c r="Q6" s="538">
        <v>2</v>
      </c>
      <c r="R6" s="532"/>
      <c r="S6" s="532"/>
      <c r="T6" s="825" t="s">
        <v>3842</v>
      </c>
      <c r="U6" s="828">
        <f>COUNTIFS($C$6:$C$171, "&gt;="&amp;U10, $C$6:$C$171, "&lt;="&amp;U11, $A$6:$A$171, "&lt;&gt;F",$G$6:$G$171, "A" )</f>
        <v>0</v>
      </c>
      <c r="V6" s="828">
        <f>COUNTIFS($C$6:$C$171, "&gt;="&amp;V10, $C$6:$C$171, "&lt;="&amp;V11, $A$6:$A$171, "&lt;&gt;F",$G$6:$G$171, "A" )</f>
        <v>0</v>
      </c>
      <c r="W6" s="828">
        <f>COUNTIFS($C$6:$C$171, "&gt;="&amp;W10, $C$6:$C$171, "&lt;="&amp;W11, $A$6:$A$171, "&lt;&gt;F",$G$6:$G$171, "A" )</f>
        <v>0</v>
      </c>
      <c r="X6" s="828">
        <f>COUNTIFS($C$6:$C$171, "&gt;="&amp;X10, $C$6:$C$171, "&lt;="&amp;X11, $A$6:$A$171, "&lt;&gt;F",$G$6:$G$171, "A" )</f>
        <v>0</v>
      </c>
      <c r="Y6" s="828">
        <f>COUNTIFS($C$6:$C$171, "&gt;="&amp;Y10, $C$6:$C$171, "&lt;="&amp;Y11, $A$6:$A$171, "&lt;&gt;F",$G$6:$G$171, "A" )</f>
        <v>0</v>
      </c>
      <c r="Z6" s="828">
        <f>COUNTIFS($C$6:$C$171,"&gt;="&amp;Z11, $C$6:$C$171, "&lt;="&amp;Z12, $A$6:$A$171, "&lt;&gt;F",$G$6:$G$171, "A")</f>
        <v>0</v>
      </c>
      <c r="AA6" s="851">
        <f>SUM(U6:Y6)</f>
        <v>0</v>
      </c>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2"/>
      <c r="CG6" s="532"/>
      <c r="CH6" s="532"/>
      <c r="CI6" s="532"/>
      <c r="CJ6" s="532"/>
      <c r="CK6" s="532"/>
      <c r="CL6" s="532"/>
      <c r="CM6" s="532"/>
      <c r="CN6" s="532"/>
      <c r="CO6" s="532"/>
      <c r="CP6" s="532"/>
    </row>
    <row r="7" spans="1:94" s="539" customFormat="1" ht="30">
      <c r="A7" s="350" t="s">
        <v>2018</v>
      </c>
      <c r="B7" s="386" t="s">
        <v>5280</v>
      </c>
      <c r="C7" s="277">
        <v>43420</v>
      </c>
      <c r="D7" s="255">
        <v>45260</v>
      </c>
      <c r="E7" s="635" t="str">
        <f t="shared" ca="1" si="2"/>
        <v>VIGENTE</v>
      </c>
      <c r="F7" s="635" t="str">
        <f t="shared" ca="1" si="3"/>
        <v>OK</v>
      </c>
      <c r="G7" s="253" t="s">
        <v>1615</v>
      </c>
      <c r="H7" s="258" t="s">
        <v>5257</v>
      </c>
      <c r="I7" s="359" t="s">
        <v>5253</v>
      </c>
      <c r="J7" s="937" t="s">
        <v>5254</v>
      </c>
      <c r="K7" s="1179" t="s">
        <v>5289</v>
      </c>
      <c r="L7" s="491"/>
      <c r="M7" s="491" t="str">
        <f t="shared" si="4"/>
        <v>D1811-112</v>
      </c>
      <c r="N7" s="491" t="str">
        <f t="shared" si="5"/>
        <v>2</v>
      </c>
      <c r="O7" s="532" t="s">
        <v>2018</v>
      </c>
      <c r="P7" s="532"/>
      <c r="Q7" s="538">
        <v>51</v>
      </c>
      <c r="R7" s="538"/>
      <c r="S7" s="532"/>
      <c r="T7" s="825" t="s">
        <v>3843</v>
      </c>
      <c r="U7" s="828">
        <f>COUNTIFS($C$6:$C$171, "&gt;="&amp;U10, $C$6:$C$171, "&lt;="&amp;U11, $A$6:$A$171, "&lt;&gt;F",$G$6:$G$171, "B" )</f>
        <v>0</v>
      </c>
      <c r="V7" s="828">
        <f>COUNTIFS($C$6:$C$171, "&gt;="&amp;V10, $C$6:$C$171, "&lt;="&amp;V11, $A$6:$A$171, "&lt;&gt;F",$G$6:$G$171, "B" )</f>
        <v>0</v>
      </c>
      <c r="W7" s="828">
        <f>COUNTIFS($C$6:$C$171, "&gt;="&amp;W10, $C$6:$C$171, "&lt;="&amp;W11, $A$6:$A$171, "&lt;&gt;F",$G$6:$G$171, "B" )</f>
        <v>0</v>
      </c>
      <c r="X7" s="828">
        <f>COUNTIFS($C$6:$C$171, "&gt;="&amp;X10, $C$6:$C$171, "&lt;="&amp;X11, $A$6:$A$171, "&lt;&gt;F",$G$6:$G$171, "B" )</f>
        <v>0</v>
      </c>
      <c r="Y7" s="828">
        <f>COUNTIFS($C$6:$C$171, "&gt;="&amp;Y10, $C$6:$C$171, "&lt;="&amp;Y11, $A$6:$A$171, "&lt;&gt;F",$G$6:$G$171, "B" )</f>
        <v>0</v>
      </c>
      <c r="Z7" s="828">
        <f>COUNTIFS($C$6:$C$171,"&gt;="&amp;Z12, $C$6:$C$171, "&lt;="&amp;Z13, $A$6:$A$171, "&lt;&gt;F",$G$6:$G$171, "A")</f>
        <v>0</v>
      </c>
      <c r="AA7" s="851">
        <f>SUM(U7:Y7)</f>
        <v>0</v>
      </c>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32"/>
      <c r="CL7" s="532"/>
      <c r="CM7" s="532"/>
      <c r="CN7" s="532"/>
      <c r="CO7" s="532"/>
      <c r="CP7" s="532"/>
    </row>
    <row r="8" spans="1:94" s="539" customFormat="1" ht="29.25" customHeight="1">
      <c r="A8" s="350" t="s">
        <v>2018</v>
      </c>
      <c r="B8" s="386" t="s">
        <v>5281</v>
      </c>
      <c r="C8" s="277">
        <v>43420</v>
      </c>
      <c r="D8" s="255">
        <v>45260</v>
      </c>
      <c r="E8" s="635" t="str">
        <f t="shared" ca="1" si="2"/>
        <v>VIGENTE</v>
      </c>
      <c r="F8" s="635" t="str">
        <f t="shared" ca="1" si="3"/>
        <v>OK</v>
      </c>
      <c r="G8" s="253" t="s">
        <v>1615</v>
      </c>
      <c r="H8" s="258" t="s">
        <v>5258</v>
      </c>
      <c r="I8" s="359" t="s">
        <v>5253</v>
      </c>
      <c r="J8" s="937" t="s">
        <v>5254</v>
      </c>
      <c r="K8" s="1179" t="s">
        <v>5290</v>
      </c>
      <c r="L8" s="491"/>
      <c r="M8" s="491" t="str">
        <f t="shared" si="4"/>
        <v>D1811-112</v>
      </c>
      <c r="N8" s="491" t="str">
        <f t="shared" si="5"/>
        <v>3</v>
      </c>
      <c r="O8" s="532" t="s">
        <v>2023</v>
      </c>
      <c r="P8" s="532"/>
      <c r="Q8" s="538">
        <v>53</v>
      </c>
      <c r="R8" s="532"/>
      <c r="S8" s="532"/>
      <c r="T8" s="825" t="s">
        <v>3844</v>
      </c>
      <c r="U8" s="828">
        <f>COUNTIFS($C$6:$C$171, "&gt;="&amp;U10, $C$6:$C$171, "&lt;="&amp;U11, $A$6:$A$171, "&lt;&gt;F",$G$6:$G$171, "C" )</f>
        <v>0</v>
      </c>
      <c r="V8" s="828">
        <f>COUNTIFS($C$6:$C$171, "&gt;="&amp;V10, $C$6:$C$171, "&lt;="&amp;V11, $A$6:$A$171, "&lt;&gt;F",$G$6:$G$171, "C" )</f>
        <v>0</v>
      </c>
      <c r="W8" s="828">
        <f>COUNTIFS($C$6:$C$171, "&gt;="&amp;W10, $C$6:$C$171, "&lt;="&amp;W11, $A$6:$A$171, "&lt;&gt;F",$G$6:$G$171, "C" )</f>
        <v>0</v>
      </c>
      <c r="X8" s="828">
        <f>COUNTIFS($C$6:$C$171, "&gt;="&amp;X10, $C$6:$C$171, "&lt;="&amp;X11, $A$6:$A$171, "&lt;&gt;F",$G$6:$G$171, "C" )</f>
        <v>0</v>
      </c>
      <c r="Y8" s="828">
        <f>COUNTIFS($C$6:$C$171, "&gt;="&amp;Y10, $C$6:$C$171, "&lt;="&amp;Y11, $A$6:$A$171, "&lt;&gt;F",$G$6:$G$171, "C" )</f>
        <v>0</v>
      </c>
      <c r="Z8" s="828">
        <f>COUNTIFS($C$6:$C$171,"&gt;="&amp;Z13, $C$6:$C$171, "&lt;="&amp;Z14, $A$6:$A$171, "&lt;&gt;F",$G$6:$G$171, "A")</f>
        <v>0</v>
      </c>
      <c r="AA8" s="851">
        <f>SUM(U8:Y8)</f>
        <v>0</v>
      </c>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row>
    <row r="9" spans="1:94" s="539" customFormat="1" ht="32.25" customHeight="1" thickBot="1">
      <c r="A9" s="350" t="s">
        <v>2018</v>
      </c>
      <c r="B9" s="386" t="s">
        <v>5282</v>
      </c>
      <c r="C9" s="277">
        <v>43420</v>
      </c>
      <c r="D9" s="255">
        <v>45260</v>
      </c>
      <c r="E9" s="635" t="str">
        <f t="shared" ca="1" si="2"/>
        <v>VIGENTE</v>
      </c>
      <c r="F9" s="635" t="str">
        <f t="shared" ca="1" si="3"/>
        <v>OK</v>
      </c>
      <c r="G9" s="253" t="s">
        <v>1615</v>
      </c>
      <c r="H9" s="258" t="s">
        <v>5259</v>
      </c>
      <c r="I9" s="359" t="s">
        <v>5253</v>
      </c>
      <c r="J9" s="937" t="s">
        <v>5254</v>
      </c>
      <c r="K9" s="1179" t="s">
        <v>5291</v>
      </c>
      <c r="L9" s="491"/>
      <c r="M9" s="491" t="str">
        <f t="shared" si="4"/>
        <v>D1811-112</v>
      </c>
      <c r="N9" s="491" t="str">
        <f t="shared" si="5"/>
        <v>4</v>
      </c>
      <c r="O9" s="532"/>
      <c r="P9" s="532"/>
      <c r="Q9" s="532"/>
      <c r="R9" s="532"/>
      <c r="S9" s="532"/>
      <c r="T9" s="826" t="s">
        <v>3845</v>
      </c>
      <c r="U9" s="829">
        <f>COUNTIFS($C$6:$C$171, "&gt;="&amp;U10, $C$6:$C$171, "&lt;="&amp;U11, $A$6:$A$171, "&lt;&gt;F",$G$6:$G$171, "D" )</f>
        <v>0</v>
      </c>
      <c r="V9" s="829">
        <f>COUNTIFS($C$6:$C$171, "&gt;="&amp;V10, $C$6:$C$171, "&lt;="&amp;V11, $A$6:$A$171, "&lt;&gt;F",$G$6:$G$171, "D" )</f>
        <v>0</v>
      </c>
      <c r="W9" s="829">
        <f>COUNTIFS($C$6:$C$171, "&gt;="&amp;W10, $C$6:$C$171, "&lt;="&amp;W11, $A$6:$A$171, "&lt;&gt;F",$G$6:$G$171, "D" )</f>
        <v>0</v>
      </c>
      <c r="X9" s="829">
        <f>COUNTIFS($C$6:$C$171, "&gt;="&amp;X10, $C$6:$C$171, "&lt;="&amp;X11, $A$6:$A$171, "&lt;&gt;F",$G$6:$G$171, "D" )</f>
        <v>0</v>
      </c>
      <c r="Y9" s="829">
        <f>COUNTIFS($C$6:$C$171, "&gt;="&amp;Y10, $C$6:$C$171, "&lt;="&amp;Y11, $A$6:$A$171, "&lt;&gt;F",$G$6:$G$171, "D" )</f>
        <v>0</v>
      </c>
      <c r="Z9" s="829">
        <f>COUNTIFS($C$6:$C$171,"&gt;="&amp;Z14, $C$6:$C$171, "&lt;="&amp;Z15, $A$6:$A$171, "&lt;&gt;F",$G$6:$G$171, "A")</f>
        <v>0</v>
      </c>
      <c r="AA9" s="852">
        <f>SUM(U9:Y9)</f>
        <v>0</v>
      </c>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32"/>
      <c r="BI9" s="532"/>
      <c r="BJ9" s="532"/>
      <c r="BK9" s="532"/>
      <c r="BL9" s="532"/>
      <c r="BM9" s="532"/>
      <c r="BN9" s="532"/>
      <c r="BO9" s="532"/>
      <c r="BP9" s="532"/>
      <c r="BQ9" s="532"/>
      <c r="BR9" s="532"/>
      <c r="BS9" s="532"/>
      <c r="BT9" s="532"/>
      <c r="BU9" s="532"/>
      <c r="BV9" s="532"/>
      <c r="BW9" s="532"/>
      <c r="BX9" s="532"/>
      <c r="BY9" s="532"/>
      <c r="BZ9" s="532"/>
      <c r="CA9" s="532"/>
      <c r="CB9" s="532"/>
      <c r="CC9" s="532"/>
      <c r="CD9" s="532"/>
      <c r="CE9" s="532"/>
      <c r="CF9" s="532"/>
      <c r="CG9" s="532"/>
      <c r="CH9" s="532"/>
      <c r="CI9" s="532"/>
      <c r="CJ9" s="532"/>
      <c r="CK9" s="532"/>
      <c r="CL9" s="532"/>
      <c r="CM9" s="532"/>
      <c r="CN9" s="532"/>
      <c r="CO9" s="532"/>
      <c r="CP9" s="532"/>
    </row>
    <row r="10" spans="1:94" s="539" customFormat="1" ht="30" customHeight="1" thickTop="1">
      <c r="A10" s="350" t="s">
        <v>2018</v>
      </c>
      <c r="B10" s="386" t="s">
        <v>5283</v>
      </c>
      <c r="C10" s="277">
        <v>43420</v>
      </c>
      <c r="D10" s="255">
        <v>45260</v>
      </c>
      <c r="E10" s="635" t="str">
        <f t="shared" ca="1" si="2"/>
        <v>VIGENTE</v>
      </c>
      <c r="F10" s="635" t="str">
        <f t="shared" ca="1" si="3"/>
        <v>OK</v>
      </c>
      <c r="G10" s="253" t="s">
        <v>1615</v>
      </c>
      <c r="H10" s="258" t="s">
        <v>5260</v>
      </c>
      <c r="I10" s="359" t="s">
        <v>5253</v>
      </c>
      <c r="J10" s="937" t="s">
        <v>5254</v>
      </c>
      <c r="K10" s="1179" t="s">
        <v>5292</v>
      </c>
      <c r="L10" s="491"/>
      <c r="M10" s="491"/>
      <c r="N10" s="491"/>
      <c r="O10" s="532"/>
      <c r="P10" s="532"/>
      <c r="Q10" s="532"/>
      <c r="R10" s="532"/>
      <c r="S10" s="532"/>
      <c r="T10" s="665"/>
      <c r="U10" s="817"/>
      <c r="V10" s="817"/>
      <c r="W10" s="817"/>
      <c r="X10" s="817"/>
      <c r="Y10" s="817"/>
      <c r="Z10" s="817"/>
      <c r="AA10" s="665"/>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2"/>
      <c r="CE10" s="532"/>
      <c r="CF10" s="532"/>
      <c r="CG10" s="532"/>
      <c r="CH10" s="532"/>
      <c r="CI10" s="532"/>
      <c r="CJ10" s="532"/>
      <c r="CK10" s="532"/>
      <c r="CL10" s="532"/>
      <c r="CM10" s="532"/>
      <c r="CN10" s="532"/>
      <c r="CO10" s="532"/>
      <c r="CP10" s="532"/>
    </row>
    <row r="11" spans="1:94" ht="31.5" customHeight="1">
      <c r="A11" s="350" t="s">
        <v>2018</v>
      </c>
      <c r="B11" s="386" t="s">
        <v>5284</v>
      </c>
      <c r="C11" s="277">
        <v>43420</v>
      </c>
      <c r="D11" s="255">
        <v>45260</v>
      </c>
      <c r="E11" s="635" t="str">
        <f t="shared" ca="1" si="2"/>
        <v>VIGENTE</v>
      </c>
      <c r="F11" s="635" t="str">
        <f t="shared" ca="1" si="3"/>
        <v>OK</v>
      </c>
      <c r="G11" s="253" t="s">
        <v>1615</v>
      </c>
      <c r="H11" s="258" t="s">
        <v>5261</v>
      </c>
      <c r="I11" s="359" t="s">
        <v>5253</v>
      </c>
      <c r="J11" s="937" t="s">
        <v>5254</v>
      </c>
      <c r="K11" s="1179" t="s">
        <v>5293</v>
      </c>
      <c r="O11" s="532"/>
      <c r="P11" s="532"/>
      <c r="Q11" s="532"/>
      <c r="R11" s="532"/>
      <c r="S11" s="532"/>
      <c r="T11" s="2"/>
      <c r="U11" s="818"/>
      <c r="V11" s="818"/>
      <c r="W11" s="818"/>
      <c r="X11" s="818"/>
      <c r="Y11" s="818"/>
      <c r="Z11" s="818"/>
      <c r="AA11" s="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row>
    <row r="12" spans="1:94" ht="35.25" customHeight="1">
      <c r="A12" s="350" t="s">
        <v>2018</v>
      </c>
      <c r="B12" s="386" t="s">
        <v>5285</v>
      </c>
      <c r="C12" s="277">
        <v>43420</v>
      </c>
      <c r="D12" s="255">
        <v>45260</v>
      </c>
      <c r="E12" s="635" t="str">
        <f t="shared" ca="1" si="2"/>
        <v>VIGENTE</v>
      </c>
      <c r="F12" s="635" t="str">
        <f t="shared" ca="1" si="3"/>
        <v>OK</v>
      </c>
      <c r="G12" s="253" t="s">
        <v>1615</v>
      </c>
      <c r="H12" s="258" t="s">
        <v>5262</v>
      </c>
      <c r="I12" s="359" t="s">
        <v>5253</v>
      </c>
      <c r="J12" s="937" t="s">
        <v>5254</v>
      </c>
      <c r="K12" s="1179" t="s">
        <v>5294</v>
      </c>
      <c r="O12" s="532"/>
      <c r="P12" s="532"/>
      <c r="Q12" s="532"/>
      <c r="R12" s="532"/>
      <c r="S12" s="532"/>
      <c r="T12" s="532"/>
      <c r="U12" s="532"/>
      <c r="V12" s="532"/>
      <c r="W12" s="532"/>
    </row>
    <row r="13" spans="1:94" ht="30">
      <c r="A13" s="350" t="s">
        <v>2018</v>
      </c>
      <c r="B13" s="386" t="s">
        <v>5286</v>
      </c>
      <c r="C13" s="277">
        <v>43420</v>
      </c>
      <c r="D13" s="255">
        <v>45260</v>
      </c>
      <c r="E13" s="635" t="str">
        <f t="shared" ca="1" si="2"/>
        <v>VIGENTE</v>
      </c>
      <c r="F13" s="635" t="str">
        <f t="shared" ca="1" si="3"/>
        <v>OK</v>
      </c>
      <c r="G13" s="253" t="s">
        <v>1615</v>
      </c>
      <c r="H13" s="258" t="s">
        <v>5263</v>
      </c>
      <c r="I13" s="359" t="s">
        <v>5253</v>
      </c>
      <c r="J13" s="937" t="s">
        <v>5254</v>
      </c>
      <c r="K13" s="1179" t="s">
        <v>5295</v>
      </c>
      <c r="O13" s="532"/>
      <c r="P13" s="532"/>
      <c r="Q13" s="532"/>
      <c r="R13" s="532"/>
      <c r="S13" s="532"/>
      <c r="T13" s="532"/>
      <c r="U13" s="532"/>
      <c r="V13" s="532"/>
      <c r="W13" s="532"/>
    </row>
    <row r="14" spans="1:94" ht="30">
      <c r="A14" s="350" t="s">
        <v>2018</v>
      </c>
      <c r="B14" s="386" t="s">
        <v>5287</v>
      </c>
      <c r="C14" s="277">
        <v>43420</v>
      </c>
      <c r="D14" s="255">
        <v>45260</v>
      </c>
      <c r="E14" s="635" t="str">
        <f t="shared" ca="1" si="2"/>
        <v>VIGENTE</v>
      </c>
      <c r="F14" s="635" t="str">
        <f t="shared" ca="1" si="3"/>
        <v>OK</v>
      </c>
      <c r="G14" s="253" t="s">
        <v>1615</v>
      </c>
      <c r="H14" s="258" t="s">
        <v>5264</v>
      </c>
      <c r="I14" s="359" t="s">
        <v>5253</v>
      </c>
      <c r="J14" s="937" t="s">
        <v>5254</v>
      </c>
      <c r="K14" s="1179" t="s">
        <v>5296</v>
      </c>
      <c r="O14" s="532"/>
      <c r="P14" s="532"/>
      <c r="Q14" s="532"/>
      <c r="R14" s="532"/>
      <c r="S14" s="532"/>
      <c r="T14" s="532"/>
      <c r="U14" s="532"/>
      <c r="V14" s="532"/>
      <c r="W14" s="532"/>
    </row>
    <row r="15" spans="1:94" ht="30">
      <c r="A15" s="350" t="s">
        <v>2018</v>
      </c>
      <c r="B15" s="386" t="s">
        <v>5272</v>
      </c>
      <c r="C15" s="277">
        <v>43420</v>
      </c>
      <c r="D15" s="255">
        <v>45260</v>
      </c>
      <c r="E15" s="635" t="str">
        <f t="shared" ca="1" si="2"/>
        <v>VIGENTE</v>
      </c>
      <c r="F15" s="635" t="str">
        <f t="shared" ca="1" si="3"/>
        <v>OK</v>
      </c>
      <c r="G15" s="253" t="s">
        <v>1615</v>
      </c>
      <c r="H15" s="258" t="s">
        <v>5265</v>
      </c>
      <c r="I15" s="359" t="s">
        <v>5253</v>
      </c>
      <c r="J15" s="937" t="s">
        <v>5254</v>
      </c>
      <c r="K15" s="1179" t="s">
        <v>5297</v>
      </c>
      <c r="O15" s="532"/>
      <c r="P15" s="532"/>
      <c r="Q15" s="532"/>
      <c r="R15" s="532"/>
      <c r="S15" s="532"/>
      <c r="T15" s="532"/>
      <c r="U15" s="532"/>
      <c r="V15" s="532"/>
      <c r="W15" s="532"/>
    </row>
    <row r="16" spans="1:94" ht="30">
      <c r="A16" s="350" t="s">
        <v>2018</v>
      </c>
      <c r="B16" s="386" t="s">
        <v>5273</v>
      </c>
      <c r="C16" s="277">
        <v>43420</v>
      </c>
      <c r="D16" s="255">
        <v>45260</v>
      </c>
      <c r="E16" s="635" t="str">
        <f t="shared" ca="1" si="2"/>
        <v>VIGENTE</v>
      </c>
      <c r="F16" s="635" t="str">
        <f t="shared" ca="1" si="3"/>
        <v>OK</v>
      </c>
      <c r="G16" s="253" t="s">
        <v>1615</v>
      </c>
      <c r="H16" s="258" t="s">
        <v>5266</v>
      </c>
      <c r="I16" s="359" t="s">
        <v>5253</v>
      </c>
      <c r="J16" s="937" t="s">
        <v>5254</v>
      </c>
      <c r="K16" s="1179" t="s">
        <v>5298</v>
      </c>
      <c r="O16" s="532"/>
      <c r="P16" s="532"/>
      <c r="Q16" s="532"/>
      <c r="R16" s="532"/>
      <c r="S16" s="532"/>
      <c r="T16" s="532"/>
      <c r="U16" s="532"/>
      <c r="V16" s="532"/>
      <c r="W16" s="532"/>
    </row>
    <row r="17" spans="1:29" ht="30">
      <c r="A17" s="350" t="s">
        <v>2018</v>
      </c>
      <c r="B17" s="386" t="s">
        <v>5274</v>
      </c>
      <c r="C17" s="277">
        <v>43420</v>
      </c>
      <c r="D17" s="255">
        <v>45260</v>
      </c>
      <c r="E17" s="635" t="str">
        <f t="shared" ca="1" si="2"/>
        <v>VIGENTE</v>
      </c>
      <c r="F17" s="635" t="str">
        <f t="shared" ca="1" si="3"/>
        <v>OK</v>
      </c>
      <c r="G17" s="253" t="s">
        <v>1615</v>
      </c>
      <c r="H17" s="258" t="s">
        <v>5267</v>
      </c>
      <c r="I17" s="359" t="s">
        <v>5253</v>
      </c>
      <c r="J17" s="937" t="s">
        <v>5254</v>
      </c>
      <c r="K17" s="1179" t="s">
        <v>5299</v>
      </c>
      <c r="O17" s="532"/>
      <c r="P17" s="532"/>
      <c r="Q17" s="532"/>
      <c r="R17" s="532"/>
      <c r="S17" s="532"/>
      <c r="T17" s="532"/>
      <c r="U17" s="532"/>
      <c r="V17" s="532"/>
      <c r="W17" s="532"/>
    </row>
    <row r="18" spans="1:29" ht="30">
      <c r="A18" s="350" t="s">
        <v>2018</v>
      </c>
      <c r="B18" s="386" t="s">
        <v>5275</v>
      </c>
      <c r="C18" s="277">
        <v>43420</v>
      </c>
      <c r="D18" s="255">
        <v>45260</v>
      </c>
      <c r="E18" s="635" t="str">
        <f t="shared" ca="1" si="2"/>
        <v>VIGENTE</v>
      </c>
      <c r="F18" s="635" t="str">
        <f t="shared" ca="1" si="3"/>
        <v>OK</v>
      </c>
      <c r="G18" s="253" t="s">
        <v>1615</v>
      </c>
      <c r="H18" s="359" t="s">
        <v>5268</v>
      </c>
      <c r="I18" s="359" t="s">
        <v>5253</v>
      </c>
      <c r="J18" s="937" t="s">
        <v>5254</v>
      </c>
      <c r="K18" s="1182">
        <v>7249</v>
      </c>
      <c r="O18" s="532"/>
      <c r="P18" s="532"/>
      <c r="Q18" s="532"/>
      <c r="R18" s="532"/>
      <c r="S18" s="532"/>
      <c r="T18" s="532"/>
      <c r="U18" s="532"/>
      <c r="V18" s="532"/>
      <c r="W18" s="532"/>
    </row>
    <row r="19" spans="1:29" ht="30">
      <c r="A19" s="350" t="s">
        <v>2018</v>
      </c>
      <c r="B19" s="386" t="s">
        <v>5276</v>
      </c>
      <c r="C19" s="277">
        <v>43420</v>
      </c>
      <c r="D19" s="255">
        <v>45260</v>
      </c>
      <c r="E19" s="635" t="str">
        <f t="shared" ca="1" si="2"/>
        <v>VIGENTE</v>
      </c>
      <c r="F19" s="635" t="str">
        <f t="shared" ca="1" si="3"/>
        <v>OK</v>
      </c>
      <c r="G19" s="253" t="s">
        <v>1615</v>
      </c>
      <c r="H19" s="359" t="s">
        <v>5269</v>
      </c>
      <c r="I19" s="359" t="s">
        <v>5253</v>
      </c>
      <c r="J19" s="937" t="s">
        <v>5254</v>
      </c>
      <c r="K19" s="1182">
        <v>7269</v>
      </c>
      <c r="O19" s="532"/>
      <c r="P19" s="532"/>
      <c r="Q19" s="532"/>
      <c r="R19" s="532"/>
      <c r="S19" s="532"/>
      <c r="T19" s="532"/>
      <c r="U19" s="532"/>
      <c r="V19" s="532"/>
      <c r="W19" s="532"/>
    </row>
    <row r="20" spans="1:29" ht="30">
      <c r="A20" s="350" t="s">
        <v>2018</v>
      </c>
      <c r="B20" s="386" t="s">
        <v>5277</v>
      </c>
      <c r="C20" s="277">
        <v>43420</v>
      </c>
      <c r="D20" s="255">
        <v>45260</v>
      </c>
      <c r="E20" s="635" t="str">
        <f t="shared" ca="1" si="2"/>
        <v>VIGENTE</v>
      </c>
      <c r="F20" s="635" t="str">
        <f t="shared" ca="1" si="3"/>
        <v>OK</v>
      </c>
      <c r="G20" s="253" t="s">
        <v>1615</v>
      </c>
      <c r="H20" s="359" t="s">
        <v>5270</v>
      </c>
      <c r="I20" s="359" t="s">
        <v>5253</v>
      </c>
      <c r="J20" s="937" t="s">
        <v>5254</v>
      </c>
      <c r="K20" s="1182">
        <v>7360</v>
      </c>
      <c r="O20" s="532"/>
      <c r="P20" s="532"/>
      <c r="Q20" s="532"/>
      <c r="R20" s="532"/>
      <c r="S20" s="532"/>
      <c r="T20" s="532"/>
      <c r="U20" s="532"/>
      <c r="V20" s="532"/>
      <c r="W20" s="532"/>
    </row>
    <row r="21" spans="1:29" ht="30">
      <c r="A21" s="350" t="s">
        <v>2018</v>
      </c>
      <c r="B21" s="386" t="s">
        <v>5278</v>
      </c>
      <c r="C21" s="277">
        <v>43420</v>
      </c>
      <c r="D21" s="255">
        <v>45260</v>
      </c>
      <c r="E21" s="635" t="str">
        <f t="shared" ca="1" si="2"/>
        <v>VIGENTE</v>
      </c>
      <c r="F21" s="635" t="str">
        <f t="shared" ca="1" si="3"/>
        <v>OK</v>
      </c>
      <c r="G21" s="253" t="s">
        <v>1615</v>
      </c>
      <c r="H21" s="359" t="s">
        <v>5271</v>
      </c>
      <c r="I21" s="359" t="s">
        <v>5253</v>
      </c>
      <c r="J21" s="937" t="s">
        <v>5254</v>
      </c>
      <c r="K21" s="1182">
        <v>7386</v>
      </c>
      <c r="O21" s="532"/>
      <c r="P21" s="532"/>
      <c r="Q21" s="532"/>
      <c r="R21" s="532"/>
      <c r="S21" s="532"/>
      <c r="T21" s="532"/>
      <c r="U21" s="532"/>
      <c r="V21" s="532"/>
      <c r="W21" s="532"/>
    </row>
    <row r="22" spans="1:29" s="1948" customFormat="1" ht="33" customHeight="1">
      <c r="A22" s="1932" t="s">
        <v>2019</v>
      </c>
      <c r="B22" s="1933" t="s">
        <v>5777</v>
      </c>
      <c r="C22" s="1934">
        <v>43689</v>
      </c>
      <c r="D22" s="1935">
        <v>45535</v>
      </c>
      <c r="E22" s="1936"/>
      <c r="F22" s="1936"/>
      <c r="G22" s="1933" t="s">
        <v>1615</v>
      </c>
      <c r="H22" s="1931" t="s">
        <v>5776</v>
      </c>
      <c r="I22" s="1937" t="s">
        <v>5778</v>
      </c>
      <c r="J22" s="1938" t="s">
        <v>5254</v>
      </c>
      <c r="K22" s="1939"/>
      <c r="L22" s="1940"/>
      <c r="M22" s="1940" t="str">
        <f>IF(ISNUMBER(FIND("/",$B22,1)),MID($B22,1,FIND("/",$B22,1)-1),$B22)</f>
        <v>D1908-38</v>
      </c>
      <c r="N22" s="1940" t="str">
        <f>IF(ISNUMBER(FIND("/",$B22,1)),MID($B22,FIND("/",$B22,1)+1,LEN($B22)),"")</f>
        <v/>
      </c>
      <c r="O22" s="1941" t="s">
        <v>2033</v>
      </c>
      <c r="P22" s="1941" t="s">
        <v>2020</v>
      </c>
      <c r="Q22" s="1942" t="s">
        <v>2025</v>
      </c>
      <c r="R22" s="1943"/>
      <c r="S22" s="1943"/>
      <c r="T22" s="1944"/>
      <c r="U22" s="1945">
        <f>COUNTIFS($C$6:$C$242, "&gt;="&amp;U29, $C$6:$C$242, "&lt;="&amp;U30, $A$6:$A$242, "&lt;&gt;F")</f>
        <v>0</v>
      </c>
      <c r="V22" s="1945">
        <f>COUNTIFS($C$6:$C$242, "&gt;="&amp;V29, $C$6:$C$242, "&lt;="&amp;V30, $A$6:$A$242, "&lt;&gt;F")</f>
        <v>0</v>
      </c>
      <c r="W22" s="1945">
        <f>COUNTIFS($C$6:$C$242, "&gt;="&amp;W29, $C$6:$C$242, "&lt;="&amp;W30, $A$6:$A$242, "&lt;&gt;F")</f>
        <v>0</v>
      </c>
      <c r="X22" s="1945">
        <f>COUNTIFS($C$6:$C$242, "&gt;="&amp;X29, $C$6:$C$242, "&lt;="&amp;X30, $A$6:$A$242, "&lt;&gt;F")</f>
        <v>0</v>
      </c>
      <c r="Y22" s="1945">
        <f>COUNTIFS($C$6:$C$242, "&gt;="&amp;Y29, $C$6:$C$242, "&lt;="&amp;Y30, $A$6:$A$242, "&lt;&gt;F")</f>
        <v>0</v>
      </c>
      <c r="Z22" s="1945">
        <f>COUNTIFS($C$6:$C$242,"&gt;="&amp;Z29, $C$6:$C$242, "&lt;="&amp;Z30, $A$6:$A$242, "&lt;&gt;F")</f>
        <v>0</v>
      </c>
      <c r="AA22" s="1946">
        <f>SUM(U22:Y22)</f>
        <v>0</v>
      </c>
      <c r="AB22" s="1947"/>
      <c r="AC22" s="1947"/>
    </row>
    <row r="23" spans="1:29" s="65" customFormat="1" ht="21" customHeight="1">
      <c r="A23" s="340" t="s">
        <v>2018</v>
      </c>
      <c r="B23" s="217" t="s">
        <v>5769</v>
      </c>
      <c r="C23" s="277">
        <v>43689</v>
      </c>
      <c r="D23" s="255">
        <v>45535</v>
      </c>
      <c r="E23" s="663"/>
      <c r="F23" s="663"/>
      <c r="G23" s="253" t="s">
        <v>1615</v>
      </c>
      <c r="H23" s="216" t="s">
        <v>5773</v>
      </c>
      <c r="I23" s="276"/>
      <c r="J23" s="271" t="s">
        <v>5254</v>
      </c>
      <c r="K23" s="300">
        <v>7072</v>
      </c>
      <c r="L23" s="92"/>
      <c r="M23" s="92" t="str">
        <f t="shared" ref="M23:M24" si="6">IF(ISNUMBER(FIND("/",$B23,1)),MID($B23,1,FIND("/",$B23,1)-1),$B23)</f>
        <v>D1908-38</v>
      </c>
      <c r="N23" s="92" t="str">
        <f t="shared" ref="N23:N24" si="7">IF(ISNUMBER(FIND("/",$B23,1)),MID($B23,FIND("/",$B23,1)+1,LEN($B23)),"")</f>
        <v>01</v>
      </c>
      <c r="O23" s="1060" t="s">
        <v>2017</v>
      </c>
      <c r="P23" s="1061"/>
      <c r="Q23" s="1062">
        <v>3</v>
      </c>
      <c r="R23" s="894"/>
      <c r="S23" s="894"/>
      <c r="T23" s="1039" t="s">
        <v>3842</v>
      </c>
      <c r="U23" s="1063">
        <f>COUNTIFS($C$6:$C$242, "&gt;="&amp;U29, $C$6:$C$242, "&lt;="&amp;U30, $A$6:$A$242, "&lt;&gt;F",$G$6:$G$242, "A" )</f>
        <v>0</v>
      </c>
      <c r="V23" s="1063">
        <f>COUNTIFS($C$6:$C$242, "&gt;="&amp;V29, $C$6:$C$242, "&lt;="&amp;V30, $A$6:$A$242, "&lt;&gt;F",$G$6:$G$242, "A" )</f>
        <v>0</v>
      </c>
      <c r="W23" s="1063">
        <f>COUNTIFS($C$6:$C$242, "&gt;="&amp;W29, $C$6:$C$242, "&lt;="&amp;W30, $A$6:$A$242, "&lt;&gt;F",$G$6:$G$242, "A" )</f>
        <v>0</v>
      </c>
      <c r="X23" s="1063">
        <f>COUNTIFS($C$6:$C$242, "&gt;="&amp;X29, $C$6:$C$242, "&lt;="&amp;X30, $A$6:$A$242, "&lt;&gt;F",$G$6:$G$242, "A" )</f>
        <v>0</v>
      </c>
      <c r="Y23" s="1063">
        <f>COUNTIFS($C$6:$C$242, "&gt;="&amp;Y29, $C$6:$C$242, "&lt;="&amp;Y30, $A$6:$A$242, "&lt;&gt;F",$G$6:$G$242, "A" )</f>
        <v>0</v>
      </c>
      <c r="Z23" s="1063">
        <f>COUNTIFS($C$6:$C$242,"&gt;="&amp;Z30, $C$6:$C$242, "&lt;="&amp;Z31, $A$6:$A$242, "&lt;&gt;F",$G$6:$G$242, "A")</f>
        <v>0</v>
      </c>
      <c r="AA23" s="1064">
        <f>SUM(U23:Y23)</f>
        <v>0</v>
      </c>
    </row>
    <row r="24" spans="1:29" s="1930" customFormat="1" ht="20.25" customHeight="1">
      <c r="A24" s="1918" t="s">
        <v>2018</v>
      </c>
      <c r="B24" s="844" t="s">
        <v>5770</v>
      </c>
      <c r="C24" s="277">
        <v>43689</v>
      </c>
      <c r="D24" s="255">
        <v>45535</v>
      </c>
      <c r="E24" s="663"/>
      <c r="F24" s="663"/>
      <c r="G24" s="253" t="s">
        <v>1615</v>
      </c>
      <c r="H24" s="1919" t="s">
        <v>5774</v>
      </c>
      <c r="I24" s="1920"/>
      <c r="J24" s="1921" t="s">
        <v>5254</v>
      </c>
      <c r="K24" s="1949">
        <v>7159</v>
      </c>
      <c r="L24" s="1922"/>
      <c r="M24" s="1922" t="str">
        <f t="shared" si="6"/>
        <v>D1908-38</v>
      </c>
      <c r="N24" s="1922" t="str">
        <f t="shared" si="7"/>
        <v>02</v>
      </c>
      <c r="O24" s="1923" t="s">
        <v>2023</v>
      </c>
      <c r="P24" s="1924"/>
      <c r="Q24" s="1925">
        <v>3</v>
      </c>
      <c r="R24" s="1926"/>
      <c r="S24" s="1926"/>
      <c r="T24" s="1927" t="s">
        <v>3843</v>
      </c>
      <c r="U24" s="1928">
        <f>COUNTIFS($C$6:$C$242, "&gt;="&amp;U29, $C$6:$C$242, "&lt;="&amp;U30, $A$6:$A$242, "&lt;&gt;F",$G$6:$G$242, "B" )</f>
        <v>0</v>
      </c>
      <c r="V24" s="1928">
        <f>COUNTIFS($C$6:$C$242, "&gt;="&amp;V29, $C$6:$C$242, "&lt;="&amp;V30, $A$6:$A$242, "&lt;&gt;F",$G$6:$G$242, "B" )</f>
        <v>0</v>
      </c>
      <c r="W24" s="1928">
        <f>COUNTIFS($C$6:$C$242, "&gt;="&amp;W29, $C$6:$C$242, "&lt;="&amp;W30, $A$6:$A$242, "&lt;&gt;F",$G$6:$G$242, "B" )</f>
        <v>0</v>
      </c>
      <c r="X24" s="1928">
        <f>COUNTIFS($C$6:$C$242, "&gt;="&amp;X29, $C$6:$C$242, "&lt;="&amp;X30, $A$6:$A$242, "&lt;&gt;F",$G$6:$G$242, "B" )</f>
        <v>0</v>
      </c>
      <c r="Y24" s="1928">
        <f>COUNTIFS($C$6:$C$242, "&gt;="&amp;Y29, $C$6:$C$242, "&lt;="&amp;Y30, $A$6:$A$242, "&lt;&gt;F",$G$6:$G$242, "B" )</f>
        <v>0</v>
      </c>
      <c r="Z24" s="1928">
        <f>COUNTIFS($C$6:$C$242,"&gt;="&amp;Z31, $C$6:$C$242, "&lt;="&amp;Z32, $A$6:$A$242, "&lt;&gt;F",$G$6:$G$242, "A")</f>
        <v>0</v>
      </c>
      <c r="AA24" s="1929">
        <f>SUM(U24:Y24)</f>
        <v>0</v>
      </c>
    </row>
    <row r="25" spans="1:29" s="4" customFormat="1" ht="20.25" customHeight="1">
      <c r="A25" s="1915" t="s">
        <v>2018</v>
      </c>
      <c r="B25" s="265" t="s">
        <v>5771</v>
      </c>
      <c r="C25" s="277">
        <v>43689</v>
      </c>
      <c r="D25" s="255">
        <v>45535</v>
      </c>
      <c r="E25" s="663"/>
      <c r="F25" s="663"/>
      <c r="G25" s="253" t="s">
        <v>1615</v>
      </c>
      <c r="H25" s="318" t="s">
        <v>5775</v>
      </c>
      <c r="I25" s="319"/>
      <c r="J25" s="1916" t="s">
        <v>5254</v>
      </c>
      <c r="K25" s="1950">
        <v>7160</v>
      </c>
      <c r="L25" s="24"/>
      <c r="M25" s="24"/>
      <c r="N25" s="24"/>
      <c r="O25" s="107"/>
      <c r="P25" s="107"/>
      <c r="Q25" s="428"/>
      <c r="R25"/>
      <c r="S25"/>
      <c r="T25" s="1917"/>
      <c r="U25" s="828"/>
      <c r="V25" s="828"/>
      <c r="W25" s="828"/>
      <c r="X25" s="828"/>
      <c r="Y25" s="828"/>
      <c r="Z25" s="828"/>
      <c r="AA25" s="851"/>
    </row>
    <row r="26" spans="1:29" s="4" customFormat="1" ht="20.25" customHeight="1">
      <c r="A26" s="1914" t="s">
        <v>2018</v>
      </c>
      <c r="B26" s="217" t="s">
        <v>5772</v>
      </c>
      <c r="C26" s="277">
        <v>43689</v>
      </c>
      <c r="D26" s="255">
        <v>45535</v>
      </c>
      <c r="E26" s="663"/>
      <c r="F26" s="663"/>
      <c r="G26" s="253" t="s">
        <v>1615</v>
      </c>
      <c r="H26" s="216" t="s">
        <v>5779</v>
      </c>
      <c r="I26" s="276"/>
      <c r="J26" s="271" t="s">
        <v>5254</v>
      </c>
      <c r="K26" s="1951">
        <v>7378</v>
      </c>
      <c r="L26" s="24"/>
      <c r="M26" s="24"/>
      <c r="N26" s="24"/>
      <c r="O26" s="107"/>
      <c r="P26" s="107"/>
      <c r="Q26" s="428"/>
      <c r="R26"/>
      <c r="S26"/>
      <c r="T26" s="825"/>
      <c r="U26" s="828"/>
      <c r="V26" s="828"/>
      <c r="W26" s="828"/>
      <c r="X26" s="828"/>
      <c r="Y26" s="828"/>
      <c r="Z26" s="828"/>
      <c r="AA26" s="851"/>
    </row>
    <row r="27" spans="1:29">
      <c r="A27" s="2318" t="s">
        <v>2732</v>
      </c>
      <c r="B27" s="2319"/>
      <c r="C27" s="535"/>
      <c r="D27" s="491"/>
      <c r="E27" s="491"/>
      <c r="F27" s="491"/>
      <c r="G27" s="534"/>
      <c r="H27" s="598"/>
      <c r="I27" s="510"/>
      <c r="M27" s="491" t="str">
        <f>IF(ISNUMBER(FIND("/",$B29,1)),MID($B29,1,FIND("/",$B29,1)-1),$B29)</f>
        <v>SISTEMAS</v>
      </c>
      <c r="N27" s="491" t="str">
        <f>IF(ISNUMBER(FIND("/",$B29,1)),MID($B29,FIND("/",$B29,1)+1,LEN($B29)),"")</f>
        <v/>
      </c>
      <c r="O27" s="532"/>
      <c r="P27" s="532"/>
      <c r="Q27" s="532"/>
      <c r="R27" s="532"/>
      <c r="S27" s="532"/>
      <c r="T27" s="532"/>
      <c r="U27" s="532"/>
      <c r="V27" s="532"/>
      <c r="W27" s="532"/>
    </row>
    <row r="28" spans="1:29">
      <c r="G28" s="534"/>
      <c r="H28" s="505"/>
      <c r="I28" s="510"/>
      <c r="M28" s="491">
        <f>IF(ISNUMBER(FIND("/",$B30,1)),MID($B30,1,FIND("/",$B30,1)-1),$B30)</f>
        <v>0</v>
      </c>
      <c r="N28" s="491" t="str">
        <f>IF(ISNUMBER(FIND("/",$B30,1)),MID($B30,FIND("/",$B30,1)+1,LEN($B30)),"")</f>
        <v/>
      </c>
      <c r="O28" s="532"/>
      <c r="P28" s="532"/>
      <c r="Q28" s="532"/>
      <c r="R28" s="532"/>
      <c r="S28" s="532"/>
      <c r="T28" s="532"/>
      <c r="U28" s="532"/>
      <c r="V28" s="532"/>
      <c r="W28" s="532"/>
    </row>
    <row r="29" spans="1:29" ht="30">
      <c r="A29" s="606" t="s">
        <v>2029</v>
      </c>
      <c r="B29" s="606" t="s">
        <v>2030</v>
      </c>
      <c r="C29" s="606" t="s">
        <v>2031</v>
      </c>
      <c r="D29" s="606" t="s">
        <v>2032</v>
      </c>
      <c r="E29" s="805"/>
      <c r="F29" s="805"/>
      <c r="G29" s="534"/>
      <c r="H29" s="537"/>
      <c r="I29" s="510"/>
      <c r="M29" s="491" t="e">
        <f>IF(ISNUMBER(FIND("/",#REF!,1)),MID(#REF!,1,FIND("/",#REF!,1)-1),#REF!)</f>
        <v>#REF!</v>
      </c>
      <c r="N29" s="491" t="str">
        <f>IF(ISNUMBER(FIND("/",#REF!,1)),MID(#REF!,FIND("/",#REF!,1)+1,LEN(#REF!)),"")</f>
        <v/>
      </c>
      <c r="O29" s="532"/>
      <c r="P29" s="532"/>
      <c r="Q29" s="532"/>
      <c r="R29" s="532"/>
      <c r="S29" s="532"/>
      <c r="T29" s="532"/>
      <c r="U29" s="532"/>
      <c r="V29" s="532"/>
      <c r="W29" s="532"/>
    </row>
    <row r="30" spans="1:29">
      <c r="A30" s="605">
        <f>COUNTIF($A5:$A27,"P")</f>
        <v>0</v>
      </c>
      <c r="B30" s="605">
        <f>COUNTIF($A5:$A27,"S*")</f>
        <v>0</v>
      </c>
      <c r="C30" s="605">
        <f>COUNTIF($A5:$A27,"F")</f>
        <v>2</v>
      </c>
      <c r="D30" s="605">
        <f>COUNTIF($A5:$A27,"P*") + COUNTIF($A5:$A27,"S2") *2 + COUNTIF($A5:$A27,"S3") *3 + COUNTIF($A5:$A27,"S4") *4</f>
        <v>20</v>
      </c>
      <c r="E30" s="507"/>
      <c r="F30" s="507"/>
      <c r="G30" s="534"/>
      <c r="H30" s="537"/>
      <c r="I30" s="510"/>
      <c r="M30" s="491">
        <f t="shared" ref="M30:M37" si="8">IF(ISNUMBER(FIND("/",$B31,1)),MID($B31,1,FIND("/",$B31,1)-1),$B31)</f>
        <v>0</v>
      </c>
      <c r="N30" s="491" t="str">
        <f t="shared" ref="N30:N37" si="9">IF(ISNUMBER(FIND("/",$B31,1)),MID($B31,FIND("/",$B31,1)+1,LEN($B31)),"")</f>
        <v/>
      </c>
      <c r="O30" s="532"/>
      <c r="P30" s="532"/>
      <c r="Q30" s="532"/>
      <c r="R30" s="532"/>
      <c r="S30" s="532"/>
      <c r="T30" s="532"/>
      <c r="U30" s="532"/>
      <c r="V30" s="532"/>
      <c r="W30" s="532"/>
    </row>
    <row r="31" spans="1:29">
      <c r="A31" s="89"/>
      <c r="B31" s="534"/>
      <c r="C31" s="535"/>
      <c r="D31" s="491"/>
      <c r="E31" s="491"/>
      <c r="F31" s="491"/>
      <c r="G31" s="534"/>
      <c r="H31" s="537"/>
      <c r="I31" s="510"/>
      <c r="M31" s="491">
        <f t="shared" si="8"/>
        <v>0</v>
      </c>
      <c r="N31" s="491" t="str">
        <f t="shared" si="9"/>
        <v/>
      </c>
      <c r="O31" s="532"/>
      <c r="P31" s="532"/>
      <c r="Q31" s="532"/>
      <c r="R31" s="532"/>
      <c r="S31" s="532"/>
      <c r="T31" s="532"/>
      <c r="U31" s="532"/>
      <c r="V31" s="532"/>
      <c r="W31" s="532"/>
    </row>
    <row r="32" spans="1:29">
      <c r="A32" s="89"/>
      <c r="B32" s="534"/>
      <c r="C32" s="535"/>
      <c r="D32" s="491"/>
      <c r="E32" s="491"/>
      <c r="F32" s="491"/>
      <c r="G32" s="534"/>
      <c r="H32" s="537"/>
      <c r="I32" s="510"/>
      <c r="M32" s="491">
        <f t="shared" si="8"/>
        <v>0</v>
      </c>
      <c r="N32" s="491" t="str">
        <f t="shared" si="9"/>
        <v/>
      </c>
      <c r="O32" s="532"/>
      <c r="P32" s="532"/>
      <c r="Q32" s="532"/>
      <c r="R32" s="532"/>
      <c r="S32" s="532"/>
      <c r="T32" s="532"/>
      <c r="U32" s="532"/>
      <c r="V32" s="532"/>
      <c r="W32" s="532"/>
    </row>
    <row r="33" spans="1:23">
      <c r="A33" s="89"/>
      <c r="B33" s="534"/>
      <c r="C33" s="535"/>
      <c r="D33" s="491"/>
      <c r="E33" s="491"/>
      <c r="F33" s="491"/>
      <c r="G33" s="534"/>
      <c r="H33" s="537"/>
      <c r="I33" s="510"/>
      <c r="M33" s="491">
        <f t="shared" si="8"/>
        <v>0</v>
      </c>
      <c r="N33" s="491" t="str">
        <f t="shared" si="9"/>
        <v/>
      </c>
      <c r="O33" s="532"/>
      <c r="P33" s="532"/>
      <c r="Q33" s="532"/>
      <c r="R33" s="532"/>
      <c r="S33" s="532"/>
      <c r="T33" s="532"/>
      <c r="U33" s="532"/>
      <c r="V33" s="532"/>
      <c r="W33" s="532"/>
    </row>
    <row r="34" spans="1:23">
      <c r="A34" s="89"/>
      <c r="B34" s="534"/>
      <c r="C34" s="535"/>
      <c r="D34" s="491"/>
      <c r="E34" s="491"/>
      <c r="F34" s="491"/>
      <c r="G34" s="534"/>
      <c r="H34" s="537"/>
      <c r="I34" s="510"/>
      <c r="M34" s="491">
        <f t="shared" si="8"/>
        <v>0</v>
      </c>
      <c r="N34" s="491" t="str">
        <f t="shared" si="9"/>
        <v/>
      </c>
      <c r="O34" s="532"/>
      <c r="P34" s="532"/>
      <c r="Q34" s="532"/>
      <c r="R34" s="532"/>
      <c r="S34" s="532"/>
      <c r="T34" s="532"/>
      <c r="U34" s="532"/>
      <c r="V34" s="532"/>
      <c r="W34" s="532"/>
    </row>
    <row r="35" spans="1:23">
      <c r="A35" s="89"/>
      <c r="B35" s="534"/>
      <c r="C35" s="535"/>
      <c r="D35" s="491"/>
      <c r="E35" s="491"/>
      <c r="F35" s="491"/>
      <c r="G35" s="534"/>
      <c r="H35" s="537"/>
      <c r="I35" s="510"/>
      <c r="M35" s="491">
        <f t="shared" si="8"/>
        <v>0</v>
      </c>
      <c r="N35" s="491" t="str">
        <f t="shared" si="9"/>
        <v/>
      </c>
      <c r="O35" s="532"/>
      <c r="P35" s="532"/>
      <c r="Q35" s="532"/>
      <c r="R35" s="532"/>
      <c r="S35" s="532"/>
      <c r="T35" s="532"/>
      <c r="U35" s="532"/>
      <c r="V35" s="532"/>
      <c r="W35" s="532"/>
    </row>
    <row r="36" spans="1:23">
      <c r="A36" s="89"/>
      <c r="B36" s="534"/>
      <c r="C36" s="535"/>
      <c r="D36" s="491"/>
      <c r="E36" s="491"/>
      <c r="F36" s="491"/>
      <c r="G36" s="534"/>
      <c r="H36" s="537"/>
      <c r="I36" s="510"/>
      <c r="M36" s="491">
        <f t="shared" si="8"/>
        <v>0</v>
      </c>
      <c r="N36" s="491" t="str">
        <f t="shared" si="9"/>
        <v/>
      </c>
      <c r="O36" s="532"/>
      <c r="P36" s="532"/>
      <c r="Q36" s="532"/>
      <c r="R36" s="532"/>
      <c r="S36" s="532"/>
      <c r="T36" s="532"/>
      <c r="U36" s="532"/>
      <c r="V36" s="532"/>
      <c r="W36" s="532"/>
    </row>
    <row r="37" spans="1:23">
      <c r="A37" s="89"/>
      <c r="B37" s="534"/>
      <c r="C37" s="535"/>
      <c r="D37" s="491"/>
      <c r="E37" s="491"/>
      <c r="F37" s="491"/>
      <c r="G37" s="534"/>
      <c r="H37" s="537"/>
      <c r="I37" s="510"/>
      <c r="M37" s="491">
        <f t="shared" si="8"/>
        <v>0</v>
      </c>
      <c r="N37" s="491" t="str">
        <f t="shared" si="9"/>
        <v/>
      </c>
      <c r="O37" s="532"/>
      <c r="P37" s="532"/>
      <c r="Q37" s="532"/>
      <c r="R37" s="532"/>
      <c r="S37" s="532"/>
      <c r="T37" s="532"/>
      <c r="U37" s="532"/>
      <c r="V37" s="532"/>
      <c r="W37" s="532"/>
    </row>
    <row r="38" spans="1:23">
      <c r="A38" s="89"/>
      <c r="B38" s="534"/>
      <c r="C38" s="535"/>
      <c r="D38" s="491"/>
      <c r="E38" s="491"/>
      <c r="F38" s="491"/>
      <c r="G38" s="534"/>
      <c r="H38" s="537"/>
      <c r="I38" s="510"/>
      <c r="M38" s="491">
        <f t="shared" ref="M38:M101" si="10">IF(ISNUMBER(FIND("/",$B39,1)),MID($B39,1,FIND("/",$B39,1)-1),$B39)</f>
        <v>0</v>
      </c>
      <c r="N38" s="491" t="str">
        <f t="shared" ref="N38:N101" si="11">IF(ISNUMBER(FIND("/",$B39,1)),MID($B39,FIND("/",$B39,1)+1,LEN($B39)),"")</f>
        <v/>
      </c>
    </row>
    <row r="39" spans="1:23">
      <c r="A39" s="89"/>
      <c r="B39" s="534"/>
      <c r="C39" s="535"/>
      <c r="D39" s="491"/>
      <c r="E39" s="491"/>
      <c r="F39" s="491"/>
      <c r="G39" s="534"/>
      <c r="H39" s="537"/>
      <c r="I39" s="510"/>
      <c r="M39" s="491">
        <f t="shared" si="10"/>
        <v>0</v>
      </c>
      <c r="N39" s="491" t="str">
        <f t="shared" si="11"/>
        <v/>
      </c>
    </row>
    <row r="40" spans="1:23">
      <c r="A40" s="89"/>
      <c r="B40" s="534"/>
      <c r="C40" s="535"/>
      <c r="D40" s="491"/>
      <c r="E40" s="491"/>
      <c r="F40" s="491"/>
      <c r="G40" s="534"/>
      <c r="H40" s="537"/>
      <c r="I40" s="510"/>
      <c r="M40" s="491">
        <f t="shared" si="10"/>
        <v>0</v>
      </c>
      <c r="N40" s="491" t="str">
        <f t="shared" si="11"/>
        <v/>
      </c>
    </row>
    <row r="41" spans="1:23">
      <c r="A41" s="89"/>
      <c r="B41" s="534"/>
      <c r="C41" s="535"/>
      <c r="D41" s="491"/>
      <c r="E41" s="491"/>
      <c r="F41" s="491"/>
      <c r="G41" s="534"/>
      <c r="H41" s="537"/>
      <c r="I41" s="510"/>
      <c r="M41" s="491">
        <f t="shared" si="10"/>
        <v>0</v>
      </c>
      <c r="N41" s="491" t="str">
        <f t="shared" si="11"/>
        <v/>
      </c>
    </row>
    <row r="42" spans="1:23">
      <c r="A42" s="89"/>
      <c r="B42" s="534"/>
      <c r="C42" s="535"/>
      <c r="D42" s="491"/>
      <c r="E42" s="491"/>
      <c r="F42" s="491"/>
      <c r="G42" s="534"/>
      <c r="H42" s="537"/>
      <c r="I42" s="510"/>
      <c r="M42" s="491">
        <f t="shared" si="10"/>
        <v>0</v>
      </c>
      <c r="N42" s="491" t="str">
        <f t="shared" si="11"/>
        <v/>
      </c>
    </row>
    <row r="43" spans="1:23">
      <c r="A43" s="89"/>
      <c r="C43" s="535"/>
      <c r="D43" s="491"/>
      <c r="E43" s="491"/>
      <c r="F43" s="491"/>
      <c r="G43" s="534"/>
      <c r="H43" s="537"/>
      <c r="I43" s="510"/>
      <c r="M43" s="491">
        <f t="shared" si="10"/>
        <v>0</v>
      </c>
      <c r="N43" s="491" t="str">
        <f t="shared" si="11"/>
        <v/>
      </c>
    </row>
    <row r="44" spans="1:23">
      <c r="A44" s="89"/>
      <c r="B44" s="534"/>
      <c r="C44" s="535"/>
      <c r="D44" s="491"/>
      <c r="E44" s="491"/>
      <c r="F44" s="491"/>
      <c r="G44" s="534"/>
      <c r="H44" s="537"/>
      <c r="I44" s="510"/>
      <c r="M44" s="491">
        <f t="shared" si="10"/>
        <v>0</v>
      </c>
      <c r="N44" s="491" t="str">
        <f t="shared" si="11"/>
        <v/>
      </c>
    </row>
    <row r="45" spans="1:23">
      <c r="A45" s="89"/>
      <c r="B45" s="534"/>
      <c r="C45" s="535"/>
      <c r="D45" s="491"/>
      <c r="E45" s="491"/>
      <c r="F45" s="491"/>
      <c r="G45" s="534"/>
      <c r="H45" s="537"/>
      <c r="I45" s="510"/>
      <c r="M45" s="491">
        <f t="shared" si="10"/>
        <v>0</v>
      </c>
      <c r="N45" s="491" t="str">
        <f t="shared" si="11"/>
        <v/>
      </c>
    </row>
    <row r="46" spans="1:23">
      <c r="A46" s="89"/>
      <c r="B46" s="534"/>
      <c r="C46" s="535"/>
      <c r="D46" s="491"/>
      <c r="E46" s="491"/>
      <c r="F46" s="491"/>
      <c r="G46" s="534"/>
      <c r="H46" s="537"/>
      <c r="I46" s="510"/>
      <c r="M46" s="491">
        <f t="shared" si="10"/>
        <v>0</v>
      </c>
      <c r="N46" s="491" t="str">
        <f t="shared" si="11"/>
        <v/>
      </c>
    </row>
    <row r="47" spans="1:23">
      <c r="A47" s="89"/>
      <c r="B47" s="534"/>
      <c r="C47" s="535"/>
      <c r="D47" s="491"/>
      <c r="E47" s="491"/>
      <c r="F47" s="491"/>
      <c r="G47" s="534"/>
      <c r="H47" s="537"/>
      <c r="I47" s="510"/>
      <c r="M47" s="491">
        <f t="shared" si="10"/>
        <v>0</v>
      </c>
      <c r="N47" s="491" t="str">
        <f t="shared" si="11"/>
        <v/>
      </c>
    </row>
    <row r="48" spans="1:23">
      <c r="A48" s="89"/>
      <c r="B48" s="534"/>
      <c r="C48" s="535"/>
      <c r="D48" s="491"/>
      <c r="E48" s="491"/>
      <c r="F48" s="491"/>
      <c r="G48" s="534"/>
      <c r="H48" s="537"/>
      <c r="I48" s="510"/>
      <c r="M48" s="491">
        <f t="shared" si="10"/>
        <v>0</v>
      </c>
      <c r="N48" s="491" t="str">
        <f t="shared" si="11"/>
        <v/>
      </c>
    </row>
    <row r="49" spans="1:14">
      <c r="A49" s="89"/>
      <c r="B49" s="534"/>
      <c r="C49" s="535"/>
      <c r="D49" s="491"/>
      <c r="E49" s="491"/>
      <c r="F49" s="491"/>
      <c r="G49" s="534"/>
      <c r="H49" s="537"/>
      <c r="I49" s="510"/>
      <c r="M49" s="491">
        <f t="shared" si="10"/>
        <v>0</v>
      </c>
      <c r="N49" s="491" t="str">
        <f t="shared" si="11"/>
        <v/>
      </c>
    </row>
    <row r="50" spans="1:14">
      <c r="A50" s="89"/>
      <c r="B50" s="534"/>
      <c r="C50" s="535"/>
      <c r="D50" s="491"/>
      <c r="E50" s="491"/>
      <c r="F50" s="491"/>
      <c r="G50" s="534"/>
      <c r="H50" s="537"/>
      <c r="I50" s="510"/>
      <c r="M50" s="491">
        <f t="shared" si="10"/>
        <v>0</v>
      </c>
      <c r="N50" s="491" t="str">
        <f t="shared" si="11"/>
        <v/>
      </c>
    </row>
    <row r="51" spans="1:14">
      <c r="A51" s="89"/>
      <c r="B51" s="534"/>
      <c r="C51" s="535"/>
      <c r="D51" s="491"/>
      <c r="E51" s="491"/>
      <c r="F51" s="491"/>
      <c r="G51" s="534"/>
      <c r="H51" s="537"/>
      <c r="I51" s="510"/>
      <c r="M51" s="491">
        <f t="shared" si="10"/>
        <v>0</v>
      </c>
      <c r="N51" s="491" t="str">
        <f t="shared" si="11"/>
        <v/>
      </c>
    </row>
    <row r="52" spans="1:14">
      <c r="A52" s="89"/>
      <c r="B52" s="534"/>
      <c r="C52" s="535"/>
      <c r="D52" s="491"/>
      <c r="E52" s="491"/>
      <c r="F52" s="491"/>
      <c r="G52" s="534"/>
      <c r="H52" s="537"/>
      <c r="I52" s="510"/>
      <c r="M52" s="491">
        <f t="shared" si="10"/>
        <v>0</v>
      </c>
      <c r="N52" s="491" t="str">
        <f t="shared" si="11"/>
        <v/>
      </c>
    </row>
    <row r="53" spans="1:14">
      <c r="A53" s="89"/>
      <c r="B53" s="534"/>
      <c r="C53" s="535"/>
      <c r="D53" s="491"/>
      <c r="E53" s="491"/>
      <c r="F53" s="491"/>
      <c r="G53" s="534"/>
      <c r="H53" s="537"/>
      <c r="I53" s="510"/>
      <c r="M53" s="491">
        <f t="shared" si="10"/>
        <v>0</v>
      </c>
      <c r="N53" s="491" t="str">
        <f t="shared" si="11"/>
        <v/>
      </c>
    </row>
    <row r="54" spans="1:14">
      <c r="A54" s="89"/>
      <c r="B54" s="534"/>
      <c r="C54" s="535"/>
      <c r="D54" s="491"/>
      <c r="E54" s="491"/>
      <c r="F54" s="491"/>
      <c r="G54" s="534"/>
      <c r="H54" s="537"/>
      <c r="I54" s="510"/>
      <c r="M54" s="491">
        <f t="shared" si="10"/>
        <v>0</v>
      </c>
      <c r="N54" s="491" t="str">
        <f t="shared" si="11"/>
        <v/>
      </c>
    </row>
    <row r="55" spans="1:14">
      <c r="A55" s="89"/>
      <c r="B55" s="534"/>
      <c r="C55" s="535"/>
      <c r="D55" s="491"/>
      <c r="E55" s="491"/>
      <c r="F55" s="491"/>
      <c r="G55" s="534"/>
      <c r="H55" s="537"/>
      <c r="I55" s="510"/>
      <c r="M55" s="491">
        <f t="shared" si="10"/>
        <v>0</v>
      </c>
      <c r="N55" s="491" t="str">
        <f t="shared" si="11"/>
        <v/>
      </c>
    </row>
    <row r="56" spans="1:14">
      <c r="A56" s="89"/>
      <c r="B56" s="534"/>
      <c r="C56" s="535"/>
      <c r="D56" s="491"/>
      <c r="E56" s="491"/>
      <c r="F56" s="491"/>
      <c r="G56" s="534"/>
      <c r="H56" s="537"/>
      <c r="I56" s="510"/>
      <c r="M56" s="491">
        <f t="shared" si="10"/>
        <v>0</v>
      </c>
      <c r="N56" s="491" t="str">
        <f t="shared" si="11"/>
        <v/>
      </c>
    </row>
    <row r="57" spans="1:14">
      <c r="A57" s="89"/>
      <c r="B57" s="534"/>
      <c r="C57" s="535"/>
      <c r="D57" s="491"/>
      <c r="E57" s="491"/>
      <c r="F57" s="491"/>
      <c r="G57" s="534"/>
      <c r="H57" s="537"/>
      <c r="I57" s="510"/>
      <c r="M57" s="491">
        <f t="shared" si="10"/>
        <v>0</v>
      </c>
      <c r="N57" s="491" t="str">
        <f t="shared" si="11"/>
        <v/>
      </c>
    </row>
    <row r="58" spans="1:14">
      <c r="A58" s="89"/>
      <c r="B58" s="534"/>
      <c r="C58" s="535"/>
      <c r="D58" s="491"/>
      <c r="E58" s="491"/>
      <c r="F58" s="491"/>
      <c r="G58" s="534"/>
      <c r="H58" s="537"/>
      <c r="I58" s="510"/>
      <c r="M58" s="491">
        <f t="shared" si="10"/>
        <v>0</v>
      </c>
      <c r="N58" s="491" t="str">
        <f t="shared" si="11"/>
        <v/>
      </c>
    </row>
    <row r="59" spans="1:14">
      <c r="A59" s="89"/>
      <c r="B59" s="534"/>
      <c r="C59" s="535"/>
      <c r="D59" s="491"/>
      <c r="E59" s="491"/>
      <c r="F59" s="491"/>
      <c r="G59" s="534"/>
      <c r="H59" s="537"/>
      <c r="I59" s="510"/>
      <c r="M59" s="491">
        <f t="shared" si="10"/>
        <v>0</v>
      </c>
      <c r="N59" s="491" t="str">
        <f t="shared" si="11"/>
        <v/>
      </c>
    </row>
    <row r="60" spans="1:14">
      <c r="A60" s="89"/>
      <c r="B60" s="534"/>
      <c r="C60" s="535"/>
      <c r="D60" s="491"/>
      <c r="E60" s="491"/>
      <c r="F60" s="491"/>
      <c r="G60" s="534"/>
      <c r="H60" s="537"/>
      <c r="I60" s="510"/>
      <c r="M60" s="491">
        <f t="shared" si="10"/>
        <v>0</v>
      </c>
      <c r="N60" s="491" t="str">
        <f t="shared" si="11"/>
        <v/>
      </c>
    </row>
    <row r="61" spans="1:14">
      <c r="A61" s="89"/>
      <c r="B61" s="534"/>
      <c r="C61" s="535"/>
      <c r="D61" s="491"/>
      <c r="E61" s="491"/>
      <c r="F61" s="491"/>
      <c r="G61" s="534"/>
      <c r="H61" s="537"/>
      <c r="I61" s="510"/>
      <c r="M61" s="491">
        <f t="shared" si="10"/>
        <v>0</v>
      </c>
      <c r="N61" s="491" t="str">
        <f t="shared" si="11"/>
        <v/>
      </c>
    </row>
    <row r="62" spans="1:14">
      <c r="A62" s="89"/>
      <c r="B62" s="534"/>
      <c r="C62" s="535"/>
      <c r="D62" s="491"/>
      <c r="E62" s="491"/>
      <c r="F62" s="491"/>
      <c r="G62" s="534"/>
      <c r="H62" s="537"/>
      <c r="I62" s="510"/>
      <c r="M62" s="491">
        <f t="shared" si="10"/>
        <v>0</v>
      </c>
      <c r="N62" s="491" t="str">
        <f t="shared" si="11"/>
        <v/>
      </c>
    </row>
    <row r="63" spans="1:14">
      <c r="A63" s="89"/>
      <c r="B63" s="534"/>
      <c r="C63" s="535"/>
      <c r="D63" s="491"/>
      <c r="E63" s="491"/>
      <c r="F63" s="491"/>
      <c r="G63" s="534"/>
      <c r="H63" s="537"/>
      <c r="I63" s="510"/>
      <c r="M63" s="491">
        <f t="shared" si="10"/>
        <v>0</v>
      </c>
      <c r="N63" s="491" t="str">
        <f t="shared" si="11"/>
        <v/>
      </c>
    </row>
    <row r="64" spans="1:14">
      <c r="A64" s="89"/>
      <c r="B64" s="534"/>
      <c r="C64" s="535"/>
      <c r="D64" s="491"/>
      <c r="E64" s="491"/>
      <c r="F64" s="491"/>
      <c r="G64" s="534"/>
      <c r="H64" s="537"/>
      <c r="I64" s="510"/>
      <c r="M64" s="491">
        <f t="shared" si="10"/>
        <v>0</v>
      </c>
      <c r="N64" s="491" t="str">
        <f t="shared" si="11"/>
        <v/>
      </c>
    </row>
    <row r="65" spans="1:14">
      <c r="A65" s="89"/>
      <c r="B65" s="534"/>
      <c r="C65" s="535"/>
      <c r="D65" s="491"/>
      <c r="E65" s="491"/>
      <c r="F65" s="491"/>
      <c r="G65" s="534"/>
      <c r="H65" s="537"/>
      <c r="I65" s="510"/>
      <c r="M65" s="491">
        <f t="shared" si="10"/>
        <v>0</v>
      </c>
      <c r="N65" s="491" t="str">
        <f t="shared" si="11"/>
        <v/>
      </c>
    </row>
    <row r="66" spans="1:14">
      <c r="A66" s="89"/>
      <c r="B66" s="534"/>
      <c r="C66" s="535"/>
      <c r="D66" s="491"/>
      <c r="E66" s="491"/>
      <c r="F66" s="491"/>
      <c r="G66" s="534"/>
      <c r="H66" s="537"/>
      <c r="I66" s="510"/>
      <c r="M66" s="491">
        <f t="shared" si="10"/>
        <v>0</v>
      </c>
      <c r="N66" s="491" t="str">
        <f t="shared" si="11"/>
        <v/>
      </c>
    </row>
    <row r="67" spans="1:14">
      <c r="A67" s="89"/>
      <c r="B67" s="534"/>
      <c r="C67" s="535"/>
      <c r="D67" s="491"/>
      <c r="E67" s="491"/>
      <c r="F67" s="491"/>
      <c r="G67" s="534"/>
      <c r="H67" s="537"/>
      <c r="I67" s="510"/>
      <c r="M67" s="491">
        <f t="shared" si="10"/>
        <v>0</v>
      </c>
      <c r="N67" s="491" t="str">
        <f t="shared" si="11"/>
        <v/>
      </c>
    </row>
    <row r="68" spans="1:14">
      <c r="A68" s="89"/>
      <c r="B68" s="534"/>
      <c r="C68" s="535"/>
      <c r="D68" s="491"/>
      <c r="E68" s="491"/>
      <c r="F68" s="491"/>
      <c r="G68" s="534"/>
      <c r="H68" s="537"/>
      <c r="I68" s="510"/>
      <c r="M68" s="491">
        <f t="shared" si="10"/>
        <v>0</v>
      </c>
      <c r="N68" s="491" t="str">
        <f t="shared" si="11"/>
        <v/>
      </c>
    </row>
    <row r="69" spans="1:14">
      <c r="A69" s="89"/>
      <c r="B69" s="534"/>
      <c r="C69" s="535"/>
      <c r="D69" s="491"/>
      <c r="E69" s="491"/>
      <c r="F69" s="491"/>
      <c r="G69" s="534"/>
      <c r="H69" s="537"/>
      <c r="I69" s="510"/>
      <c r="M69" s="491">
        <f t="shared" si="10"/>
        <v>0</v>
      </c>
      <c r="N69" s="491" t="str">
        <f t="shared" si="11"/>
        <v/>
      </c>
    </row>
    <row r="70" spans="1:14">
      <c r="A70" s="89"/>
      <c r="B70" s="534"/>
      <c r="C70" s="535"/>
      <c r="D70" s="491"/>
      <c r="E70" s="491"/>
      <c r="F70" s="491"/>
      <c r="G70" s="534"/>
      <c r="H70" s="537"/>
      <c r="I70" s="510"/>
      <c r="M70" s="491">
        <f t="shared" si="10"/>
        <v>0</v>
      </c>
      <c r="N70" s="491" t="str">
        <f t="shared" si="11"/>
        <v/>
      </c>
    </row>
    <row r="71" spans="1:14">
      <c r="A71" s="89"/>
      <c r="B71" s="534"/>
      <c r="C71" s="535"/>
      <c r="D71" s="491"/>
      <c r="E71" s="491"/>
      <c r="F71" s="491"/>
      <c r="G71" s="534"/>
      <c r="H71" s="537"/>
      <c r="I71" s="510"/>
      <c r="M71" s="491">
        <f t="shared" si="10"/>
        <v>0</v>
      </c>
      <c r="N71" s="491" t="str">
        <f t="shared" si="11"/>
        <v/>
      </c>
    </row>
    <row r="72" spans="1:14">
      <c r="A72" s="89"/>
      <c r="B72" s="534"/>
      <c r="C72" s="535"/>
      <c r="D72" s="491"/>
      <c r="E72" s="491"/>
      <c r="F72" s="491"/>
      <c r="G72" s="534"/>
      <c r="H72" s="537"/>
      <c r="I72" s="510"/>
      <c r="M72" s="491">
        <f t="shared" si="10"/>
        <v>0</v>
      </c>
      <c r="N72" s="491" t="str">
        <f t="shared" si="11"/>
        <v/>
      </c>
    </row>
    <row r="73" spans="1:14">
      <c r="A73" s="89"/>
      <c r="B73" s="534"/>
      <c r="C73" s="535"/>
      <c r="D73" s="491"/>
      <c r="E73" s="491"/>
      <c r="F73" s="491"/>
      <c r="G73" s="534"/>
      <c r="H73" s="537"/>
      <c r="I73" s="510"/>
      <c r="M73" s="491">
        <f t="shared" si="10"/>
        <v>0</v>
      </c>
      <c r="N73" s="491" t="str">
        <f t="shared" si="11"/>
        <v/>
      </c>
    </row>
    <row r="74" spans="1:14">
      <c r="A74" s="89"/>
      <c r="B74" s="534"/>
      <c r="C74" s="535"/>
      <c r="D74" s="491"/>
      <c r="E74" s="491"/>
      <c r="F74" s="491"/>
      <c r="G74" s="534"/>
      <c r="H74" s="537"/>
      <c r="I74" s="510"/>
      <c r="M74" s="491">
        <f t="shared" si="10"/>
        <v>0</v>
      </c>
      <c r="N74" s="491" t="str">
        <f t="shared" si="11"/>
        <v/>
      </c>
    </row>
    <row r="75" spans="1:14">
      <c r="A75" s="89"/>
      <c r="B75" s="534"/>
      <c r="C75" s="535"/>
      <c r="D75" s="491"/>
      <c r="E75" s="491"/>
      <c r="F75" s="491"/>
      <c r="G75" s="534"/>
      <c r="H75" s="537"/>
      <c r="I75" s="510"/>
      <c r="M75" s="491">
        <f t="shared" si="10"/>
        <v>0</v>
      </c>
      <c r="N75" s="491" t="str">
        <f t="shared" si="11"/>
        <v/>
      </c>
    </row>
    <row r="76" spans="1:14">
      <c r="A76" s="89"/>
      <c r="B76" s="534"/>
      <c r="C76" s="535"/>
      <c r="D76" s="491"/>
      <c r="E76" s="491"/>
      <c r="F76" s="491"/>
      <c r="G76" s="534"/>
      <c r="H76" s="537"/>
      <c r="I76" s="510"/>
      <c r="M76" s="491">
        <f t="shared" si="10"/>
        <v>0</v>
      </c>
      <c r="N76" s="491" t="str">
        <f t="shared" si="11"/>
        <v/>
      </c>
    </row>
    <row r="77" spans="1:14">
      <c r="A77" s="89"/>
      <c r="B77" s="534"/>
      <c r="C77" s="535"/>
      <c r="D77" s="491"/>
      <c r="E77" s="491"/>
      <c r="F77" s="491"/>
      <c r="G77" s="534"/>
      <c r="H77" s="537"/>
      <c r="I77" s="510"/>
      <c r="M77" s="491">
        <f t="shared" si="10"/>
        <v>0</v>
      </c>
      <c r="N77" s="491" t="str">
        <f t="shared" si="11"/>
        <v/>
      </c>
    </row>
    <row r="78" spans="1:14">
      <c r="A78" s="89"/>
      <c r="B78" s="534"/>
      <c r="C78" s="535"/>
      <c r="D78" s="491"/>
      <c r="E78" s="491"/>
      <c r="F78" s="491"/>
      <c r="G78" s="534"/>
      <c r="H78" s="537"/>
      <c r="I78" s="510"/>
      <c r="M78" s="491">
        <f t="shared" si="10"/>
        <v>0</v>
      </c>
      <c r="N78" s="491" t="str">
        <f t="shared" si="11"/>
        <v/>
      </c>
    </row>
    <row r="79" spans="1:14">
      <c r="A79" s="89"/>
      <c r="B79" s="534"/>
      <c r="C79" s="535"/>
      <c r="D79" s="491"/>
      <c r="E79" s="491"/>
      <c r="F79" s="491"/>
      <c r="G79" s="534"/>
      <c r="H79" s="537"/>
      <c r="I79" s="510"/>
      <c r="M79" s="491">
        <f t="shared" si="10"/>
        <v>0</v>
      </c>
      <c r="N79" s="491" t="str">
        <f t="shared" si="11"/>
        <v/>
      </c>
    </row>
    <row r="80" spans="1:14">
      <c r="A80" s="89"/>
      <c r="B80" s="534"/>
      <c r="C80" s="535"/>
      <c r="D80" s="491"/>
      <c r="E80" s="491"/>
      <c r="F80" s="491"/>
      <c r="G80" s="534"/>
      <c r="H80" s="537"/>
      <c r="I80" s="510"/>
      <c r="M80" s="491">
        <f t="shared" si="10"/>
        <v>0</v>
      </c>
      <c r="N80" s="491" t="str">
        <f t="shared" si="11"/>
        <v/>
      </c>
    </row>
    <row r="81" spans="1:14">
      <c r="A81" s="89"/>
      <c r="B81" s="534"/>
      <c r="C81" s="535"/>
      <c r="D81" s="491"/>
      <c r="E81" s="491"/>
      <c r="F81" s="491"/>
      <c r="G81" s="534"/>
      <c r="H81" s="537"/>
      <c r="I81" s="510"/>
      <c r="M81" s="491">
        <f t="shared" si="10"/>
        <v>0</v>
      </c>
      <c r="N81" s="491" t="str">
        <f t="shared" si="11"/>
        <v/>
      </c>
    </row>
    <row r="82" spans="1:14">
      <c r="A82" s="89"/>
      <c r="B82" s="534"/>
      <c r="C82" s="535"/>
      <c r="D82" s="491"/>
      <c r="E82" s="491"/>
      <c r="F82" s="491"/>
      <c r="G82" s="534"/>
      <c r="H82" s="537"/>
      <c r="I82" s="510"/>
      <c r="M82" s="491">
        <f t="shared" si="10"/>
        <v>0</v>
      </c>
      <c r="N82" s="491" t="str">
        <f t="shared" si="11"/>
        <v/>
      </c>
    </row>
    <row r="83" spans="1:14">
      <c r="A83" s="89"/>
      <c r="B83" s="534"/>
      <c r="C83" s="535"/>
      <c r="D83" s="491"/>
      <c r="E83" s="491"/>
      <c r="F83" s="491"/>
      <c r="G83" s="534"/>
      <c r="H83" s="537"/>
      <c r="I83" s="510"/>
      <c r="M83" s="491">
        <f t="shared" si="10"/>
        <v>0</v>
      </c>
      <c r="N83" s="491" t="str">
        <f t="shared" si="11"/>
        <v/>
      </c>
    </row>
    <row r="84" spans="1:14">
      <c r="A84" s="89"/>
      <c r="B84" s="534"/>
      <c r="C84" s="535"/>
      <c r="D84" s="491"/>
      <c r="E84" s="491"/>
      <c r="F84" s="491"/>
      <c r="G84" s="534"/>
      <c r="H84" s="537"/>
      <c r="I84" s="510"/>
      <c r="M84" s="491">
        <f t="shared" si="10"/>
        <v>0</v>
      </c>
      <c r="N84" s="491" t="str">
        <f t="shared" si="11"/>
        <v/>
      </c>
    </row>
    <row r="85" spans="1:14">
      <c r="A85" s="89"/>
      <c r="B85" s="534"/>
      <c r="C85" s="535"/>
      <c r="D85" s="491"/>
      <c r="E85" s="491"/>
      <c r="F85" s="491"/>
      <c r="G85" s="534"/>
      <c r="H85" s="537"/>
      <c r="I85" s="510"/>
      <c r="M85" s="491">
        <f t="shared" si="10"/>
        <v>0</v>
      </c>
      <c r="N85" s="491" t="str">
        <f t="shared" si="11"/>
        <v/>
      </c>
    </row>
    <row r="86" spans="1:14">
      <c r="A86" s="89"/>
      <c r="B86" s="534"/>
      <c r="C86" s="535"/>
      <c r="D86" s="491"/>
      <c r="E86" s="491"/>
      <c r="F86" s="491"/>
      <c r="G86" s="534"/>
      <c r="H86" s="537"/>
      <c r="I86" s="510"/>
      <c r="M86" s="491">
        <f t="shared" si="10"/>
        <v>0</v>
      </c>
      <c r="N86" s="491" t="str">
        <f t="shared" si="11"/>
        <v/>
      </c>
    </row>
    <row r="87" spans="1:14">
      <c r="A87" s="89"/>
      <c r="B87" s="534"/>
      <c r="C87" s="535"/>
      <c r="D87" s="491"/>
      <c r="E87" s="491"/>
      <c r="F87" s="491"/>
      <c r="G87" s="534"/>
      <c r="H87" s="537"/>
      <c r="I87" s="510"/>
      <c r="M87" s="491">
        <f t="shared" si="10"/>
        <v>0</v>
      </c>
      <c r="N87" s="491" t="str">
        <f t="shared" si="11"/>
        <v/>
      </c>
    </row>
    <row r="88" spans="1:14">
      <c r="A88" s="89"/>
      <c r="B88" s="534"/>
      <c r="C88" s="535"/>
      <c r="D88" s="491"/>
      <c r="E88" s="491"/>
      <c r="F88" s="491"/>
      <c r="G88" s="534"/>
      <c r="H88" s="537"/>
      <c r="I88" s="510"/>
      <c r="M88" s="491">
        <f t="shared" si="10"/>
        <v>0</v>
      </c>
      <c r="N88" s="491" t="str">
        <f t="shared" si="11"/>
        <v/>
      </c>
    </row>
    <row r="89" spans="1:14">
      <c r="A89" s="89"/>
      <c r="B89" s="534"/>
      <c r="C89" s="535"/>
      <c r="D89" s="491"/>
      <c r="E89" s="491"/>
      <c r="F89" s="491"/>
      <c r="G89" s="534"/>
      <c r="H89" s="537"/>
      <c r="I89" s="510"/>
      <c r="M89" s="491">
        <f t="shared" si="10"/>
        <v>0</v>
      </c>
      <c r="N89" s="491" t="str">
        <f t="shared" si="11"/>
        <v/>
      </c>
    </row>
    <row r="90" spans="1:14">
      <c r="A90" s="89"/>
      <c r="B90" s="534"/>
      <c r="C90" s="535"/>
      <c r="D90" s="491"/>
      <c r="E90" s="491"/>
      <c r="F90" s="491"/>
      <c r="G90" s="534"/>
      <c r="H90" s="537"/>
      <c r="I90" s="510"/>
      <c r="M90" s="491">
        <f t="shared" si="10"/>
        <v>0</v>
      </c>
      <c r="N90" s="491" t="str">
        <f t="shared" si="11"/>
        <v/>
      </c>
    </row>
    <row r="91" spans="1:14">
      <c r="A91" s="89"/>
      <c r="B91" s="534"/>
      <c r="C91" s="535"/>
      <c r="D91" s="491"/>
      <c r="E91" s="491"/>
      <c r="F91" s="491"/>
      <c r="G91" s="534"/>
      <c r="H91" s="537"/>
      <c r="I91" s="510"/>
      <c r="M91" s="491">
        <f t="shared" si="10"/>
        <v>0</v>
      </c>
      <c r="N91" s="491" t="str">
        <f t="shared" si="11"/>
        <v/>
      </c>
    </row>
    <row r="92" spans="1:14">
      <c r="A92" s="89"/>
      <c r="B92" s="534"/>
      <c r="C92" s="535"/>
      <c r="D92" s="491"/>
      <c r="E92" s="491"/>
      <c r="F92" s="491"/>
      <c r="G92" s="534"/>
      <c r="H92" s="537"/>
      <c r="I92" s="510"/>
      <c r="M92" s="491">
        <f t="shared" si="10"/>
        <v>0</v>
      </c>
      <c r="N92" s="491" t="str">
        <f t="shared" si="11"/>
        <v/>
      </c>
    </row>
    <row r="93" spans="1:14">
      <c r="A93" s="89"/>
      <c r="B93" s="534"/>
      <c r="C93" s="535"/>
      <c r="D93" s="491"/>
      <c r="E93" s="491"/>
      <c r="F93" s="491"/>
      <c r="G93" s="534"/>
      <c r="H93" s="537"/>
      <c r="I93" s="510"/>
      <c r="M93" s="491">
        <f t="shared" si="10"/>
        <v>0</v>
      </c>
      <c r="N93" s="491" t="str">
        <f t="shared" si="11"/>
        <v/>
      </c>
    </row>
    <row r="94" spans="1:14">
      <c r="A94" s="89"/>
      <c r="B94" s="534"/>
      <c r="C94" s="535"/>
      <c r="D94" s="491"/>
      <c r="E94" s="491"/>
      <c r="F94" s="491"/>
      <c r="G94" s="534"/>
      <c r="H94" s="537"/>
      <c r="I94" s="510"/>
      <c r="M94" s="491">
        <f t="shared" si="10"/>
        <v>0</v>
      </c>
      <c r="N94" s="491" t="str">
        <f t="shared" si="11"/>
        <v/>
      </c>
    </row>
    <row r="95" spans="1:14">
      <c r="A95" s="89"/>
      <c r="B95" s="534"/>
      <c r="C95" s="535"/>
      <c r="D95" s="491"/>
      <c r="E95" s="491"/>
      <c r="F95" s="491"/>
      <c r="G95" s="534"/>
      <c r="H95" s="537"/>
      <c r="I95" s="510"/>
      <c r="M95" s="491">
        <f t="shared" si="10"/>
        <v>0</v>
      </c>
      <c r="N95" s="491" t="str">
        <f t="shared" si="11"/>
        <v/>
      </c>
    </row>
    <row r="96" spans="1:14">
      <c r="A96" s="89"/>
      <c r="B96" s="534"/>
      <c r="C96" s="535"/>
      <c r="D96" s="491"/>
      <c r="E96" s="491"/>
      <c r="F96" s="491"/>
      <c r="G96" s="534"/>
      <c r="H96" s="537"/>
      <c r="I96" s="510"/>
      <c r="M96" s="491">
        <f t="shared" si="10"/>
        <v>0</v>
      </c>
      <c r="N96" s="491" t="str">
        <f t="shared" si="11"/>
        <v/>
      </c>
    </row>
    <row r="97" spans="1:14">
      <c r="A97" s="89"/>
      <c r="B97" s="599"/>
      <c r="C97" s="600"/>
      <c r="D97" s="491"/>
      <c r="E97" s="491"/>
      <c r="F97" s="491"/>
      <c r="G97" s="534"/>
      <c r="H97" s="601"/>
      <c r="I97" s="510"/>
      <c r="J97" s="539"/>
      <c r="M97" s="491">
        <f t="shared" si="10"/>
        <v>0</v>
      </c>
      <c r="N97" s="491" t="str">
        <f t="shared" si="11"/>
        <v/>
      </c>
    </row>
    <row r="98" spans="1:14">
      <c r="A98" s="89"/>
      <c r="B98" s="534"/>
      <c r="C98" s="550"/>
      <c r="D98" s="491"/>
      <c r="E98" s="491"/>
      <c r="F98" s="491"/>
      <c r="G98" s="534"/>
      <c r="H98" s="536"/>
      <c r="I98" s="510"/>
      <c r="M98" s="491">
        <f t="shared" si="10"/>
        <v>0</v>
      </c>
      <c r="N98" s="491" t="str">
        <f t="shared" si="11"/>
        <v/>
      </c>
    </row>
    <row r="99" spans="1:14">
      <c r="A99" s="89"/>
      <c r="B99" s="534"/>
      <c r="C99" s="550"/>
      <c r="D99" s="491"/>
      <c r="E99" s="491"/>
      <c r="F99" s="491"/>
      <c r="G99" s="534"/>
      <c r="H99" s="536"/>
      <c r="I99" s="510"/>
      <c r="M99" s="491">
        <f t="shared" si="10"/>
        <v>0</v>
      </c>
      <c r="N99" s="491" t="str">
        <f t="shared" si="11"/>
        <v/>
      </c>
    </row>
    <row r="100" spans="1:14">
      <c r="A100" s="89"/>
      <c r="B100" s="534"/>
      <c r="C100" s="550"/>
      <c r="D100" s="491"/>
      <c r="E100" s="491"/>
      <c r="F100" s="491"/>
      <c r="G100" s="534"/>
      <c r="H100" s="536"/>
      <c r="I100" s="510"/>
      <c r="M100" s="491">
        <f t="shared" si="10"/>
        <v>0</v>
      </c>
      <c r="N100" s="491" t="str">
        <f t="shared" si="11"/>
        <v/>
      </c>
    </row>
    <row r="101" spans="1:14">
      <c r="A101" s="89"/>
      <c r="B101" s="534"/>
      <c r="C101" s="550"/>
      <c r="D101" s="491"/>
      <c r="E101" s="491"/>
      <c r="F101" s="491"/>
      <c r="G101" s="534"/>
      <c r="H101" s="536"/>
      <c r="I101" s="510"/>
      <c r="M101" s="491">
        <f t="shared" si="10"/>
        <v>0</v>
      </c>
      <c r="N101" s="491" t="str">
        <f t="shared" si="11"/>
        <v/>
      </c>
    </row>
    <row r="102" spans="1:14">
      <c r="A102" s="89"/>
      <c r="B102" s="534"/>
      <c r="C102" s="550"/>
      <c r="D102" s="491"/>
      <c r="E102" s="491"/>
      <c r="F102" s="491"/>
      <c r="G102" s="534"/>
      <c r="H102" s="536"/>
      <c r="I102" s="510"/>
      <c r="M102" s="491">
        <f t="shared" ref="M102:M165" si="12">IF(ISNUMBER(FIND("/",$B103,1)),MID($B103,1,FIND("/",$B103,1)-1),$B103)</f>
        <v>0</v>
      </c>
      <c r="N102" s="491" t="str">
        <f t="shared" ref="N102:N165" si="13">IF(ISNUMBER(FIND("/",$B103,1)),MID($B103,FIND("/",$B103,1)+1,LEN($B103)),"")</f>
        <v/>
      </c>
    </row>
    <row r="103" spans="1:14">
      <c r="A103" s="89"/>
      <c r="B103" s="534"/>
      <c r="C103" s="550"/>
      <c r="D103" s="491"/>
      <c r="E103" s="491"/>
      <c r="F103" s="491"/>
      <c r="G103" s="534"/>
      <c r="H103" s="536"/>
      <c r="I103" s="510"/>
      <c r="M103" s="491">
        <f t="shared" si="12"/>
        <v>0</v>
      </c>
      <c r="N103" s="491" t="str">
        <f t="shared" si="13"/>
        <v/>
      </c>
    </row>
    <row r="104" spans="1:14">
      <c r="A104" s="89"/>
      <c r="B104" s="599"/>
      <c r="C104" s="602"/>
      <c r="D104" s="491"/>
      <c r="E104" s="491"/>
      <c r="F104" s="491"/>
      <c r="G104" s="534"/>
      <c r="H104" s="601"/>
      <c r="I104" s="510"/>
      <c r="M104" s="491">
        <f t="shared" si="12"/>
        <v>0</v>
      </c>
      <c r="N104" s="491" t="str">
        <f t="shared" si="13"/>
        <v/>
      </c>
    </row>
    <row r="105" spans="1:14">
      <c r="A105" s="89"/>
      <c r="B105" s="534"/>
      <c r="C105" s="535"/>
      <c r="D105" s="491"/>
      <c r="E105" s="491"/>
      <c r="F105" s="491"/>
      <c r="G105" s="534"/>
      <c r="H105" s="536"/>
      <c r="I105" s="510"/>
      <c r="J105" s="537"/>
      <c r="M105" s="491">
        <f t="shared" si="12"/>
        <v>0</v>
      </c>
      <c r="N105" s="491" t="str">
        <f t="shared" si="13"/>
        <v/>
      </c>
    </row>
    <row r="106" spans="1:14">
      <c r="A106" s="89"/>
      <c r="B106" s="534"/>
      <c r="C106" s="535"/>
      <c r="D106" s="491"/>
      <c r="E106" s="491"/>
      <c r="F106" s="491"/>
      <c r="G106" s="534"/>
      <c r="H106" s="536"/>
      <c r="I106" s="510"/>
      <c r="J106" s="537"/>
      <c r="M106" s="491">
        <f t="shared" si="12"/>
        <v>0</v>
      </c>
      <c r="N106" s="491" t="str">
        <f t="shared" si="13"/>
        <v/>
      </c>
    </row>
    <row r="107" spans="1:14">
      <c r="A107" s="89"/>
      <c r="B107" s="534"/>
      <c r="C107" s="535"/>
      <c r="D107" s="491"/>
      <c r="E107" s="491"/>
      <c r="F107" s="491"/>
      <c r="G107" s="534"/>
      <c r="H107" s="536"/>
      <c r="I107" s="510"/>
      <c r="J107" s="537"/>
      <c r="M107" s="491">
        <f t="shared" si="12"/>
        <v>0</v>
      </c>
      <c r="N107" s="491" t="str">
        <f t="shared" si="13"/>
        <v/>
      </c>
    </row>
    <row r="108" spans="1:14">
      <c r="A108" s="89"/>
      <c r="B108" s="534"/>
      <c r="C108" s="535"/>
      <c r="D108" s="491"/>
      <c r="E108" s="491"/>
      <c r="F108" s="491"/>
      <c r="G108" s="534"/>
      <c r="H108" s="536"/>
      <c r="I108" s="510"/>
      <c r="J108" s="537"/>
      <c r="M108" s="491">
        <f t="shared" si="12"/>
        <v>0</v>
      </c>
      <c r="N108" s="491" t="str">
        <f t="shared" si="13"/>
        <v/>
      </c>
    </row>
    <row r="109" spans="1:14">
      <c r="A109" s="89"/>
      <c r="B109" s="534"/>
      <c r="C109" s="535"/>
      <c r="D109" s="491"/>
      <c r="E109" s="491"/>
      <c r="F109" s="491"/>
      <c r="G109" s="534"/>
      <c r="H109" s="536"/>
      <c r="I109" s="510"/>
      <c r="J109" s="537"/>
      <c r="M109" s="491">
        <f t="shared" si="12"/>
        <v>0</v>
      </c>
      <c r="N109" s="491" t="str">
        <f t="shared" si="13"/>
        <v/>
      </c>
    </row>
    <row r="110" spans="1:14">
      <c r="A110" s="89"/>
      <c r="B110" s="534"/>
      <c r="C110" s="535"/>
      <c r="D110" s="491"/>
      <c r="E110" s="491"/>
      <c r="F110" s="491"/>
      <c r="G110" s="534"/>
      <c r="H110" s="536"/>
      <c r="I110" s="510"/>
      <c r="J110" s="537"/>
      <c r="M110" s="491">
        <f t="shared" si="12"/>
        <v>0</v>
      </c>
      <c r="N110" s="491" t="str">
        <f t="shared" si="13"/>
        <v/>
      </c>
    </row>
    <row r="111" spans="1:14">
      <c r="A111" s="89"/>
      <c r="B111" s="534"/>
      <c r="C111" s="535"/>
      <c r="D111" s="491"/>
      <c r="E111" s="491"/>
      <c r="F111" s="491"/>
      <c r="G111" s="534"/>
      <c r="H111" s="536"/>
      <c r="I111" s="510"/>
      <c r="J111" s="537"/>
      <c r="M111" s="491">
        <f t="shared" si="12"/>
        <v>0</v>
      </c>
      <c r="N111" s="491" t="str">
        <f t="shared" si="13"/>
        <v/>
      </c>
    </row>
    <row r="112" spans="1:14">
      <c r="A112" s="89"/>
      <c r="B112" s="534"/>
      <c r="C112" s="535"/>
      <c r="D112" s="491"/>
      <c r="E112" s="491"/>
      <c r="F112" s="491"/>
      <c r="G112" s="534"/>
      <c r="H112" s="536"/>
      <c r="I112" s="510"/>
      <c r="M112" s="491">
        <f t="shared" si="12"/>
        <v>0</v>
      </c>
      <c r="N112" s="491" t="str">
        <f t="shared" si="13"/>
        <v/>
      </c>
    </row>
    <row r="113" spans="1:14">
      <c r="A113" s="89"/>
      <c r="B113" s="534"/>
      <c r="C113" s="535"/>
      <c r="D113" s="491"/>
      <c r="E113" s="491"/>
      <c r="F113" s="491"/>
      <c r="G113" s="534"/>
      <c r="H113" s="536"/>
      <c r="I113" s="510"/>
      <c r="M113" s="491">
        <f t="shared" si="12"/>
        <v>0</v>
      </c>
      <c r="N113" s="491" t="str">
        <f t="shared" si="13"/>
        <v/>
      </c>
    </row>
    <row r="114" spans="1:14">
      <c r="B114" s="599"/>
      <c r="C114" s="600"/>
      <c r="D114" s="491"/>
      <c r="E114" s="491"/>
      <c r="F114" s="491"/>
      <c r="G114" s="534"/>
      <c r="H114" s="601"/>
      <c r="I114" s="510"/>
      <c r="M114" s="491">
        <f t="shared" si="12"/>
        <v>0</v>
      </c>
      <c r="N114" s="491" t="str">
        <f t="shared" si="13"/>
        <v/>
      </c>
    </row>
    <row r="115" spans="1:14">
      <c r="A115" s="89"/>
      <c r="B115" s="534"/>
      <c r="C115" s="550"/>
      <c r="D115" s="491"/>
      <c r="E115" s="491"/>
      <c r="F115" s="491"/>
      <c r="G115" s="534"/>
      <c r="H115" s="536"/>
      <c r="I115" s="510"/>
      <c r="M115" s="491">
        <f t="shared" si="12"/>
        <v>0</v>
      </c>
      <c r="N115" s="491" t="str">
        <f t="shared" si="13"/>
        <v/>
      </c>
    </row>
    <row r="116" spans="1:14">
      <c r="A116" s="89"/>
      <c r="B116" s="534"/>
      <c r="C116" s="550"/>
      <c r="D116" s="491"/>
      <c r="E116" s="491"/>
      <c r="F116" s="491"/>
      <c r="G116" s="534"/>
      <c r="H116" s="536"/>
      <c r="I116" s="510"/>
      <c r="M116" s="491">
        <f t="shared" si="12"/>
        <v>0</v>
      </c>
      <c r="N116" s="491" t="str">
        <f t="shared" si="13"/>
        <v/>
      </c>
    </row>
    <row r="117" spans="1:14">
      <c r="A117" s="89"/>
      <c r="B117" s="534"/>
      <c r="C117" s="550"/>
      <c r="D117" s="491"/>
      <c r="E117" s="491"/>
      <c r="F117" s="491"/>
      <c r="G117" s="534"/>
      <c r="H117" s="536"/>
      <c r="I117" s="510"/>
      <c r="M117" s="491">
        <f t="shared" si="12"/>
        <v>0</v>
      </c>
      <c r="N117" s="491" t="str">
        <f t="shared" si="13"/>
        <v/>
      </c>
    </row>
    <row r="118" spans="1:14">
      <c r="I118" s="510"/>
      <c r="M118" s="491">
        <f t="shared" si="12"/>
        <v>0</v>
      </c>
      <c r="N118" s="491" t="str">
        <f t="shared" si="13"/>
        <v/>
      </c>
    </row>
    <row r="119" spans="1:14">
      <c r="I119" s="510"/>
      <c r="M119" s="491">
        <f t="shared" si="12"/>
        <v>0</v>
      </c>
      <c r="N119" s="491" t="str">
        <f t="shared" si="13"/>
        <v/>
      </c>
    </row>
    <row r="120" spans="1:14">
      <c r="I120" s="510"/>
      <c r="M120" s="491">
        <f t="shared" si="12"/>
        <v>0</v>
      </c>
      <c r="N120" s="491" t="str">
        <f t="shared" si="13"/>
        <v/>
      </c>
    </row>
    <row r="121" spans="1:14">
      <c r="I121" s="510"/>
      <c r="M121" s="491">
        <f t="shared" si="12"/>
        <v>0</v>
      </c>
      <c r="N121" s="491" t="str">
        <f t="shared" si="13"/>
        <v/>
      </c>
    </row>
    <row r="122" spans="1:14">
      <c r="I122" s="510"/>
      <c r="M122" s="491">
        <f t="shared" si="12"/>
        <v>0</v>
      </c>
      <c r="N122" s="491" t="str">
        <f t="shared" si="13"/>
        <v/>
      </c>
    </row>
    <row r="123" spans="1:14">
      <c r="I123" s="510"/>
      <c r="M123" s="491">
        <f t="shared" si="12"/>
        <v>0</v>
      </c>
      <c r="N123" s="491" t="str">
        <f t="shared" si="13"/>
        <v/>
      </c>
    </row>
    <row r="124" spans="1:14">
      <c r="I124" s="510"/>
      <c r="M124" s="491">
        <f t="shared" si="12"/>
        <v>0</v>
      </c>
      <c r="N124" s="491" t="str">
        <f t="shared" si="13"/>
        <v/>
      </c>
    </row>
    <row r="125" spans="1:14">
      <c r="I125" s="510"/>
      <c r="M125" s="491">
        <f t="shared" si="12"/>
        <v>0</v>
      </c>
      <c r="N125" s="491" t="str">
        <f t="shared" si="13"/>
        <v/>
      </c>
    </row>
    <row r="126" spans="1:14">
      <c r="I126" s="510"/>
      <c r="M126" s="491">
        <f t="shared" si="12"/>
        <v>0</v>
      </c>
      <c r="N126" s="491" t="str">
        <f t="shared" si="13"/>
        <v/>
      </c>
    </row>
    <row r="127" spans="1:14">
      <c r="I127" s="510"/>
      <c r="M127" s="491">
        <f t="shared" si="12"/>
        <v>0</v>
      </c>
      <c r="N127" s="491" t="str">
        <f t="shared" si="13"/>
        <v/>
      </c>
    </row>
    <row r="128" spans="1:14">
      <c r="I128" s="510"/>
      <c r="M128" s="491">
        <f t="shared" si="12"/>
        <v>0</v>
      </c>
      <c r="N128" s="491" t="str">
        <f t="shared" si="13"/>
        <v/>
      </c>
    </row>
    <row r="129" spans="9:14">
      <c r="I129" s="510"/>
      <c r="M129" s="491">
        <f t="shared" si="12"/>
        <v>0</v>
      </c>
      <c r="N129" s="491" t="str">
        <f t="shared" si="13"/>
        <v/>
      </c>
    </row>
    <row r="130" spans="9:14">
      <c r="I130" s="510"/>
      <c r="M130" s="491">
        <f t="shared" si="12"/>
        <v>0</v>
      </c>
      <c r="N130" s="491" t="str">
        <f t="shared" si="13"/>
        <v/>
      </c>
    </row>
    <row r="131" spans="9:14">
      <c r="I131" s="510"/>
      <c r="M131" s="491">
        <f t="shared" si="12"/>
        <v>0</v>
      </c>
      <c r="N131" s="491" t="str">
        <f t="shared" si="13"/>
        <v/>
      </c>
    </row>
    <row r="132" spans="9:14">
      <c r="I132" s="510"/>
      <c r="M132" s="491">
        <f t="shared" si="12"/>
        <v>0</v>
      </c>
      <c r="N132" s="491" t="str">
        <f t="shared" si="13"/>
        <v/>
      </c>
    </row>
    <row r="133" spans="9:14">
      <c r="I133" s="510"/>
      <c r="M133" s="491">
        <f t="shared" si="12"/>
        <v>0</v>
      </c>
      <c r="N133" s="491" t="str">
        <f t="shared" si="13"/>
        <v/>
      </c>
    </row>
    <row r="134" spans="9:14">
      <c r="I134" s="510"/>
      <c r="M134" s="491">
        <f t="shared" si="12"/>
        <v>0</v>
      </c>
      <c r="N134" s="491" t="str">
        <f t="shared" si="13"/>
        <v/>
      </c>
    </row>
    <row r="135" spans="9:14">
      <c r="I135" s="510"/>
      <c r="M135" s="491">
        <f t="shared" si="12"/>
        <v>0</v>
      </c>
      <c r="N135" s="491" t="str">
        <f t="shared" si="13"/>
        <v/>
      </c>
    </row>
    <row r="136" spans="9:14">
      <c r="I136" s="510"/>
      <c r="M136" s="491">
        <f t="shared" si="12"/>
        <v>0</v>
      </c>
      <c r="N136" s="491" t="str">
        <f t="shared" si="13"/>
        <v/>
      </c>
    </row>
    <row r="137" spans="9:14">
      <c r="I137" s="510"/>
      <c r="M137" s="491">
        <f t="shared" si="12"/>
        <v>0</v>
      </c>
      <c r="N137" s="491" t="str">
        <f t="shared" si="13"/>
        <v/>
      </c>
    </row>
    <row r="138" spans="9:14">
      <c r="I138" s="510"/>
      <c r="M138" s="491">
        <f t="shared" si="12"/>
        <v>0</v>
      </c>
      <c r="N138" s="491" t="str">
        <f t="shared" si="13"/>
        <v/>
      </c>
    </row>
    <row r="139" spans="9:14">
      <c r="I139" s="510"/>
      <c r="M139" s="491">
        <f t="shared" si="12"/>
        <v>0</v>
      </c>
      <c r="N139" s="491" t="str">
        <f t="shared" si="13"/>
        <v/>
      </c>
    </row>
    <row r="140" spans="9:14">
      <c r="I140" s="510"/>
      <c r="M140" s="491">
        <f t="shared" si="12"/>
        <v>0</v>
      </c>
      <c r="N140" s="491" t="str">
        <f t="shared" si="13"/>
        <v/>
      </c>
    </row>
    <row r="141" spans="9:14">
      <c r="I141" s="510"/>
      <c r="L141" s="534"/>
      <c r="M141" s="491">
        <f t="shared" si="12"/>
        <v>0</v>
      </c>
      <c r="N141" s="491" t="str">
        <f t="shared" si="13"/>
        <v/>
      </c>
    </row>
    <row r="142" spans="9:14">
      <c r="I142" s="510"/>
      <c r="L142" s="534"/>
      <c r="M142" s="491">
        <f t="shared" si="12"/>
        <v>0</v>
      </c>
      <c r="N142" s="491" t="str">
        <f t="shared" si="13"/>
        <v/>
      </c>
    </row>
    <row r="143" spans="9:14">
      <c r="I143" s="510"/>
      <c r="L143" s="534"/>
      <c r="M143" s="491">
        <f t="shared" si="12"/>
        <v>0</v>
      </c>
      <c r="N143" s="491" t="str">
        <f t="shared" si="13"/>
        <v/>
      </c>
    </row>
    <row r="144" spans="9:14">
      <c r="I144" s="510"/>
      <c r="L144" s="534"/>
      <c r="M144" s="491">
        <f t="shared" si="12"/>
        <v>0</v>
      </c>
      <c r="N144" s="491" t="str">
        <f t="shared" si="13"/>
        <v/>
      </c>
    </row>
    <row r="145" spans="9:14">
      <c r="I145" s="510"/>
      <c r="L145" s="534"/>
      <c r="M145" s="491">
        <f t="shared" si="12"/>
        <v>0</v>
      </c>
      <c r="N145" s="491" t="str">
        <f t="shared" si="13"/>
        <v/>
      </c>
    </row>
    <row r="146" spans="9:14">
      <c r="I146" s="510"/>
      <c r="L146" s="534"/>
      <c r="M146" s="491">
        <f t="shared" si="12"/>
        <v>0</v>
      </c>
      <c r="N146" s="491" t="str">
        <f t="shared" si="13"/>
        <v/>
      </c>
    </row>
    <row r="147" spans="9:14">
      <c r="I147" s="510"/>
      <c r="L147" s="534"/>
      <c r="M147" s="491">
        <f t="shared" si="12"/>
        <v>0</v>
      </c>
      <c r="N147" s="491" t="str">
        <f t="shared" si="13"/>
        <v/>
      </c>
    </row>
    <row r="148" spans="9:14">
      <c r="I148" s="510"/>
      <c r="L148" s="534"/>
      <c r="M148" s="491">
        <f t="shared" si="12"/>
        <v>0</v>
      </c>
      <c r="N148" s="491" t="str">
        <f t="shared" si="13"/>
        <v/>
      </c>
    </row>
    <row r="149" spans="9:14">
      <c r="I149" s="510"/>
      <c r="L149" s="534"/>
      <c r="M149" s="491">
        <f t="shared" si="12"/>
        <v>0</v>
      </c>
      <c r="N149" s="491" t="str">
        <f t="shared" si="13"/>
        <v/>
      </c>
    </row>
    <row r="150" spans="9:14">
      <c r="I150" s="510"/>
      <c r="L150" s="534"/>
      <c r="M150" s="491">
        <f t="shared" si="12"/>
        <v>0</v>
      </c>
      <c r="N150" s="491" t="str">
        <f t="shared" si="13"/>
        <v/>
      </c>
    </row>
    <row r="151" spans="9:14">
      <c r="I151" s="510"/>
      <c r="L151" s="534"/>
      <c r="M151" s="491">
        <f t="shared" si="12"/>
        <v>0</v>
      </c>
      <c r="N151" s="491" t="str">
        <f t="shared" si="13"/>
        <v/>
      </c>
    </row>
    <row r="152" spans="9:14">
      <c r="I152" s="510"/>
      <c r="L152" s="534"/>
      <c r="M152" s="491">
        <f t="shared" si="12"/>
        <v>0</v>
      </c>
      <c r="N152" s="491" t="str">
        <f t="shared" si="13"/>
        <v/>
      </c>
    </row>
    <row r="153" spans="9:14">
      <c r="I153" s="510"/>
      <c r="L153" s="534"/>
      <c r="M153" s="491">
        <f t="shared" si="12"/>
        <v>0</v>
      </c>
      <c r="N153" s="491" t="str">
        <f t="shared" si="13"/>
        <v/>
      </c>
    </row>
    <row r="154" spans="9:14">
      <c r="I154" s="510"/>
      <c r="L154" s="534"/>
      <c r="M154" s="491">
        <f t="shared" si="12"/>
        <v>0</v>
      </c>
      <c r="N154" s="491" t="str">
        <f t="shared" si="13"/>
        <v/>
      </c>
    </row>
    <row r="155" spans="9:14">
      <c r="I155" s="510"/>
      <c r="L155" s="534"/>
      <c r="M155" s="491">
        <f t="shared" si="12"/>
        <v>0</v>
      </c>
      <c r="N155" s="491" t="str">
        <f t="shared" si="13"/>
        <v/>
      </c>
    </row>
    <row r="156" spans="9:14">
      <c r="I156" s="510"/>
      <c r="L156" s="534"/>
      <c r="M156" s="491">
        <f t="shared" si="12"/>
        <v>0</v>
      </c>
      <c r="N156" s="491" t="str">
        <f t="shared" si="13"/>
        <v/>
      </c>
    </row>
    <row r="157" spans="9:14">
      <c r="I157" s="510"/>
      <c r="L157" s="534"/>
      <c r="M157" s="491">
        <f t="shared" si="12"/>
        <v>0</v>
      </c>
      <c r="N157" s="491" t="str">
        <f t="shared" si="13"/>
        <v/>
      </c>
    </row>
    <row r="158" spans="9:14">
      <c r="I158" s="510"/>
      <c r="L158" s="534"/>
      <c r="M158" s="491">
        <f t="shared" si="12"/>
        <v>0</v>
      </c>
      <c r="N158" s="491" t="str">
        <f t="shared" si="13"/>
        <v/>
      </c>
    </row>
    <row r="159" spans="9:14">
      <c r="I159" s="510"/>
      <c r="L159" s="534"/>
      <c r="M159" s="491">
        <f t="shared" si="12"/>
        <v>0</v>
      </c>
      <c r="N159" s="491" t="str">
        <f t="shared" si="13"/>
        <v/>
      </c>
    </row>
    <row r="160" spans="9:14">
      <c r="I160" s="510"/>
      <c r="L160" s="534"/>
      <c r="M160" s="491">
        <f t="shared" si="12"/>
        <v>0</v>
      </c>
      <c r="N160" s="491" t="str">
        <f t="shared" si="13"/>
        <v/>
      </c>
    </row>
    <row r="161" spans="9:14">
      <c r="I161" s="510"/>
      <c r="L161" s="534"/>
      <c r="M161" s="491">
        <f t="shared" si="12"/>
        <v>0</v>
      </c>
      <c r="N161" s="491" t="str">
        <f t="shared" si="13"/>
        <v/>
      </c>
    </row>
    <row r="162" spans="9:14">
      <c r="I162" s="510"/>
      <c r="L162" s="534"/>
      <c r="M162" s="491">
        <f t="shared" si="12"/>
        <v>0</v>
      </c>
      <c r="N162" s="491" t="str">
        <f t="shared" si="13"/>
        <v/>
      </c>
    </row>
    <row r="163" spans="9:14">
      <c r="I163" s="510"/>
      <c r="L163" s="534"/>
      <c r="M163" s="491">
        <f t="shared" si="12"/>
        <v>0</v>
      </c>
      <c r="N163" s="491" t="str">
        <f t="shared" si="13"/>
        <v/>
      </c>
    </row>
    <row r="164" spans="9:14">
      <c r="I164" s="510"/>
      <c r="L164" s="534"/>
      <c r="M164" s="491">
        <f t="shared" si="12"/>
        <v>0</v>
      </c>
      <c r="N164" s="491" t="str">
        <f t="shared" si="13"/>
        <v/>
      </c>
    </row>
    <row r="165" spans="9:14">
      <c r="I165" s="510"/>
      <c r="L165" s="534"/>
      <c r="M165" s="491">
        <f t="shared" si="12"/>
        <v>0</v>
      </c>
      <c r="N165" s="491" t="str">
        <f t="shared" si="13"/>
        <v/>
      </c>
    </row>
    <row r="166" spans="9:14">
      <c r="I166" s="510"/>
      <c r="L166" s="534"/>
      <c r="M166" s="491">
        <f t="shared" ref="M166:M229" si="14">IF(ISNUMBER(FIND("/",$B167,1)),MID($B167,1,FIND("/",$B167,1)-1),$B167)</f>
        <v>0</v>
      </c>
      <c r="N166" s="491" t="str">
        <f t="shared" ref="N166:N229" si="15">IF(ISNUMBER(FIND("/",$B167,1)),MID($B167,FIND("/",$B167,1)+1,LEN($B167)),"")</f>
        <v/>
      </c>
    </row>
    <row r="167" spans="9:14">
      <c r="I167" s="510"/>
      <c r="L167" s="534"/>
      <c r="M167" s="491">
        <f t="shared" si="14"/>
        <v>0</v>
      </c>
      <c r="N167" s="491" t="str">
        <f t="shared" si="15"/>
        <v/>
      </c>
    </row>
    <row r="168" spans="9:14">
      <c r="I168" s="510"/>
      <c r="L168" s="534"/>
      <c r="M168" s="491">
        <f t="shared" si="14"/>
        <v>0</v>
      </c>
      <c r="N168" s="491" t="str">
        <f t="shared" si="15"/>
        <v/>
      </c>
    </row>
    <row r="169" spans="9:14">
      <c r="I169" s="510"/>
      <c r="L169" s="534"/>
      <c r="M169" s="491">
        <f t="shared" si="14"/>
        <v>0</v>
      </c>
      <c r="N169" s="491" t="str">
        <f t="shared" si="15"/>
        <v/>
      </c>
    </row>
    <row r="170" spans="9:14">
      <c r="I170" s="510"/>
      <c r="L170" s="534"/>
      <c r="M170" s="491">
        <f t="shared" si="14"/>
        <v>0</v>
      </c>
      <c r="N170" s="491" t="str">
        <f t="shared" si="15"/>
        <v/>
      </c>
    </row>
    <row r="171" spans="9:14">
      <c r="I171" s="510"/>
      <c r="L171" s="534"/>
      <c r="M171" s="491">
        <f t="shared" si="14"/>
        <v>0</v>
      </c>
      <c r="N171" s="491" t="str">
        <f t="shared" si="15"/>
        <v/>
      </c>
    </row>
    <row r="172" spans="9:14">
      <c r="I172" s="510"/>
      <c r="L172" s="534"/>
      <c r="M172" s="491">
        <f t="shared" si="14"/>
        <v>0</v>
      </c>
      <c r="N172" s="491" t="str">
        <f t="shared" si="15"/>
        <v/>
      </c>
    </row>
    <row r="173" spans="9:14">
      <c r="I173" s="510"/>
      <c r="L173" s="534"/>
      <c r="M173" s="491">
        <f t="shared" si="14"/>
        <v>0</v>
      </c>
      <c r="N173" s="491" t="str">
        <f t="shared" si="15"/>
        <v/>
      </c>
    </row>
    <row r="174" spans="9:14">
      <c r="I174" s="510"/>
      <c r="L174" s="534"/>
      <c r="M174" s="491">
        <f t="shared" si="14"/>
        <v>0</v>
      </c>
      <c r="N174" s="491" t="str">
        <f t="shared" si="15"/>
        <v/>
      </c>
    </row>
    <row r="175" spans="9:14">
      <c r="I175" s="510"/>
      <c r="L175" s="534"/>
      <c r="M175" s="491">
        <f t="shared" si="14"/>
        <v>0</v>
      </c>
      <c r="N175" s="491" t="str">
        <f t="shared" si="15"/>
        <v/>
      </c>
    </row>
    <row r="176" spans="9:14">
      <c r="I176" s="510"/>
      <c r="L176" s="534"/>
      <c r="M176" s="491">
        <f t="shared" si="14"/>
        <v>0</v>
      </c>
      <c r="N176" s="491" t="str">
        <f t="shared" si="15"/>
        <v/>
      </c>
    </row>
    <row r="177" spans="9:14">
      <c r="I177" s="510"/>
      <c r="L177" s="534"/>
      <c r="M177" s="491">
        <f t="shared" si="14"/>
        <v>0</v>
      </c>
      <c r="N177" s="491" t="str">
        <f t="shared" si="15"/>
        <v/>
      </c>
    </row>
    <row r="178" spans="9:14">
      <c r="I178" s="510"/>
      <c r="L178" s="534"/>
      <c r="M178" s="491">
        <f t="shared" si="14"/>
        <v>0</v>
      </c>
      <c r="N178" s="491" t="str">
        <f t="shared" si="15"/>
        <v/>
      </c>
    </row>
    <row r="179" spans="9:14">
      <c r="I179" s="510"/>
      <c r="L179" s="534"/>
      <c r="M179" s="491">
        <f t="shared" si="14"/>
        <v>0</v>
      </c>
      <c r="N179" s="491" t="str">
        <f t="shared" si="15"/>
        <v/>
      </c>
    </row>
    <row r="180" spans="9:14">
      <c r="I180" s="510"/>
      <c r="L180" s="534"/>
      <c r="M180" s="491">
        <f t="shared" si="14"/>
        <v>0</v>
      </c>
      <c r="N180" s="491" t="str">
        <f t="shared" si="15"/>
        <v/>
      </c>
    </row>
    <row r="181" spans="9:14">
      <c r="I181" s="510"/>
      <c r="L181" s="534"/>
      <c r="M181" s="491">
        <f t="shared" si="14"/>
        <v>0</v>
      </c>
      <c r="N181" s="491" t="str">
        <f t="shared" si="15"/>
        <v/>
      </c>
    </row>
    <row r="182" spans="9:14">
      <c r="I182" s="510"/>
      <c r="L182" s="534"/>
      <c r="M182" s="491">
        <f t="shared" si="14"/>
        <v>0</v>
      </c>
      <c r="N182" s="491" t="str">
        <f t="shared" si="15"/>
        <v/>
      </c>
    </row>
    <row r="183" spans="9:14">
      <c r="I183" s="510"/>
      <c r="L183" s="534"/>
      <c r="M183" s="491">
        <f t="shared" si="14"/>
        <v>0</v>
      </c>
      <c r="N183" s="491" t="str">
        <f t="shared" si="15"/>
        <v/>
      </c>
    </row>
    <row r="184" spans="9:14">
      <c r="I184" s="510"/>
      <c r="L184" s="534"/>
      <c r="M184" s="491">
        <f t="shared" si="14"/>
        <v>0</v>
      </c>
      <c r="N184" s="491" t="str">
        <f t="shared" si="15"/>
        <v/>
      </c>
    </row>
    <row r="185" spans="9:14">
      <c r="I185" s="510"/>
      <c r="L185" s="534"/>
      <c r="M185" s="491">
        <f t="shared" si="14"/>
        <v>0</v>
      </c>
      <c r="N185" s="491" t="str">
        <f t="shared" si="15"/>
        <v/>
      </c>
    </row>
    <row r="186" spans="9:14">
      <c r="I186" s="510"/>
      <c r="L186" s="534"/>
      <c r="M186" s="491">
        <f t="shared" si="14"/>
        <v>0</v>
      </c>
      <c r="N186" s="491" t="str">
        <f t="shared" si="15"/>
        <v/>
      </c>
    </row>
    <row r="187" spans="9:14">
      <c r="I187" s="510"/>
      <c r="L187" s="534"/>
      <c r="M187" s="491">
        <f t="shared" si="14"/>
        <v>0</v>
      </c>
      <c r="N187" s="491" t="str">
        <f t="shared" si="15"/>
        <v/>
      </c>
    </row>
    <row r="188" spans="9:14">
      <c r="I188" s="510"/>
      <c r="L188" s="534"/>
      <c r="M188" s="491">
        <f t="shared" si="14"/>
        <v>0</v>
      </c>
      <c r="N188" s="491" t="str">
        <f t="shared" si="15"/>
        <v/>
      </c>
    </row>
    <row r="189" spans="9:14">
      <c r="I189" s="510"/>
      <c r="L189" s="534"/>
      <c r="M189" s="491">
        <f t="shared" si="14"/>
        <v>0</v>
      </c>
      <c r="N189" s="491" t="str">
        <f t="shared" si="15"/>
        <v/>
      </c>
    </row>
    <row r="190" spans="9:14">
      <c r="I190" s="510"/>
      <c r="L190" s="534"/>
      <c r="M190" s="491">
        <f t="shared" si="14"/>
        <v>0</v>
      </c>
      <c r="N190" s="491" t="str">
        <f t="shared" si="15"/>
        <v/>
      </c>
    </row>
    <row r="191" spans="9:14">
      <c r="I191" s="510"/>
      <c r="M191" s="491">
        <f t="shared" si="14"/>
        <v>0</v>
      </c>
      <c r="N191" s="491" t="str">
        <f t="shared" si="15"/>
        <v/>
      </c>
    </row>
    <row r="192" spans="9:14">
      <c r="I192" s="510"/>
      <c r="M192" s="491">
        <f t="shared" si="14"/>
        <v>0</v>
      </c>
      <c r="N192" s="491" t="str">
        <f t="shared" si="15"/>
        <v/>
      </c>
    </row>
    <row r="193" spans="9:14">
      <c r="I193" s="510"/>
      <c r="M193" s="491">
        <f t="shared" si="14"/>
        <v>0</v>
      </c>
      <c r="N193" s="491" t="str">
        <f t="shared" si="15"/>
        <v/>
      </c>
    </row>
    <row r="194" spans="9:14">
      <c r="I194" s="510"/>
      <c r="M194" s="491">
        <f t="shared" si="14"/>
        <v>0</v>
      </c>
      <c r="N194" s="491" t="str">
        <f t="shared" si="15"/>
        <v/>
      </c>
    </row>
    <row r="195" spans="9:14">
      <c r="I195" s="510"/>
      <c r="M195" s="491">
        <f t="shared" si="14"/>
        <v>0</v>
      </c>
      <c r="N195" s="491" t="str">
        <f t="shared" si="15"/>
        <v/>
      </c>
    </row>
    <row r="196" spans="9:14">
      <c r="I196" s="510"/>
      <c r="M196" s="491">
        <f t="shared" si="14"/>
        <v>0</v>
      </c>
      <c r="N196" s="491" t="str">
        <f t="shared" si="15"/>
        <v/>
      </c>
    </row>
    <row r="197" spans="9:14">
      <c r="I197" s="510"/>
      <c r="M197" s="491">
        <f t="shared" si="14"/>
        <v>0</v>
      </c>
      <c r="N197" s="491" t="str">
        <f t="shared" si="15"/>
        <v/>
      </c>
    </row>
    <row r="198" spans="9:14">
      <c r="I198" s="510"/>
      <c r="M198" s="491">
        <f t="shared" si="14"/>
        <v>0</v>
      </c>
      <c r="N198" s="491" t="str">
        <f t="shared" si="15"/>
        <v/>
      </c>
    </row>
    <row r="199" spans="9:14">
      <c r="I199" s="510"/>
      <c r="M199" s="491">
        <f t="shared" si="14"/>
        <v>0</v>
      </c>
      <c r="N199" s="491" t="str">
        <f t="shared" si="15"/>
        <v/>
      </c>
    </row>
    <row r="200" spans="9:14">
      <c r="I200" s="510"/>
      <c r="M200" s="491">
        <f t="shared" si="14"/>
        <v>0</v>
      </c>
      <c r="N200" s="491" t="str">
        <f t="shared" si="15"/>
        <v/>
      </c>
    </row>
    <row r="201" spans="9:14">
      <c r="I201" s="510"/>
      <c r="M201" s="491">
        <f t="shared" si="14"/>
        <v>0</v>
      </c>
      <c r="N201" s="491" t="str">
        <f t="shared" si="15"/>
        <v/>
      </c>
    </row>
    <row r="202" spans="9:14">
      <c r="I202" s="510"/>
      <c r="M202" s="491">
        <f t="shared" si="14"/>
        <v>0</v>
      </c>
      <c r="N202" s="491" t="str">
        <f t="shared" si="15"/>
        <v/>
      </c>
    </row>
    <row r="203" spans="9:14">
      <c r="I203" s="510"/>
      <c r="M203" s="491">
        <f t="shared" si="14"/>
        <v>0</v>
      </c>
      <c r="N203" s="491" t="str">
        <f t="shared" si="15"/>
        <v/>
      </c>
    </row>
    <row r="204" spans="9:14">
      <c r="I204" s="510"/>
      <c r="M204" s="491">
        <f t="shared" si="14"/>
        <v>0</v>
      </c>
      <c r="N204" s="491" t="str">
        <f t="shared" si="15"/>
        <v/>
      </c>
    </row>
    <row r="205" spans="9:14">
      <c r="I205" s="510"/>
      <c r="M205" s="491">
        <f t="shared" si="14"/>
        <v>0</v>
      </c>
      <c r="N205" s="491" t="str">
        <f t="shared" si="15"/>
        <v/>
      </c>
    </row>
    <row r="206" spans="9:14">
      <c r="I206" s="510"/>
      <c r="M206" s="491">
        <f t="shared" si="14"/>
        <v>0</v>
      </c>
      <c r="N206" s="491" t="str">
        <f t="shared" si="15"/>
        <v/>
      </c>
    </row>
    <row r="207" spans="9:14">
      <c r="I207" s="510"/>
      <c r="M207" s="491">
        <f t="shared" si="14"/>
        <v>0</v>
      </c>
      <c r="N207" s="491" t="str">
        <f t="shared" si="15"/>
        <v/>
      </c>
    </row>
    <row r="208" spans="9:14">
      <c r="I208" s="510"/>
      <c r="M208" s="491">
        <f t="shared" si="14"/>
        <v>0</v>
      </c>
      <c r="N208" s="491" t="str">
        <f t="shared" si="15"/>
        <v/>
      </c>
    </row>
    <row r="209" spans="9:14">
      <c r="I209" s="510"/>
      <c r="M209" s="491">
        <f t="shared" si="14"/>
        <v>0</v>
      </c>
      <c r="N209" s="491" t="str">
        <f t="shared" si="15"/>
        <v/>
      </c>
    </row>
    <row r="210" spans="9:14">
      <c r="I210" s="510"/>
      <c r="M210" s="491">
        <f t="shared" si="14"/>
        <v>0</v>
      </c>
      <c r="N210" s="491" t="str">
        <f t="shared" si="15"/>
        <v/>
      </c>
    </row>
    <row r="211" spans="9:14">
      <c r="I211" s="510"/>
      <c r="M211" s="491">
        <f t="shared" si="14"/>
        <v>0</v>
      </c>
      <c r="N211" s="491" t="str">
        <f t="shared" si="15"/>
        <v/>
      </c>
    </row>
    <row r="212" spans="9:14">
      <c r="I212" s="510"/>
      <c r="M212" s="491">
        <f t="shared" si="14"/>
        <v>0</v>
      </c>
      <c r="N212" s="491" t="str">
        <f t="shared" si="15"/>
        <v/>
      </c>
    </row>
    <row r="213" spans="9:14">
      <c r="I213" s="510"/>
      <c r="M213" s="491">
        <f t="shared" si="14"/>
        <v>0</v>
      </c>
      <c r="N213" s="491" t="str">
        <f t="shared" si="15"/>
        <v/>
      </c>
    </row>
    <row r="214" spans="9:14">
      <c r="I214" s="510"/>
      <c r="M214" s="491">
        <f t="shared" si="14"/>
        <v>0</v>
      </c>
      <c r="N214" s="491" t="str">
        <f t="shared" si="15"/>
        <v/>
      </c>
    </row>
    <row r="215" spans="9:14">
      <c r="I215" s="510"/>
      <c r="M215" s="491">
        <f t="shared" si="14"/>
        <v>0</v>
      </c>
      <c r="N215" s="491" t="str">
        <f t="shared" si="15"/>
        <v/>
      </c>
    </row>
    <row r="216" spans="9:14">
      <c r="I216" s="510"/>
      <c r="M216" s="491">
        <f t="shared" si="14"/>
        <v>0</v>
      </c>
      <c r="N216" s="491" t="str">
        <f t="shared" si="15"/>
        <v/>
      </c>
    </row>
    <row r="217" spans="9:14">
      <c r="I217" s="510"/>
      <c r="M217" s="491">
        <f t="shared" si="14"/>
        <v>0</v>
      </c>
      <c r="N217" s="491" t="str">
        <f t="shared" si="15"/>
        <v/>
      </c>
    </row>
    <row r="218" spans="9:14">
      <c r="I218" s="510"/>
      <c r="M218" s="491">
        <f t="shared" si="14"/>
        <v>0</v>
      </c>
      <c r="N218" s="491" t="str">
        <f t="shared" si="15"/>
        <v/>
      </c>
    </row>
    <row r="219" spans="9:14">
      <c r="I219" s="510"/>
      <c r="M219" s="491">
        <f t="shared" si="14"/>
        <v>0</v>
      </c>
      <c r="N219" s="491" t="str">
        <f t="shared" si="15"/>
        <v/>
      </c>
    </row>
    <row r="220" spans="9:14">
      <c r="I220" s="510"/>
      <c r="M220" s="491">
        <f t="shared" si="14"/>
        <v>0</v>
      </c>
      <c r="N220" s="491" t="str">
        <f t="shared" si="15"/>
        <v/>
      </c>
    </row>
    <row r="221" spans="9:14">
      <c r="I221" s="510"/>
      <c r="M221" s="491">
        <f t="shared" si="14"/>
        <v>0</v>
      </c>
      <c r="N221" s="491" t="str">
        <f t="shared" si="15"/>
        <v/>
      </c>
    </row>
    <row r="222" spans="9:14">
      <c r="I222" s="510"/>
      <c r="M222" s="491">
        <f t="shared" si="14"/>
        <v>0</v>
      </c>
      <c r="N222" s="491" t="str">
        <f t="shared" si="15"/>
        <v/>
      </c>
    </row>
    <row r="223" spans="9:14">
      <c r="I223" s="510"/>
      <c r="M223" s="491">
        <f t="shared" si="14"/>
        <v>0</v>
      </c>
      <c r="N223" s="491" t="str">
        <f t="shared" si="15"/>
        <v/>
      </c>
    </row>
    <row r="224" spans="9:14">
      <c r="I224" s="510"/>
      <c r="M224" s="491">
        <f t="shared" si="14"/>
        <v>0</v>
      </c>
      <c r="N224" s="491" t="str">
        <f t="shared" si="15"/>
        <v/>
      </c>
    </row>
    <row r="225" spans="9:14">
      <c r="I225" s="510"/>
      <c r="M225" s="491">
        <f t="shared" si="14"/>
        <v>0</v>
      </c>
      <c r="N225" s="491" t="str">
        <f t="shared" si="15"/>
        <v/>
      </c>
    </row>
    <row r="226" spans="9:14">
      <c r="I226" s="510"/>
      <c r="M226" s="491">
        <f t="shared" si="14"/>
        <v>0</v>
      </c>
      <c r="N226" s="491" t="str">
        <f t="shared" si="15"/>
        <v/>
      </c>
    </row>
    <row r="227" spans="9:14">
      <c r="I227" s="510"/>
      <c r="M227" s="491">
        <f t="shared" si="14"/>
        <v>0</v>
      </c>
      <c r="N227" s="491" t="str">
        <f t="shared" si="15"/>
        <v/>
      </c>
    </row>
    <row r="228" spans="9:14">
      <c r="I228" s="510"/>
      <c r="M228" s="491">
        <f t="shared" si="14"/>
        <v>0</v>
      </c>
      <c r="N228" s="491" t="str">
        <f t="shared" si="15"/>
        <v/>
      </c>
    </row>
    <row r="229" spans="9:14">
      <c r="I229" s="510"/>
      <c r="M229" s="491">
        <f t="shared" si="14"/>
        <v>0</v>
      </c>
      <c r="N229" s="491" t="str">
        <f t="shared" si="15"/>
        <v/>
      </c>
    </row>
    <row r="230" spans="9:14">
      <c r="I230" s="510"/>
      <c r="M230" s="491">
        <f t="shared" ref="M230:M268" si="16">IF(ISNUMBER(FIND("/",$B231,1)),MID($B231,1,FIND("/",$B231,1)-1),$B231)</f>
        <v>0</v>
      </c>
      <c r="N230" s="491" t="str">
        <f t="shared" ref="N230:N268" si="17">IF(ISNUMBER(FIND("/",$B231,1)),MID($B231,FIND("/",$B231,1)+1,LEN($B231)),"")</f>
        <v/>
      </c>
    </row>
    <row r="231" spans="9:14">
      <c r="I231" s="510"/>
      <c r="M231" s="491">
        <f t="shared" si="16"/>
        <v>0</v>
      </c>
      <c r="N231" s="491" t="str">
        <f t="shared" si="17"/>
        <v/>
      </c>
    </row>
    <row r="232" spans="9:14">
      <c r="I232" s="510"/>
      <c r="M232" s="491">
        <f t="shared" si="16"/>
        <v>0</v>
      </c>
      <c r="N232" s="491" t="str">
        <f t="shared" si="17"/>
        <v/>
      </c>
    </row>
    <row r="233" spans="9:14">
      <c r="I233" s="510"/>
      <c r="M233" s="491">
        <f t="shared" si="16"/>
        <v>0</v>
      </c>
      <c r="N233" s="491" t="str">
        <f t="shared" si="17"/>
        <v/>
      </c>
    </row>
    <row r="234" spans="9:14">
      <c r="I234" s="510"/>
      <c r="M234" s="491">
        <f t="shared" si="16"/>
        <v>0</v>
      </c>
      <c r="N234" s="491" t="str">
        <f t="shared" si="17"/>
        <v/>
      </c>
    </row>
    <row r="235" spans="9:14">
      <c r="I235" s="510"/>
      <c r="M235" s="491">
        <f t="shared" si="16"/>
        <v>0</v>
      </c>
      <c r="N235" s="491" t="str">
        <f t="shared" si="17"/>
        <v/>
      </c>
    </row>
    <row r="236" spans="9:14">
      <c r="I236" s="510"/>
      <c r="M236" s="491">
        <f t="shared" si="16"/>
        <v>0</v>
      </c>
      <c r="N236" s="491" t="str">
        <f t="shared" si="17"/>
        <v/>
      </c>
    </row>
    <row r="237" spans="9:14">
      <c r="I237" s="510"/>
      <c r="M237" s="491">
        <f t="shared" si="16"/>
        <v>0</v>
      </c>
      <c r="N237" s="491" t="str">
        <f t="shared" si="17"/>
        <v/>
      </c>
    </row>
    <row r="238" spans="9:14">
      <c r="I238" s="510"/>
      <c r="M238" s="491">
        <f t="shared" si="16"/>
        <v>0</v>
      </c>
      <c r="N238" s="491" t="str">
        <f t="shared" si="17"/>
        <v/>
      </c>
    </row>
    <row r="239" spans="9:14">
      <c r="I239" s="510"/>
      <c r="M239" s="491">
        <f t="shared" si="16"/>
        <v>0</v>
      </c>
      <c r="N239" s="491" t="str">
        <f t="shared" si="17"/>
        <v/>
      </c>
    </row>
    <row r="240" spans="9:14">
      <c r="I240" s="510"/>
      <c r="M240" s="491">
        <f t="shared" si="16"/>
        <v>0</v>
      </c>
      <c r="N240" s="491" t="str">
        <f t="shared" si="17"/>
        <v/>
      </c>
    </row>
    <row r="241" spans="9:14">
      <c r="I241" s="510"/>
      <c r="M241" s="491">
        <f t="shared" si="16"/>
        <v>0</v>
      </c>
      <c r="N241" s="491" t="str">
        <f t="shared" si="17"/>
        <v/>
      </c>
    </row>
    <row r="242" spans="9:14">
      <c r="I242" s="510"/>
      <c r="M242" s="491">
        <f t="shared" si="16"/>
        <v>0</v>
      </c>
      <c r="N242" s="491" t="str">
        <f t="shared" si="17"/>
        <v/>
      </c>
    </row>
    <row r="243" spans="9:14">
      <c r="I243" s="510"/>
      <c r="M243" s="491">
        <f t="shared" si="16"/>
        <v>0</v>
      </c>
      <c r="N243" s="491" t="str">
        <f t="shared" si="17"/>
        <v/>
      </c>
    </row>
    <row r="244" spans="9:14">
      <c r="I244" s="510"/>
      <c r="M244" s="491">
        <f t="shared" si="16"/>
        <v>0</v>
      </c>
      <c r="N244" s="491" t="str">
        <f t="shared" si="17"/>
        <v/>
      </c>
    </row>
    <row r="245" spans="9:14">
      <c r="I245" s="510"/>
      <c r="M245" s="491">
        <f t="shared" si="16"/>
        <v>0</v>
      </c>
      <c r="N245" s="491" t="str">
        <f t="shared" si="17"/>
        <v/>
      </c>
    </row>
    <row r="246" spans="9:14">
      <c r="I246" s="510"/>
      <c r="M246" s="491">
        <f t="shared" si="16"/>
        <v>0</v>
      </c>
      <c r="N246" s="491" t="str">
        <f t="shared" si="17"/>
        <v/>
      </c>
    </row>
    <row r="247" spans="9:14">
      <c r="I247" s="510"/>
      <c r="M247" s="491">
        <f t="shared" si="16"/>
        <v>0</v>
      </c>
      <c r="N247" s="491" t="str">
        <f t="shared" si="17"/>
        <v/>
      </c>
    </row>
    <row r="248" spans="9:14">
      <c r="I248" s="510"/>
      <c r="M248" s="491">
        <f t="shared" si="16"/>
        <v>0</v>
      </c>
      <c r="N248" s="491" t="str">
        <f t="shared" si="17"/>
        <v/>
      </c>
    </row>
    <row r="249" spans="9:14">
      <c r="I249" s="510"/>
      <c r="M249" s="491">
        <f t="shared" si="16"/>
        <v>0</v>
      </c>
      <c r="N249" s="491" t="str">
        <f t="shared" si="17"/>
        <v/>
      </c>
    </row>
    <row r="250" spans="9:14">
      <c r="I250" s="510"/>
      <c r="M250" s="491">
        <f t="shared" si="16"/>
        <v>0</v>
      </c>
      <c r="N250" s="491" t="str">
        <f t="shared" si="17"/>
        <v/>
      </c>
    </row>
    <row r="251" spans="9:14">
      <c r="I251" s="510"/>
      <c r="M251" s="491">
        <f t="shared" si="16"/>
        <v>0</v>
      </c>
      <c r="N251" s="491" t="str">
        <f t="shared" si="17"/>
        <v/>
      </c>
    </row>
    <row r="252" spans="9:14">
      <c r="I252" s="510"/>
      <c r="M252" s="491">
        <f t="shared" si="16"/>
        <v>0</v>
      </c>
      <c r="N252" s="491" t="str">
        <f t="shared" si="17"/>
        <v/>
      </c>
    </row>
    <row r="253" spans="9:14">
      <c r="I253" s="510"/>
      <c r="M253" s="491">
        <f t="shared" si="16"/>
        <v>0</v>
      </c>
      <c r="N253" s="491" t="str">
        <f t="shared" si="17"/>
        <v/>
      </c>
    </row>
    <row r="254" spans="9:14">
      <c r="I254" s="510"/>
      <c r="M254" s="491">
        <f t="shared" si="16"/>
        <v>0</v>
      </c>
      <c r="N254" s="491" t="str">
        <f t="shared" si="17"/>
        <v/>
      </c>
    </row>
    <row r="255" spans="9:14">
      <c r="I255" s="510"/>
      <c r="M255" s="491">
        <f t="shared" si="16"/>
        <v>0</v>
      </c>
      <c r="N255" s="491" t="str">
        <f t="shared" si="17"/>
        <v/>
      </c>
    </row>
    <row r="256" spans="9:14">
      <c r="I256" s="510"/>
      <c r="M256" s="491">
        <f t="shared" si="16"/>
        <v>0</v>
      </c>
      <c r="N256" s="491" t="str">
        <f t="shared" si="17"/>
        <v/>
      </c>
    </row>
    <row r="257" spans="9:14">
      <c r="I257" s="510"/>
      <c r="M257" s="491">
        <f t="shared" si="16"/>
        <v>0</v>
      </c>
      <c r="N257" s="491" t="str">
        <f t="shared" si="17"/>
        <v/>
      </c>
    </row>
    <row r="258" spans="9:14">
      <c r="I258" s="510"/>
      <c r="M258" s="491">
        <f t="shared" si="16"/>
        <v>0</v>
      </c>
      <c r="N258" s="491" t="str">
        <f t="shared" si="17"/>
        <v/>
      </c>
    </row>
    <row r="259" spans="9:14">
      <c r="I259" s="510"/>
      <c r="M259" s="491">
        <f t="shared" si="16"/>
        <v>0</v>
      </c>
      <c r="N259" s="491" t="str">
        <f t="shared" si="17"/>
        <v/>
      </c>
    </row>
    <row r="260" spans="9:14">
      <c r="I260" s="510"/>
      <c r="M260" s="491">
        <f t="shared" si="16"/>
        <v>0</v>
      </c>
      <c r="N260" s="491" t="str">
        <f t="shared" si="17"/>
        <v/>
      </c>
    </row>
    <row r="261" spans="9:14">
      <c r="I261" s="510"/>
      <c r="M261" s="491">
        <f t="shared" si="16"/>
        <v>0</v>
      </c>
      <c r="N261" s="491" t="str">
        <f t="shared" si="17"/>
        <v/>
      </c>
    </row>
    <row r="262" spans="9:14">
      <c r="I262" s="510"/>
      <c r="M262" s="491">
        <f t="shared" si="16"/>
        <v>0</v>
      </c>
      <c r="N262" s="491" t="str">
        <f t="shared" si="17"/>
        <v/>
      </c>
    </row>
    <row r="263" spans="9:14">
      <c r="I263" s="510"/>
      <c r="M263" s="491">
        <f t="shared" si="16"/>
        <v>0</v>
      </c>
      <c r="N263" s="491" t="str">
        <f t="shared" si="17"/>
        <v/>
      </c>
    </row>
    <row r="264" spans="9:14">
      <c r="I264" s="510"/>
      <c r="L264" s="603"/>
      <c r="M264" s="491">
        <f t="shared" si="16"/>
        <v>0</v>
      </c>
      <c r="N264" s="491" t="str">
        <f t="shared" si="17"/>
        <v/>
      </c>
    </row>
    <row r="265" spans="9:14">
      <c r="I265" s="510"/>
      <c r="L265" s="174"/>
      <c r="M265" s="491">
        <f t="shared" si="16"/>
        <v>0</v>
      </c>
      <c r="N265" s="491" t="str">
        <f t="shared" si="17"/>
        <v/>
      </c>
    </row>
    <row r="266" spans="9:14">
      <c r="I266" s="510"/>
      <c r="L266" s="174"/>
      <c r="M266" s="491">
        <f t="shared" si="16"/>
        <v>0</v>
      </c>
      <c r="N266" s="491" t="str">
        <f t="shared" si="17"/>
        <v/>
      </c>
    </row>
    <row r="267" spans="9:14">
      <c r="I267" s="510"/>
      <c r="L267" s="603"/>
      <c r="M267" s="491">
        <f t="shared" si="16"/>
        <v>0</v>
      </c>
      <c r="N267" s="491" t="str">
        <f t="shared" si="17"/>
        <v/>
      </c>
    </row>
    <row r="268" spans="9:14">
      <c r="I268" s="510"/>
      <c r="L268" s="603"/>
      <c r="M268" s="491">
        <f t="shared" si="16"/>
        <v>0</v>
      </c>
      <c r="N268" s="491" t="str">
        <f t="shared" si="17"/>
        <v/>
      </c>
    </row>
    <row r="269" spans="9:14">
      <c r="I269" s="510"/>
      <c r="L269" s="603"/>
    </row>
    <row r="270" spans="9:14">
      <c r="L270" s="603"/>
    </row>
    <row r="271" spans="9:14">
      <c r="L271" s="507"/>
    </row>
    <row r="272" spans="9:14">
      <c r="L272" s="507"/>
    </row>
  </sheetData>
  <mergeCells count="3">
    <mergeCell ref="A1:H1"/>
    <mergeCell ref="B3:D3"/>
    <mergeCell ref="A27:B27"/>
  </mergeCells>
  <conditionalFormatting sqref="F5">
    <cfRule type="containsText" dxfId="543" priority="15" operator="containsText" text="ALERTA">
      <formula>NOT(ISERROR(SEARCH("ALERTA",F5)))</formula>
    </cfRule>
  </conditionalFormatting>
  <conditionalFormatting sqref="E5">
    <cfRule type="containsText" dxfId="542" priority="16" operator="containsText" text="CADUCADO">
      <formula>NOT(ISERROR(SEARCH("CADUCADO",E5)))</formula>
    </cfRule>
  </conditionalFormatting>
  <conditionalFormatting sqref="F6:F21">
    <cfRule type="containsText" dxfId="541" priority="13" operator="containsText" text="ALERTA">
      <formula>NOT(ISERROR(SEARCH("ALERTA",F6)))</formula>
    </cfRule>
  </conditionalFormatting>
  <conditionalFormatting sqref="E6:E21">
    <cfRule type="containsText" dxfId="540" priority="14" operator="containsText" text="CADUCADO">
      <formula>NOT(ISERROR(SEARCH("CADUCADO",E6)))</formula>
    </cfRule>
  </conditionalFormatting>
  <conditionalFormatting sqref="E22">
    <cfRule type="containsText" dxfId="539" priority="11" operator="containsText" text="CADUCADO">
      <formula>NOT(ISERROR(SEARCH("CADUCADO",E22)))</formula>
    </cfRule>
    <cfRule type="expression" dxfId="538" priority="12">
      <formula xml:space="preserve"> CADUCADO</formula>
    </cfRule>
  </conditionalFormatting>
  <conditionalFormatting sqref="E22">
    <cfRule type="containsText" dxfId="537" priority="10" operator="containsText" text="CADUCADO">
      <formula>NOT(ISERROR(SEARCH("CADUCADO",E22)))</formula>
    </cfRule>
  </conditionalFormatting>
  <conditionalFormatting sqref="F22">
    <cfRule type="containsText" dxfId="536" priority="8" operator="containsText" text="CADUCADO">
      <formula>NOT(ISERROR(SEARCH("CADUCADO",F22)))</formula>
    </cfRule>
    <cfRule type="expression" dxfId="535" priority="9">
      <formula xml:space="preserve"> CADUCADO</formula>
    </cfRule>
  </conditionalFormatting>
  <conditionalFormatting sqref="F22">
    <cfRule type="containsText" dxfId="534" priority="7" operator="containsText" text="ALERTA">
      <formula>NOT(ISERROR(SEARCH("ALERTA",F22)))</formula>
    </cfRule>
  </conditionalFormatting>
  <conditionalFormatting sqref="E23:E26">
    <cfRule type="containsText" dxfId="533" priority="5" operator="containsText" text="CADUCADO">
      <formula>NOT(ISERROR(SEARCH("CADUCADO",E23)))</formula>
    </cfRule>
    <cfRule type="expression" dxfId="532" priority="6">
      <formula xml:space="preserve"> CADUCADO</formula>
    </cfRule>
  </conditionalFormatting>
  <conditionalFormatting sqref="E23:E26">
    <cfRule type="containsText" dxfId="531" priority="4" operator="containsText" text="CADUCADO">
      <formula>NOT(ISERROR(SEARCH("CADUCADO",E23)))</formula>
    </cfRule>
  </conditionalFormatting>
  <conditionalFormatting sqref="F23:F26">
    <cfRule type="containsText" dxfId="530" priority="2" operator="containsText" text="CADUCADO">
      <formula>NOT(ISERROR(SEARCH("CADUCADO",F23)))</formula>
    </cfRule>
    <cfRule type="expression" dxfId="529" priority="3">
      <formula xml:space="preserve"> CADUCADO</formula>
    </cfRule>
  </conditionalFormatting>
  <conditionalFormatting sqref="F23:F26">
    <cfRule type="containsText" dxfId="528" priority="1" operator="containsText" text="ALERTA">
      <formula>NOT(ISERROR(SEARCH("ALERTA",F23)))</formula>
    </cfRule>
  </conditionalFormatting>
  <hyperlinks>
    <hyperlink ref="A1:H1" location="TITULARES!A1" display="LISTA DE DIAGNOSTICADORES CON AUTORIZACIÓN DE COMERCIALIZACIÓN EN CUBA 2017"/>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1313"/>
  <sheetViews>
    <sheetView workbookViewId="0">
      <selection sqref="A1:H1"/>
    </sheetView>
  </sheetViews>
  <sheetFormatPr baseColWidth="10" defaultRowHeight="15"/>
  <cols>
    <col min="1" max="1" width="15.7109375" style="21" customWidth="1"/>
    <col min="2" max="2" width="12.42578125" style="1" customWidth="1"/>
    <col min="3" max="3" width="12.140625" style="1" customWidth="1"/>
    <col min="4" max="4" width="14.85546875" style="1" customWidth="1"/>
    <col min="5" max="5" width="16" style="1" customWidth="1"/>
    <col min="6" max="6" width="15" style="1" customWidth="1"/>
    <col min="7" max="7" width="14" style="1" customWidth="1"/>
    <col min="8" max="8" width="65.5703125" style="1" customWidth="1"/>
    <col min="9" max="9" width="32.140625" style="1" customWidth="1"/>
    <col min="10" max="10" width="29" style="24" customWidth="1"/>
    <col min="11" max="11" width="13.85546875" style="24" customWidth="1"/>
    <col min="12" max="12" width="11.42578125" style="4" customWidth="1"/>
    <col min="13" max="13" width="12.85546875" style="4" hidden="1" customWidth="1"/>
    <col min="14" max="14" width="17.28515625" style="4" hidden="1" customWidth="1"/>
    <col min="15" max="15" width="11.5703125" style="1" hidden="1" customWidth="1"/>
    <col min="16" max="16" width="8.5703125" style="1" hidden="1" customWidth="1"/>
    <col min="17" max="17" width="5" style="1" hidden="1" customWidth="1"/>
    <col min="18" max="27" width="11.42578125" style="1" hidden="1" customWidth="1"/>
    <col min="28" max="28" width="11.42578125" style="1" customWidth="1"/>
    <col min="29" max="16384" width="11.42578125" style="1"/>
  </cols>
  <sheetData>
    <row r="1" spans="1:45">
      <c r="A1" s="2308" t="s">
        <v>6115</v>
      </c>
      <c r="B1" s="2308"/>
      <c r="C1" s="2308"/>
      <c r="D1" s="2308"/>
      <c r="E1" s="2308"/>
      <c r="F1" s="2308"/>
      <c r="G1" s="2308"/>
      <c r="H1" s="2308"/>
      <c r="I1" s="4"/>
    </row>
    <row r="2" spans="1:45" ht="27" customHeight="1" thickBot="1">
      <c r="A2" s="580" t="s">
        <v>3794</v>
      </c>
      <c r="B2" s="33"/>
      <c r="C2" s="33"/>
      <c r="D2" s="33"/>
      <c r="E2" s="33"/>
      <c r="F2" s="33"/>
      <c r="M2" s="65"/>
      <c r="S2" s="661" t="s">
        <v>3835</v>
      </c>
      <c r="T2" s="662">
        <f ca="1">TODAY()</f>
        <v>44236</v>
      </c>
    </row>
    <row r="3" spans="1:45" s="24" customFormat="1" ht="17.25" customHeight="1" thickBot="1">
      <c r="A3" s="2309" t="s">
        <v>1490</v>
      </c>
      <c r="B3" s="2310"/>
      <c r="C3" s="2310"/>
      <c r="D3" s="2310"/>
      <c r="E3" s="2310"/>
      <c r="F3" s="2310"/>
      <c r="G3" s="2311"/>
      <c r="H3" s="231"/>
      <c r="I3" s="231"/>
      <c r="J3" s="231"/>
      <c r="K3" s="232"/>
      <c r="L3" s="4"/>
      <c r="M3" s="4"/>
      <c r="N3" s="4"/>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row>
    <row r="4" spans="1:45" s="686" customFormat="1" ht="29.25" customHeight="1" thickTop="1" thickBot="1">
      <c r="A4" s="687" t="s">
        <v>2033</v>
      </c>
      <c r="B4" s="688" t="s">
        <v>1489</v>
      </c>
      <c r="C4" s="688" t="s">
        <v>1491</v>
      </c>
      <c r="D4" s="688" t="s">
        <v>1492</v>
      </c>
      <c r="E4" s="689" t="s">
        <v>3836</v>
      </c>
      <c r="F4" s="689" t="s">
        <v>3837</v>
      </c>
      <c r="G4" s="690" t="s">
        <v>778</v>
      </c>
      <c r="H4" s="691" t="s">
        <v>2016</v>
      </c>
      <c r="I4" s="688" t="s">
        <v>1493</v>
      </c>
      <c r="J4" s="688" t="s">
        <v>1362</v>
      </c>
      <c r="K4" s="692" t="s">
        <v>1361</v>
      </c>
      <c r="L4" s="681" t="s">
        <v>2022</v>
      </c>
      <c r="M4" s="681" t="s">
        <v>2020</v>
      </c>
      <c r="N4" s="681" t="s">
        <v>2021</v>
      </c>
      <c r="O4" s="682" t="s">
        <v>2024</v>
      </c>
      <c r="P4" s="683"/>
      <c r="Q4" s="684"/>
      <c r="R4" s="14"/>
      <c r="S4" s="14"/>
      <c r="T4" s="823"/>
      <c r="U4" s="827">
        <v>2012</v>
      </c>
      <c r="V4" s="822">
        <v>2013</v>
      </c>
      <c r="W4" s="822">
        <v>2014</v>
      </c>
      <c r="X4" s="822">
        <v>2015</v>
      </c>
      <c r="Y4" s="822">
        <v>2016</v>
      </c>
      <c r="Z4" s="827" t="s">
        <v>3841</v>
      </c>
      <c r="AA4" s="850" t="s">
        <v>2025</v>
      </c>
      <c r="AB4" s="14"/>
      <c r="AC4" s="14"/>
      <c r="AD4" s="14"/>
      <c r="AE4" s="14"/>
      <c r="AF4" s="14"/>
      <c r="AG4" s="14"/>
      <c r="AH4" s="14"/>
      <c r="AI4" s="14"/>
      <c r="AJ4" s="14"/>
      <c r="AK4" s="14"/>
      <c r="AL4" s="14"/>
      <c r="AM4" s="14"/>
      <c r="AN4" s="14"/>
      <c r="AO4" s="14"/>
      <c r="AP4" s="14"/>
      <c r="AQ4" s="14"/>
      <c r="AR4" s="14"/>
      <c r="AS4" s="14"/>
    </row>
    <row r="5" spans="1:45" ht="17.100000000000001" customHeight="1">
      <c r="A5" s="861" t="s">
        <v>2019</v>
      </c>
      <c r="B5" s="769" t="s">
        <v>1814</v>
      </c>
      <c r="C5" s="770">
        <v>40361</v>
      </c>
      <c r="D5" s="771">
        <v>45840</v>
      </c>
      <c r="E5" s="248" t="str">
        <f t="shared" ref="E5:E36" ca="1" si="0">IF(D5&lt;=$T$2,"CADUCADO","VIGENTE")</f>
        <v>VIGENTE</v>
      </c>
      <c r="F5" s="248" t="str">
        <f t="shared" ref="F5:F36" ca="1" si="1">IF($T$2&gt;=(EDATE(D5,-4)),"ALERTA","OK")</f>
        <v>OK</v>
      </c>
      <c r="G5" s="772" t="s">
        <v>1614</v>
      </c>
      <c r="H5" s="773" t="s">
        <v>6442</v>
      </c>
      <c r="I5" s="774" t="s">
        <v>1552</v>
      </c>
      <c r="J5" s="769"/>
      <c r="K5" s="775"/>
      <c r="L5" s="65"/>
      <c r="M5" s="4" t="str">
        <f>IF(ISNUMBER(FIND("/",$B5,1)),MID($B5,1,FIND("/",$B5,1)-1),$B5)</f>
        <v>D1007-32</v>
      </c>
      <c r="N5" s="4" t="str">
        <f>IF(ISNUMBER(FIND("/",$B5,1)),MID($B5,FIND("/",$B5,1)+1,LEN($B5)),"")</f>
        <v/>
      </c>
      <c r="O5" s="135" t="s">
        <v>2033</v>
      </c>
      <c r="P5" s="135" t="s">
        <v>2020</v>
      </c>
      <c r="Q5" s="128" t="s">
        <v>2025</v>
      </c>
      <c r="T5" s="824"/>
      <c r="U5" s="828">
        <f>COUNTIFS($C$5:$C$118, "&gt;="&amp;U10, $C$5:$C$118, "&lt;="&amp;U11, $A$5:$A$118, "&lt;&gt;F")</f>
        <v>1</v>
      </c>
      <c r="V5" s="828">
        <f>COUNTIFS($C$5:$C$118, "&gt;="&amp;V10, $C$5:$C$118, "&lt;="&amp;V11, $A$5:$A$118, "&lt;&gt;F")</f>
        <v>0</v>
      </c>
      <c r="W5" s="828">
        <f>COUNTIFS($C$5:$C$118, "&gt;="&amp;W10, $C$5:$C$118, "&lt;="&amp;W11, $A$5:$A$118, "&lt;&gt;F")</f>
        <v>0</v>
      </c>
      <c r="X5" s="828">
        <f>COUNTIFS($C$5:$C$118, "&gt;="&amp;X10, $C$5:$C$118, "&lt;="&amp;X11, $A$5:$A$118, "&lt;&gt;F")</f>
        <v>3</v>
      </c>
      <c r="Y5" s="828">
        <f>COUNTIFS($C$5:$C$118, "&gt;="&amp;Y10, $C$5:$C$118, "&lt;="&amp;Y11, $A$5:$A$118, "&lt;&gt;F")</f>
        <v>0</v>
      </c>
      <c r="Z5" s="828">
        <f ca="1">COUNTIFS($C$6:$C$244,"&gt;="&amp;Z10, $C$6:$C$244, "&lt;="&amp;Z11, $A$6:$A$244, "&lt;&gt;F")</f>
        <v>6</v>
      </c>
      <c r="AA5" s="851">
        <f>SUM(U5:Y5)</f>
        <v>4</v>
      </c>
      <c r="AB5" s="2"/>
      <c r="AC5" s="2"/>
      <c r="AD5" s="2"/>
      <c r="AE5" s="2"/>
      <c r="AF5" s="2"/>
      <c r="AG5" s="2"/>
      <c r="AH5" s="2"/>
      <c r="AI5" s="2"/>
      <c r="AJ5" s="2"/>
      <c r="AK5" s="2"/>
      <c r="AL5" s="2"/>
      <c r="AM5" s="2"/>
      <c r="AN5" s="2"/>
      <c r="AO5" s="2"/>
      <c r="AP5" s="2"/>
      <c r="AQ5" s="2"/>
      <c r="AR5" s="2"/>
      <c r="AS5" s="2"/>
    </row>
    <row r="6" spans="1:45" ht="17.100000000000001" customHeight="1">
      <c r="A6" s="862" t="s">
        <v>2018</v>
      </c>
      <c r="B6" s="225" t="s">
        <v>1815</v>
      </c>
      <c r="C6" s="226">
        <v>40361</v>
      </c>
      <c r="D6" s="268">
        <v>45840</v>
      </c>
      <c r="E6" s="268" t="str">
        <f t="shared" ca="1" si="0"/>
        <v>VIGENTE</v>
      </c>
      <c r="F6" s="268" t="str">
        <f t="shared" ca="1" si="1"/>
        <v>OK</v>
      </c>
      <c r="G6" s="225" t="s">
        <v>1614</v>
      </c>
      <c r="H6" s="227" t="s">
        <v>953</v>
      </c>
      <c r="I6" s="228" t="s">
        <v>1552</v>
      </c>
      <c r="J6" s="229" t="s">
        <v>682</v>
      </c>
      <c r="K6" s="267">
        <v>4050</v>
      </c>
      <c r="L6" s="65"/>
      <c r="M6" s="4" t="str">
        <f t="shared" ref="M6:M69" si="2">IF(ISNUMBER(FIND("/",$B6,1)),MID($B6,1,FIND("/",$B6,1)-1),$B6)</f>
        <v>D1007-32</v>
      </c>
      <c r="N6" s="4" t="str">
        <f t="shared" ref="N6:N69" si="3">IF(ISNUMBER(FIND("/",$B6,1)),MID($B6,FIND("/",$B6,1)+1,LEN($B6)),"")</f>
        <v>1</v>
      </c>
      <c r="O6" s="136" t="s">
        <v>2019</v>
      </c>
      <c r="P6" s="127"/>
      <c r="Q6" s="129">
        <v>5</v>
      </c>
      <c r="T6" s="825" t="s">
        <v>3842</v>
      </c>
      <c r="U6" s="828">
        <f ca="1">COUNTIFS($C$6:$C$244, "&gt;="&amp;U10, $C$6:$C$244, "&lt;="&amp;U11, $A$6:$A$244, "&lt;&gt;F",$G$6:$G$244, "A" )</f>
        <v>1</v>
      </c>
      <c r="V6" s="828">
        <f ca="1">COUNTIFS($C$6:$C$244, "&gt;="&amp;V10, $C$6:$C$244, "&lt;="&amp;V11, $A$6:$A$244, "&lt;&gt;F",$G$6:$G$244, "A" )</f>
        <v>0</v>
      </c>
      <c r="W6" s="828">
        <f ca="1">COUNTIFS($C$6:$C$244, "&gt;="&amp;W10, $C$6:$C$244, "&lt;="&amp;W11, $A$6:$A$244, "&lt;&gt;F",$G$6:$G$244, "A" )</f>
        <v>0</v>
      </c>
      <c r="X6" s="828">
        <f ca="1">COUNTIFS($C$6:$C$244, "&gt;="&amp;X10, $C$6:$C$244, "&lt;="&amp;X11, $A$6:$A$244, "&lt;&gt;F",$G$6:$G$244, "A" )</f>
        <v>0</v>
      </c>
      <c r="Y6" s="828">
        <f ca="1">COUNTIFS($C$6:$C$244, "&gt;="&amp;Y10, $C$6:$C$244, "&lt;="&amp;Y11, $A$6:$A$244, "&lt;&gt;F",$G$6:$G$244, "A" )</f>
        <v>0</v>
      </c>
      <c r="Z6" s="828">
        <f ca="1">COUNTIFS($C$6:$C$244,"&gt;="&amp;Z11, $C$6:$C$244, "&lt;="&amp;Z12, $A$6:$A$244, "&lt;&gt;F",$G$6:$G$244, "A")</f>
        <v>0</v>
      </c>
      <c r="AA6" s="851">
        <f ca="1">SUM(U6:Y6)</f>
        <v>1</v>
      </c>
      <c r="AC6" s="2"/>
      <c r="AD6" s="2"/>
      <c r="AE6" s="2"/>
      <c r="AF6" s="2"/>
      <c r="AG6" s="2"/>
      <c r="AH6" s="2"/>
      <c r="AI6" s="2"/>
      <c r="AJ6" s="2"/>
      <c r="AK6" s="2"/>
      <c r="AL6" s="2"/>
      <c r="AM6" s="2"/>
      <c r="AN6" s="2"/>
      <c r="AO6" s="2"/>
      <c r="AP6" s="2"/>
      <c r="AQ6" s="2"/>
      <c r="AR6" s="2"/>
      <c r="AS6" s="2"/>
    </row>
    <row r="7" spans="1:45" ht="17.100000000000001" customHeight="1">
      <c r="A7" s="863" t="s">
        <v>2018</v>
      </c>
      <c r="B7" s="203" t="s">
        <v>951</v>
      </c>
      <c r="C7" s="204">
        <v>40361</v>
      </c>
      <c r="D7" s="261">
        <v>45840</v>
      </c>
      <c r="E7" s="261" t="str">
        <f t="shared" ca="1" si="0"/>
        <v>VIGENTE</v>
      </c>
      <c r="F7" s="261" t="str">
        <f t="shared" ca="1" si="1"/>
        <v>OK</v>
      </c>
      <c r="G7" s="203" t="s">
        <v>1614</v>
      </c>
      <c r="H7" s="205" t="s">
        <v>954</v>
      </c>
      <c r="I7" s="206" t="s">
        <v>1552</v>
      </c>
      <c r="J7" s="207" t="s">
        <v>682</v>
      </c>
      <c r="K7" s="209">
        <v>4261</v>
      </c>
      <c r="L7" s="65"/>
      <c r="M7" s="4" t="str">
        <f t="shared" si="2"/>
        <v>D1007-32</v>
      </c>
      <c r="N7" s="4" t="str">
        <f t="shared" si="3"/>
        <v>2</v>
      </c>
      <c r="O7" s="136" t="s">
        <v>2017</v>
      </c>
      <c r="P7" s="127"/>
      <c r="Q7" s="129">
        <v>1</v>
      </c>
      <c r="T7" s="825" t="s">
        <v>3843</v>
      </c>
      <c r="U7" s="828">
        <f ca="1">COUNTIFS($C$6:$C$244, "&gt;="&amp;U10, $C$6:$C$244, "&lt;="&amp;U11, $A$6:$A$244, "&lt;&gt;F",$G$6:$G$244, "B" )</f>
        <v>0</v>
      </c>
      <c r="V7" s="828">
        <f ca="1">COUNTIFS($C$6:$C$244, "&gt;="&amp;V10, $C$6:$C$244, "&lt;="&amp;V11, $A$6:$A$244, "&lt;&gt;F",$G$6:$G$244, "B" )</f>
        <v>0</v>
      </c>
      <c r="W7" s="828">
        <f ca="1">COUNTIFS($C$6:$C$244, "&gt;="&amp;W10, $C$6:$C$244, "&lt;="&amp;W11, $A$6:$A$244, "&lt;&gt;F",$G$6:$G$244, "B" )</f>
        <v>0</v>
      </c>
      <c r="X7" s="828">
        <f ca="1">COUNTIFS($C$6:$C$244, "&gt;="&amp;X10, $C$6:$C$244, "&lt;="&amp;X11, $A$6:$A$244, "&lt;&gt;F",$G$6:$G$244, "B" )</f>
        <v>3</v>
      </c>
      <c r="Y7" s="828">
        <f ca="1">COUNTIFS($C$6:$C$244, "&gt;="&amp;Y10, $C$6:$C$244, "&lt;="&amp;Y11, $A$6:$A$244, "&lt;&gt;F",$G$6:$G$244, "B" )</f>
        <v>0</v>
      </c>
      <c r="Z7" s="828">
        <f ca="1">COUNTIFS($C$6:$C$244,"&gt;="&amp;Z12, $C$6:$C$244, "&lt;="&amp;Z13, $A$6:$A$244, "&lt;&gt;F",$G$6:$G$244, "A")</f>
        <v>0</v>
      </c>
      <c r="AA7" s="851">
        <f ca="1">SUM(U7:Y7)</f>
        <v>3</v>
      </c>
      <c r="AC7" s="2"/>
      <c r="AD7" s="2"/>
      <c r="AE7" s="2"/>
      <c r="AF7" s="2"/>
      <c r="AG7" s="2"/>
      <c r="AH7" s="2"/>
      <c r="AI7" s="2"/>
      <c r="AJ7" s="2"/>
      <c r="AK7" s="2"/>
      <c r="AL7" s="2"/>
      <c r="AM7" s="2"/>
      <c r="AN7" s="2"/>
      <c r="AO7" s="2"/>
      <c r="AP7" s="2"/>
      <c r="AQ7" s="2"/>
      <c r="AR7" s="2"/>
      <c r="AS7" s="2"/>
    </row>
    <row r="8" spans="1:45" ht="17.100000000000001" customHeight="1">
      <c r="A8" s="863" t="s">
        <v>2018</v>
      </c>
      <c r="B8" s="203" t="s">
        <v>952</v>
      </c>
      <c r="C8" s="204">
        <v>40361</v>
      </c>
      <c r="D8" s="261">
        <v>45840</v>
      </c>
      <c r="E8" s="261" t="str">
        <f t="shared" ca="1" si="0"/>
        <v>VIGENTE</v>
      </c>
      <c r="F8" s="261" t="str">
        <f t="shared" ca="1" si="1"/>
        <v>OK</v>
      </c>
      <c r="G8" s="203" t="s">
        <v>1614</v>
      </c>
      <c r="H8" s="205" t="s">
        <v>955</v>
      </c>
      <c r="I8" s="206" t="s">
        <v>1552</v>
      </c>
      <c r="J8" s="207" t="s">
        <v>682</v>
      </c>
      <c r="K8" s="209">
        <v>4448</v>
      </c>
      <c r="L8" s="65"/>
      <c r="M8" s="4" t="str">
        <f t="shared" si="2"/>
        <v>D1007-32</v>
      </c>
      <c r="N8" s="4" t="str">
        <f t="shared" si="3"/>
        <v>3</v>
      </c>
      <c r="O8" s="136" t="s">
        <v>2018</v>
      </c>
      <c r="P8" s="127"/>
      <c r="Q8" s="129">
        <v>103</v>
      </c>
      <c r="T8" s="825" t="s">
        <v>3844</v>
      </c>
      <c r="U8" s="828">
        <f ca="1">COUNTIFS($C$6:$C$244, "&gt;="&amp;U10, $C$6:$C$244, "&lt;="&amp;U11, $A$6:$A$244, "&lt;&gt;F",$G$6:$G$244, "C" )</f>
        <v>0</v>
      </c>
      <c r="V8" s="828">
        <f ca="1">COUNTIFS($C$6:$C$244, "&gt;="&amp;V10, $C$6:$C$244, "&lt;="&amp;V11, $A$6:$A$244, "&lt;&gt;F",$G$6:$G$244, "C" )</f>
        <v>0</v>
      </c>
      <c r="W8" s="828">
        <f ca="1">COUNTIFS($C$6:$C$244, "&gt;="&amp;W10, $C$6:$C$244, "&lt;="&amp;W11, $A$6:$A$244, "&lt;&gt;F",$G$6:$G$244, "C" )</f>
        <v>0</v>
      </c>
      <c r="X8" s="828">
        <f ca="1">COUNTIFS($C$6:$C$244, "&gt;="&amp;X10, $C$6:$C$244, "&lt;="&amp;X11, $A$6:$A$244, "&lt;&gt;F",$G$6:$G$244, "C" )</f>
        <v>0</v>
      </c>
      <c r="Y8" s="828">
        <f ca="1">COUNTIFS($C$6:$C$244, "&gt;="&amp;Y10, $C$6:$C$244, "&lt;="&amp;Y11, $A$6:$A$244, "&lt;&gt;F",$G$6:$G$244, "C" )</f>
        <v>0</v>
      </c>
      <c r="Z8" s="828">
        <f ca="1">COUNTIFS($C$6:$C$244,"&gt;="&amp;Z13, $C$6:$C$244, "&lt;="&amp;Z14, $A$6:$A$244, "&lt;&gt;F",$G$6:$G$244, "A")</f>
        <v>0</v>
      </c>
      <c r="AA8" s="851">
        <f ca="1">SUM(U8:Y8)</f>
        <v>0</v>
      </c>
      <c r="AC8" s="2"/>
      <c r="AD8" s="2"/>
      <c r="AE8" s="2"/>
      <c r="AF8" s="2"/>
      <c r="AG8" s="2"/>
      <c r="AH8" s="2"/>
      <c r="AI8" s="2"/>
      <c r="AJ8" s="2"/>
      <c r="AK8" s="2"/>
      <c r="AL8" s="2"/>
      <c r="AM8" s="2"/>
      <c r="AN8" s="2"/>
      <c r="AO8" s="2"/>
      <c r="AP8" s="2"/>
      <c r="AQ8" s="2"/>
      <c r="AR8" s="2"/>
      <c r="AS8" s="2"/>
    </row>
    <row r="9" spans="1:45" ht="17.100000000000001" customHeight="1" thickBot="1">
      <c r="A9" s="864" t="s">
        <v>2019</v>
      </c>
      <c r="B9" s="233" t="s">
        <v>1517</v>
      </c>
      <c r="C9" s="234">
        <v>38981</v>
      </c>
      <c r="D9" s="237">
        <v>44460</v>
      </c>
      <c r="E9" s="237" t="str">
        <f t="shared" ca="1" si="0"/>
        <v>VIGENTE</v>
      </c>
      <c r="F9" s="237" t="str">
        <f t="shared" ca="1" si="1"/>
        <v>OK</v>
      </c>
      <c r="G9" s="235" t="s">
        <v>1614</v>
      </c>
      <c r="H9" s="269" t="s">
        <v>6029</v>
      </c>
      <c r="I9" s="236" t="s">
        <v>1552</v>
      </c>
      <c r="J9" s="233"/>
      <c r="K9" s="208"/>
      <c r="L9" s="65"/>
      <c r="M9" s="4" t="str">
        <f t="shared" si="2"/>
        <v>D0609-12</v>
      </c>
      <c r="N9" s="4" t="str">
        <f t="shared" si="3"/>
        <v/>
      </c>
      <c r="O9" s="130" t="s">
        <v>2023</v>
      </c>
      <c r="P9" s="131"/>
      <c r="Q9" s="132">
        <v>109</v>
      </c>
      <c r="T9" s="826" t="s">
        <v>3845</v>
      </c>
      <c r="U9" s="860">
        <f ca="1">COUNTIFS($C$6:$C$244, "&gt;="&amp;U10, $C$6:$C$244, "&lt;="&amp;U11, $A$6:$A$244, "&lt;&gt;F",$G$6:$G$244, "D" )</f>
        <v>0</v>
      </c>
      <c r="V9" s="829">
        <f ca="1">COUNTIFS($C$6:$C$244, "&gt;="&amp;V10, $C$6:$C$244, "&lt;="&amp;V11, $A$6:$A$244, "&lt;&gt;F",$G$6:$G$244, "D" )</f>
        <v>0</v>
      </c>
      <c r="W9" s="829">
        <f ca="1">COUNTIFS($C$6:$C$244, "&gt;="&amp;W10, $C$6:$C$244, "&lt;="&amp;W11, $A$6:$A$244, "&lt;&gt;F",$G$6:$G$244, "D" )</f>
        <v>0</v>
      </c>
      <c r="X9" s="829">
        <f ca="1">COUNTIFS($C$6:$C$244, "&gt;="&amp;X10, $C$6:$C$244, "&lt;="&amp;X11, $A$6:$A$244, "&lt;&gt;F",$G$6:$G$244, "D" )</f>
        <v>0</v>
      </c>
      <c r="Y9" s="829">
        <f ca="1">COUNTIFS($C$6:$C$244, "&gt;="&amp;Y10, $C$6:$C$244, "&lt;="&amp;Y11, $A$6:$A$244, "&lt;&gt;F",$G$6:$G$244, "D" )</f>
        <v>0</v>
      </c>
      <c r="Z9" s="829">
        <f ca="1">COUNTIFS($C$6:$C$244,"&gt;="&amp;Z14, $C$6:$C$244, "&lt;="&amp;Z15, $A$6:$A$244, "&lt;&gt;F",$G$6:$G$244, "A")</f>
        <v>0</v>
      </c>
      <c r="AA9" s="852">
        <f ca="1">SUM(U9:Y9)</f>
        <v>0</v>
      </c>
      <c r="AC9" s="2"/>
      <c r="AD9" s="2"/>
      <c r="AE9" s="2"/>
      <c r="AF9" s="2"/>
      <c r="AG9" s="2"/>
      <c r="AH9" s="2"/>
      <c r="AI9" s="2"/>
      <c r="AJ9" s="2"/>
      <c r="AK9" s="2"/>
      <c r="AL9" s="2"/>
      <c r="AM9" s="2"/>
      <c r="AN9" s="2"/>
      <c r="AO9" s="2"/>
      <c r="AP9" s="2"/>
      <c r="AQ9" s="2"/>
      <c r="AR9" s="2"/>
      <c r="AS9" s="2"/>
    </row>
    <row r="10" spans="1:45" ht="17.100000000000001" customHeight="1" thickTop="1">
      <c r="A10" s="863" t="s">
        <v>2018</v>
      </c>
      <c r="B10" s="203" t="s">
        <v>1518</v>
      </c>
      <c r="C10" s="204">
        <v>38981</v>
      </c>
      <c r="D10" s="261">
        <v>44460</v>
      </c>
      <c r="E10" s="261" t="str">
        <f t="shared" ca="1" si="0"/>
        <v>VIGENTE</v>
      </c>
      <c r="F10" s="261" t="str">
        <f t="shared" ca="1" si="1"/>
        <v>OK</v>
      </c>
      <c r="G10" s="203" t="s">
        <v>1614</v>
      </c>
      <c r="H10" s="216" t="s">
        <v>1065</v>
      </c>
      <c r="I10" s="206" t="s">
        <v>1552</v>
      </c>
      <c r="J10" s="207" t="s">
        <v>681</v>
      </c>
      <c r="K10" s="209">
        <v>4025</v>
      </c>
      <c r="L10" s="65"/>
      <c r="M10" s="4" t="str">
        <f t="shared" si="2"/>
        <v>D0609-12</v>
      </c>
      <c r="N10" s="4" t="str">
        <f t="shared" si="3"/>
        <v>1</v>
      </c>
      <c r="O10"/>
      <c r="P10"/>
      <c r="Q10"/>
      <c r="T10" s="665"/>
      <c r="U10" s="817">
        <v>40909</v>
      </c>
      <c r="V10" s="817">
        <v>41275</v>
      </c>
      <c r="W10" s="817">
        <v>41640</v>
      </c>
      <c r="X10" s="817">
        <v>42005</v>
      </c>
      <c r="Y10" s="817">
        <v>42370</v>
      </c>
      <c r="Z10" s="817">
        <v>40909</v>
      </c>
      <c r="AA10" s="665"/>
      <c r="AC10" s="2"/>
      <c r="AD10" s="2"/>
      <c r="AE10" s="2"/>
      <c r="AF10" s="2"/>
      <c r="AG10" s="2"/>
      <c r="AH10" s="2"/>
      <c r="AI10" s="2"/>
      <c r="AJ10" s="2"/>
      <c r="AK10" s="2"/>
      <c r="AL10" s="2"/>
      <c r="AM10" s="2"/>
      <c r="AN10" s="2"/>
      <c r="AO10" s="2"/>
      <c r="AP10" s="2"/>
      <c r="AQ10" s="2"/>
      <c r="AR10" s="2"/>
      <c r="AS10" s="2"/>
    </row>
    <row r="11" spans="1:45" ht="17.100000000000001" customHeight="1">
      <c r="A11" s="863" t="s">
        <v>2018</v>
      </c>
      <c r="B11" s="203" t="s">
        <v>1519</v>
      </c>
      <c r="C11" s="204">
        <v>38981</v>
      </c>
      <c r="D11" s="261">
        <v>44460</v>
      </c>
      <c r="E11" s="261" t="str">
        <f t="shared" ca="1" si="0"/>
        <v>VIGENTE</v>
      </c>
      <c r="F11" s="261" t="str">
        <f t="shared" ca="1" si="1"/>
        <v>OK</v>
      </c>
      <c r="G11" s="203" t="s">
        <v>1614</v>
      </c>
      <c r="H11" s="205" t="s">
        <v>1066</v>
      </c>
      <c r="I11" s="206" t="s">
        <v>1552</v>
      </c>
      <c r="J11" s="207" t="s">
        <v>681</v>
      </c>
      <c r="K11" s="209">
        <v>4005</v>
      </c>
      <c r="L11" s="65"/>
      <c r="M11" s="4" t="str">
        <f t="shared" si="2"/>
        <v>D0609-12</v>
      </c>
      <c r="N11" s="4" t="str">
        <f t="shared" si="3"/>
        <v>2</v>
      </c>
      <c r="O11"/>
      <c r="P11"/>
      <c r="Q11"/>
      <c r="T11" s="2"/>
      <c r="U11" s="818">
        <v>41274</v>
      </c>
      <c r="V11" s="818">
        <v>41639</v>
      </c>
      <c r="W11" s="818">
        <v>42004</v>
      </c>
      <c r="X11" s="818">
        <v>42369</v>
      </c>
      <c r="Y11" s="818">
        <v>42735</v>
      </c>
      <c r="Z11" s="818">
        <v>42735</v>
      </c>
      <c r="AA11" s="2"/>
      <c r="AC11" s="2"/>
      <c r="AD11" s="2"/>
      <c r="AE11" s="2"/>
      <c r="AF11" s="2"/>
      <c r="AG11" s="2"/>
      <c r="AH11" s="2"/>
      <c r="AI11" s="2"/>
      <c r="AJ11" s="2"/>
      <c r="AK11" s="2"/>
      <c r="AL11" s="2"/>
      <c r="AM11" s="2"/>
      <c r="AN11" s="2"/>
      <c r="AO11" s="2"/>
      <c r="AP11" s="2"/>
      <c r="AQ11" s="2"/>
      <c r="AR11" s="2"/>
      <c r="AS11" s="2"/>
    </row>
    <row r="12" spans="1:45" ht="17.100000000000001" customHeight="1">
      <c r="A12" s="863" t="s">
        <v>2018</v>
      </c>
      <c r="B12" s="203" t="s">
        <v>1520</v>
      </c>
      <c r="C12" s="204">
        <v>38981</v>
      </c>
      <c r="D12" s="261">
        <v>44460</v>
      </c>
      <c r="E12" s="261" t="str">
        <f t="shared" ca="1" si="0"/>
        <v>VIGENTE</v>
      </c>
      <c r="F12" s="261" t="str">
        <f t="shared" ca="1" si="1"/>
        <v>OK</v>
      </c>
      <c r="G12" s="203" t="s">
        <v>1614</v>
      </c>
      <c r="H12" s="216" t="s">
        <v>1067</v>
      </c>
      <c r="I12" s="206" t="s">
        <v>1552</v>
      </c>
      <c r="J12" s="207" t="s">
        <v>681</v>
      </c>
      <c r="K12" s="209">
        <v>4014</v>
      </c>
      <c r="L12" s="65"/>
      <c r="M12" s="4" t="str">
        <f t="shared" si="2"/>
        <v>D0609-12</v>
      </c>
      <c r="N12" s="4" t="str">
        <f t="shared" si="3"/>
        <v>3</v>
      </c>
      <c r="O12"/>
      <c r="P12"/>
      <c r="Q12"/>
      <c r="AC12" s="2"/>
      <c r="AD12" s="2"/>
      <c r="AE12" s="2"/>
      <c r="AF12" s="2"/>
      <c r="AG12" s="2"/>
      <c r="AH12" s="2"/>
      <c r="AI12" s="2"/>
      <c r="AJ12" s="2"/>
      <c r="AK12" s="2"/>
      <c r="AL12" s="2"/>
      <c r="AM12" s="2"/>
      <c r="AN12" s="2"/>
      <c r="AO12" s="2"/>
      <c r="AP12" s="2"/>
      <c r="AQ12" s="2"/>
      <c r="AR12" s="2"/>
      <c r="AS12" s="2"/>
    </row>
    <row r="13" spans="1:45" ht="17.100000000000001" customHeight="1">
      <c r="A13" s="863" t="s">
        <v>2018</v>
      </c>
      <c r="B13" s="203" t="s">
        <v>1521</v>
      </c>
      <c r="C13" s="204">
        <v>38981</v>
      </c>
      <c r="D13" s="261">
        <v>44460</v>
      </c>
      <c r="E13" s="261" t="str">
        <f t="shared" ca="1" si="0"/>
        <v>VIGENTE</v>
      </c>
      <c r="F13" s="261" t="str">
        <f t="shared" ca="1" si="1"/>
        <v>OK</v>
      </c>
      <c r="G13" s="203" t="s">
        <v>1614</v>
      </c>
      <c r="H13" s="216" t="s">
        <v>1068</v>
      </c>
      <c r="I13" s="206" t="s">
        <v>1552</v>
      </c>
      <c r="J13" s="207" t="s">
        <v>681</v>
      </c>
      <c r="K13" s="209">
        <v>4022</v>
      </c>
      <c r="L13" s="65"/>
      <c r="M13" s="4" t="str">
        <f t="shared" si="2"/>
        <v>D0609-12</v>
      </c>
      <c r="N13" s="4" t="str">
        <f t="shared" si="3"/>
        <v>4</v>
      </c>
      <c r="O13"/>
      <c r="P13"/>
      <c r="Q13"/>
      <c r="AC13" s="2"/>
      <c r="AD13" s="2"/>
      <c r="AE13" s="2"/>
      <c r="AF13" s="2"/>
      <c r="AG13" s="2"/>
      <c r="AH13" s="2"/>
      <c r="AI13" s="2"/>
      <c r="AJ13" s="2"/>
      <c r="AK13" s="2"/>
      <c r="AL13" s="2"/>
      <c r="AM13" s="2"/>
      <c r="AN13" s="2"/>
      <c r="AO13" s="2"/>
      <c r="AP13" s="2"/>
      <c r="AQ13" s="2"/>
      <c r="AR13" s="2"/>
      <c r="AS13" s="2"/>
    </row>
    <row r="14" spans="1:45" ht="17.100000000000001" customHeight="1">
      <c r="A14" s="863" t="s">
        <v>2018</v>
      </c>
      <c r="B14" s="203" t="s">
        <v>1522</v>
      </c>
      <c r="C14" s="204">
        <v>38981</v>
      </c>
      <c r="D14" s="261">
        <v>44460</v>
      </c>
      <c r="E14" s="261" t="str">
        <f t="shared" ca="1" si="0"/>
        <v>VIGENTE</v>
      </c>
      <c r="F14" s="261" t="str">
        <f t="shared" ca="1" si="1"/>
        <v>OK</v>
      </c>
      <c r="G14" s="203" t="s">
        <v>1614</v>
      </c>
      <c r="H14" s="216" t="s">
        <v>1069</v>
      </c>
      <c r="I14" s="206" t="s">
        <v>1552</v>
      </c>
      <c r="J14" s="207" t="s">
        <v>681</v>
      </c>
      <c r="K14" s="209">
        <v>4056</v>
      </c>
      <c r="L14" s="65"/>
      <c r="M14" s="4" t="str">
        <f t="shared" si="2"/>
        <v>D0609-12</v>
      </c>
      <c r="N14" s="4" t="str">
        <f t="shared" si="3"/>
        <v>5</v>
      </c>
      <c r="O14"/>
      <c r="P14"/>
      <c r="Q14"/>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45" s="6" customFormat="1" ht="17.100000000000001" customHeight="1">
      <c r="A15" s="863" t="s">
        <v>2018</v>
      </c>
      <c r="B15" s="203" t="s">
        <v>1523</v>
      </c>
      <c r="C15" s="204">
        <v>38981</v>
      </c>
      <c r="D15" s="261">
        <v>44460</v>
      </c>
      <c r="E15" s="261" t="str">
        <f t="shared" ca="1" si="0"/>
        <v>VIGENTE</v>
      </c>
      <c r="F15" s="261" t="str">
        <f t="shared" ca="1" si="1"/>
        <v>OK</v>
      </c>
      <c r="G15" s="203" t="s">
        <v>1614</v>
      </c>
      <c r="H15" s="216" t="s">
        <v>1070</v>
      </c>
      <c r="I15" s="206" t="s">
        <v>1552</v>
      </c>
      <c r="J15" s="207" t="s">
        <v>681</v>
      </c>
      <c r="K15" s="209">
        <v>4003</v>
      </c>
      <c r="L15" s="65"/>
      <c r="M15" s="4" t="str">
        <f t="shared" si="2"/>
        <v>D0609-12</v>
      </c>
      <c r="N15" s="4" t="str">
        <f t="shared" si="3"/>
        <v>6</v>
      </c>
      <c r="O15"/>
      <c r="P15"/>
      <c r="Q15"/>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45" ht="17.100000000000001" customHeight="1">
      <c r="A16" s="863" t="s">
        <v>2018</v>
      </c>
      <c r="B16" s="203" t="s">
        <v>1524</v>
      </c>
      <c r="C16" s="204">
        <v>38981</v>
      </c>
      <c r="D16" s="261">
        <v>44460</v>
      </c>
      <c r="E16" s="261" t="str">
        <f t="shared" ca="1" si="0"/>
        <v>VIGENTE</v>
      </c>
      <c r="F16" s="261" t="str">
        <f t="shared" ca="1" si="1"/>
        <v>OK</v>
      </c>
      <c r="G16" s="203" t="s">
        <v>1614</v>
      </c>
      <c r="H16" s="205" t="s">
        <v>1071</v>
      </c>
      <c r="I16" s="206" t="s">
        <v>1552</v>
      </c>
      <c r="J16" s="207" t="s">
        <v>681</v>
      </c>
      <c r="K16" s="209">
        <v>4029</v>
      </c>
      <c r="L16" s="65"/>
      <c r="M16" s="4" t="str">
        <f t="shared" si="2"/>
        <v>D0609-12</v>
      </c>
      <c r="N16" s="4" t="str">
        <f t="shared" si="3"/>
        <v>7</v>
      </c>
      <c r="O16"/>
      <c r="P16"/>
      <c r="Q16"/>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17" ht="17.100000000000001" customHeight="1">
      <c r="A17" s="863" t="s">
        <v>2018</v>
      </c>
      <c r="B17" s="203" t="s">
        <v>1525</v>
      </c>
      <c r="C17" s="204">
        <v>38981</v>
      </c>
      <c r="D17" s="261">
        <v>44460</v>
      </c>
      <c r="E17" s="261" t="str">
        <f t="shared" ca="1" si="0"/>
        <v>VIGENTE</v>
      </c>
      <c r="F17" s="261" t="str">
        <f t="shared" ca="1" si="1"/>
        <v>OK</v>
      </c>
      <c r="G17" s="203" t="s">
        <v>1614</v>
      </c>
      <c r="H17" s="205" t="s">
        <v>1072</v>
      </c>
      <c r="I17" s="206" t="s">
        <v>1552</v>
      </c>
      <c r="J17" s="207" t="s">
        <v>681</v>
      </c>
      <c r="K17" s="209">
        <v>4035</v>
      </c>
      <c r="L17" s="65"/>
      <c r="M17" s="4" t="str">
        <f t="shared" si="2"/>
        <v>D0609-12</v>
      </c>
      <c r="N17" s="4" t="str">
        <f t="shared" si="3"/>
        <v>8</v>
      </c>
      <c r="O17"/>
      <c r="P17"/>
      <c r="Q17"/>
    </row>
    <row r="18" spans="1:17" ht="17.100000000000001" customHeight="1">
      <c r="A18" s="863" t="s">
        <v>2018</v>
      </c>
      <c r="B18" s="203" t="s">
        <v>1526</v>
      </c>
      <c r="C18" s="204">
        <v>38981</v>
      </c>
      <c r="D18" s="261">
        <v>44460</v>
      </c>
      <c r="E18" s="261" t="str">
        <f t="shared" ca="1" si="0"/>
        <v>VIGENTE</v>
      </c>
      <c r="F18" s="261" t="str">
        <f t="shared" ca="1" si="1"/>
        <v>OK</v>
      </c>
      <c r="G18" s="203" t="s">
        <v>1614</v>
      </c>
      <c r="H18" s="216" t="s">
        <v>1073</v>
      </c>
      <c r="I18" s="271" t="s">
        <v>1552</v>
      </c>
      <c r="J18" s="207" t="s">
        <v>681</v>
      </c>
      <c r="K18" s="209">
        <v>4107</v>
      </c>
      <c r="L18" s="65"/>
      <c r="M18" s="4" t="str">
        <f t="shared" si="2"/>
        <v>D0609-12</v>
      </c>
      <c r="N18" s="4" t="str">
        <f t="shared" si="3"/>
        <v>9</v>
      </c>
      <c r="O18"/>
      <c r="P18"/>
      <c r="Q18"/>
    </row>
    <row r="19" spans="1:17" ht="17.100000000000001" customHeight="1">
      <c r="A19" s="863" t="s">
        <v>2018</v>
      </c>
      <c r="B19" s="203" t="s">
        <v>1527</v>
      </c>
      <c r="C19" s="204">
        <v>38981</v>
      </c>
      <c r="D19" s="261">
        <v>44460</v>
      </c>
      <c r="E19" s="261" t="str">
        <f t="shared" ca="1" si="0"/>
        <v>VIGENTE</v>
      </c>
      <c r="F19" s="261" t="str">
        <f t="shared" ca="1" si="1"/>
        <v>OK</v>
      </c>
      <c r="G19" s="203" t="s">
        <v>1614</v>
      </c>
      <c r="H19" s="216" t="s">
        <v>1074</v>
      </c>
      <c r="I19" s="206" t="s">
        <v>1552</v>
      </c>
      <c r="J19" s="207" t="s">
        <v>681</v>
      </c>
      <c r="K19" s="209">
        <v>4031</v>
      </c>
      <c r="L19" s="65"/>
      <c r="M19" s="4" t="str">
        <f t="shared" si="2"/>
        <v>D0609-12</v>
      </c>
      <c r="N19" s="4" t="str">
        <f t="shared" si="3"/>
        <v>10</v>
      </c>
      <c r="O19"/>
      <c r="P19"/>
      <c r="Q19"/>
    </row>
    <row r="20" spans="1:17" ht="17.100000000000001" customHeight="1">
      <c r="A20" s="863" t="s">
        <v>2018</v>
      </c>
      <c r="B20" s="203" t="s">
        <v>1528</v>
      </c>
      <c r="C20" s="204">
        <v>38981</v>
      </c>
      <c r="D20" s="261">
        <v>44460</v>
      </c>
      <c r="E20" s="261" t="str">
        <f t="shared" ca="1" si="0"/>
        <v>VIGENTE</v>
      </c>
      <c r="F20" s="261" t="str">
        <f t="shared" ca="1" si="1"/>
        <v>OK</v>
      </c>
      <c r="G20" s="203" t="s">
        <v>1614</v>
      </c>
      <c r="H20" s="216" t="s">
        <v>1075</v>
      </c>
      <c r="I20" s="271" t="s">
        <v>1552</v>
      </c>
      <c r="J20" s="207" t="s">
        <v>681</v>
      </c>
      <c r="K20" s="209">
        <v>4002</v>
      </c>
      <c r="L20" s="65"/>
      <c r="M20" s="4" t="str">
        <f t="shared" si="2"/>
        <v>D0609-12</v>
      </c>
      <c r="N20" s="4" t="str">
        <f t="shared" si="3"/>
        <v>11</v>
      </c>
      <c r="O20"/>
      <c r="P20"/>
      <c r="Q20"/>
    </row>
    <row r="21" spans="1:17" ht="17.100000000000001" customHeight="1">
      <c r="A21" s="863" t="s">
        <v>2018</v>
      </c>
      <c r="B21" s="203" t="s">
        <v>1529</v>
      </c>
      <c r="C21" s="204">
        <v>38981</v>
      </c>
      <c r="D21" s="261">
        <v>44460</v>
      </c>
      <c r="E21" s="261" t="str">
        <f t="shared" ca="1" si="0"/>
        <v>VIGENTE</v>
      </c>
      <c r="F21" s="261" t="str">
        <f t="shared" ca="1" si="1"/>
        <v>OK</v>
      </c>
      <c r="G21" s="203" t="s">
        <v>1614</v>
      </c>
      <c r="H21" s="216" t="s">
        <v>1734</v>
      </c>
      <c r="I21" s="271" t="s">
        <v>1552</v>
      </c>
      <c r="J21" s="207" t="s">
        <v>681</v>
      </c>
      <c r="K21" s="209">
        <v>4101</v>
      </c>
      <c r="L21" s="65"/>
      <c r="M21" s="4" t="str">
        <f t="shared" si="2"/>
        <v>D0609-12</v>
      </c>
      <c r="N21" s="4" t="str">
        <f t="shared" si="3"/>
        <v>12</v>
      </c>
      <c r="O21"/>
      <c r="P21"/>
      <c r="Q21"/>
    </row>
    <row r="22" spans="1:17" ht="17.100000000000001" customHeight="1">
      <c r="A22" s="863" t="s">
        <v>2018</v>
      </c>
      <c r="B22" s="203" t="s">
        <v>1530</v>
      </c>
      <c r="C22" s="204">
        <v>38981</v>
      </c>
      <c r="D22" s="261">
        <v>44460</v>
      </c>
      <c r="E22" s="261" t="str">
        <f t="shared" ca="1" si="0"/>
        <v>VIGENTE</v>
      </c>
      <c r="F22" s="261" t="str">
        <f t="shared" ca="1" si="1"/>
        <v>OK</v>
      </c>
      <c r="G22" s="203" t="s">
        <v>1614</v>
      </c>
      <c r="H22" s="216" t="s">
        <v>1541</v>
      </c>
      <c r="I22" s="206" t="s">
        <v>1552</v>
      </c>
      <c r="J22" s="207" t="s">
        <v>681</v>
      </c>
      <c r="K22" s="209">
        <v>4004</v>
      </c>
      <c r="L22" s="65"/>
      <c r="M22" s="4" t="str">
        <f t="shared" si="2"/>
        <v>D0609-12</v>
      </c>
      <c r="N22" s="4" t="str">
        <f t="shared" si="3"/>
        <v>13</v>
      </c>
      <c r="O22"/>
      <c r="P22"/>
      <c r="Q22"/>
    </row>
    <row r="23" spans="1:17" ht="17.100000000000001" customHeight="1">
      <c r="A23" s="863" t="s">
        <v>2018</v>
      </c>
      <c r="B23" s="203" t="s">
        <v>1198</v>
      </c>
      <c r="C23" s="204">
        <v>38981</v>
      </c>
      <c r="D23" s="261">
        <v>44460</v>
      </c>
      <c r="E23" s="261" t="str">
        <f t="shared" ca="1" si="0"/>
        <v>VIGENTE</v>
      </c>
      <c r="F23" s="261" t="str">
        <f t="shared" ca="1" si="1"/>
        <v>OK</v>
      </c>
      <c r="G23" s="203" t="s">
        <v>1614</v>
      </c>
      <c r="H23" s="216" t="s">
        <v>1542</v>
      </c>
      <c r="I23" s="206" t="s">
        <v>1552</v>
      </c>
      <c r="J23" s="207" t="s">
        <v>681</v>
      </c>
      <c r="K23" s="209">
        <v>4008</v>
      </c>
      <c r="L23" s="65"/>
      <c r="M23" s="4" t="str">
        <f t="shared" si="2"/>
        <v>D0609-12</v>
      </c>
      <c r="N23" s="4" t="str">
        <f t="shared" si="3"/>
        <v>14</v>
      </c>
      <c r="O23"/>
      <c r="P23"/>
      <c r="Q23"/>
    </row>
    <row r="24" spans="1:17" ht="17.100000000000001" customHeight="1">
      <c r="A24" s="863" t="s">
        <v>2018</v>
      </c>
      <c r="B24" s="203" t="s">
        <v>1199</v>
      </c>
      <c r="C24" s="204">
        <v>38981</v>
      </c>
      <c r="D24" s="261">
        <v>44460</v>
      </c>
      <c r="E24" s="261" t="str">
        <f t="shared" ca="1" si="0"/>
        <v>VIGENTE</v>
      </c>
      <c r="F24" s="261" t="str">
        <f t="shared" ca="1" si="1"/>
        <v>OK</v>
      </c>
      <c r="G24" s="203" t="s">
        <v>1614</v>
      </c>
      <c r="H24" s="216" t="s">
        <v>1543</v>
      </c>
      <c r="I24" s="206" t="s">
        <v>1552</v>
      </c>
      <c r="J24" s="207" t="s">
        <v>681</v>
      </c>
      <c r="K24" s="209">
        <v>4012</v>
      </c>
      <c r="L24" s="65"/>
      <c r="M24" s="4" t="str">
        <f t="shared" si="2"/>
        <v>D0609-12</v>
      </c>
      <c r="N24" s="4" t="str">
        <f t="shared" si="3"/>
        <v>15</v>
      </c>
      <c r="O24"/>
      <c r="P24"/>
      <c r="Q24"/>
    </row>
    <row r="25" spans="1:17" ht="17.100000000000001" customHeight="1">
      <c r="A25" s="863" t="s">
        <v>2018</v>
      </c>
      <c r="B25" s="203" t="s">
        <v>1200</v>
      </c>
      <c r="C25" s="204">
        <v>38981</v>
      </c>
      <c r="D25" s="261">
        <v>44460</v>
      </c>
      <c r="E25" s="261" t="str">
        <f t="shared" ca="1" si="0"/>
        <v>VIGENTE</v>
      </c>
      <c r="F25" s="261" t="str">
        <f t="shared" ca="1" si="1"/>
        <v>OK</v>
      </c>
      <c r="G25" s="203" t="s">
        <v>1614</v>
      </c>
      <c r="H25" s="205" t="s">
        <v>1544</v>
      </c>
      <c r="I25" s="206" t="s">
        <v>1552</v>
      </c>
      <c r="J25" s="207" t="s">
        <v>681</v>
      </c>
      <c r="K25" s="209">
        <v>4104</v>
      </c>
      <c r="L25" s="65"/>
      <c r="M25" s="4" t="str">
        <f t="shared" si="2"/>
        <v>D0609-12</v>
      </c>
      <c r="N25" s="4" t="str">
        <f t="shared" si="3"/>
        <v>16</v>
      </c>
      <c r="O25"/>
      <c r="P25"/>
      <c r="Q25"/>
    </row>
    <row r="26" spans="1:17" ht="17.100000000000001" customHeight="1">
      <c r="A26" s="863" t="s">
        <v>2018</v>
      </c>
      <c r="B26" s="203" t="s">
        <v>1201</v>
      </c>
      <c r="C26" s="204">
        <v>38981</v>
      </c>
      <c r="D26" s="261">
        <v>44460</v>
      </c>
      <c r="E26" s="261" t="str">
        <f t="shared" ca="1" si="0"/>
        <v>VIGENTE</v>
      </c>
      <c r="F26" s="261" t="str">
        <f t="shared" ca="1" si="1"/>
        <v>OK</v>
      </c>
      <c r="G26" s="203" t="s">
        <v>1614</v>
      </c>
      <c r="H26" s="205" t="s">
        <v>1545</v>
      </c>
      <c r="I26" s="206" t="s">
        <v>1552</v>
      </c>
      <c r="J26" s="207" t="s">
        <v>681</v>
      </c>
      <c r="K26" s="209">
        <v>4026</v>
      </c>
      <c r="L26" s="65"/>
      <c r="M26" s="4" t="str">
        <f t="shared" si="2"/>
        <v>D0609-12</v>
      </c>
      <c r="N26" s="4" t="str">
        <f t="shared" si="3"/>
        <v>17</v>
      </c>
      <c r="O26"/>
      <c r="P26"/>
      <c r="Q26"/>
    </row>
    <row r="27" spans="1:17" ht="17.100000000000001" customHeight="1">
      <c r="A27" s="863" t="s">
        <v>2018</v>
      </c>
      <c r="B27" s="203" t="s">
        <v>1202</v>
      </c>
      <c r="C27" s="204">
        <v>38981</v>
      </c>
      <c r="D27" s="261">
        <v>44460</v>
      </c>
      <c r="E27" s="261" t="str">
        <f t="shared" ca="1" si="0"/>
        <v>VIGENTE</v>
      </c>
      <c r="F27" s="261" t="str">
        <f t="shared" ca="1" si="1"/>
        <v>OK</v>
      </c>
      <c r="G27" s="203" t="s">
        <v>1614</v>
      </c>
      <c r="H27" s="216" t="s">
        <v>1546</v>
      </c>
      <c r="I27" s="271" t="s">
        <v>1552</v>
      </c>
      <c r="J27" s="207" t="s">
        <v>681</v>
      </c>
      <c r="K27" s="209">
        <v>4024</v>
      </c>
      <c r="L27" s="65"/>
      <c r="M27" s="4" t="str">
        <f t="shared" si="2"/>
        <v>D0609-12</v>
      </c>
      <c r="N27" s="4" t="str">
        <f t="shared" si="3"/>
        <v>18</v>
      </c>
      <c r="O27"/>
      <c r="P27"/>
      <c r="Q27"/>
    </row>
    <row r="28" spans="1:17" ht="17.100000000000001" customHeight="1">
      <c r="A28" s="863" t="s">
        <v>2018</v>
      </c>
      <c r="B28" s="203" t="s">
        <v>1203</v>
      </c>
      <c r="C28" s="204">
        <v>38981</v>
      </c>
      <c r="D28" s="261">
        <v>44460</v>
      </c>
      <c r="E28" s="261" t="str">
        <f t="shared" ca="1" si="0"/>
        <v>VIGENTE</v>
      </c>
      <c r="F28" s="261" t="str">
        <f t="shared" ca="1" si="1"/>
        <v>OK</v>
      </c>
      <c r="G28" s="203" t="s">
        <v>1614</v>
      </c>
      <c r="H28" s="216" t="s">
        <v>1547</v>
      </c>
      <c r="I28" s="206" t="s">
        <v>1552</v>
      </c>
      <c r="J28" s="207" t="s">
        <v>681</v>
      </c>
      <c r="K28" s="209">
        <v>4106</v>
      </c>
      <c r="L28" s="65"/>
      <c r="M28" s="4" t="str">
        <f t="shared" si="2"/>
        <v>D0609-12</v>
      </c>
      <c r="N28" s="4" t="str">
        <f t="shared" si="3"/>
        <v>19</v>
      </c>
      <c r="O28"/>
      <c r="P28"/>
      <c r="Q28"/>
    </row>
    <row r="29" spans="1:17" ht="17.100000000000001" customHeight="1">
      <c r="A29" s="863" t="s">
        <v>2018</v>
      </c>
      <c r="B29" s="203" t="s">
        <v>1204</v>
      </c>
      <c r="C29" s="204">
        <v>38981</v>
      </c>
      <c r="D29" s="261">
        <v>44460</v>
      </c>
      <c r="E29" s="261" t="str">
        <f t="shared" ca="1" si="0"/>
        <v>VIGENTE</v>
      </c>
      <c r="F29" s="261" t="str">
        <f t="shared" ca="1" si="1"/>
        <v>OK</v>
      </c>
      <c r="G29" s="203" t="s">
        <v>1614</v>
      </c>
      <c r="H29" s="205" t="s">
        <v>1548</v>
      </c>
      <c r="I29" s="206" t="s">
        <v>1552</v>
      </c>
      <c r="J29" s="207" t="s">
        <v>681</v>
      </c>
      <c r="K29" s="209">
        <v>4103</v>
      </c>
      <c r="L29" s="65"/>
      <c r="M29" s="4" t="str">
        <f t="shared" si="2"/>
        <v>D0609-12</v>
      </c>
      <c r="N29" s="4" t="str">
        <f t="shared" si="3"/>
        <v>20</v>
      </c>
      <c r="O29"/>
      <c r="P29"/>
      <c r="Q29"/>
    </row>
    <row r="30" spans="1:17" ht="17.100000000000001" customHeight="1">
      <c r="A30" s="863" t="s">
        <v>2018</v>
      </c>
      <c r="B30" s="203" t="s">
        <v>1205</v>
      </c>
      <c r="C30" s="204">
        <v>38981</v>
      </c>
      <c r="D30" s="261">
        <v>44460</v>
      </c>
      <c r="E30" s="261" t="str">
        <f t="shared" ca="1" si="0"/>
        <v>VIGENTE</v>
      </c>
      <c r="F30" s="261" t="str">
        <f t="shared" ca="1" si="1"/>
        <v>OK</v>
      </c>
      <c r="G30" s="203" t="s">
        <v>1614</v>
      </c>
      <c r="H30" s="216" t="s">
        <v>1549</v>
      </c>
      <c r="I30" s="271" t="s">
        <v>1552</v>
      </c>
      <c r="J30" s="207" t="s">
        <v>681</v>
      </c>
      <c r="K30" s="209">
        <v>4108</v>
      </c>
      <c r="L30" s="65"/>
      <c r="M30" s="4" t="str">
        <f t="shared" si="2"/>
        <v>D0609-12</v>
      </c>
      <c r="N30" s="4" t="str">
        <f t="shared" si="3"/>
        <v>21</v>
      </c>
      <c r="O30"/>
      <c r="P30"/>
      <c r="Q30"/>
    </row>
    <row r="31" spans="1:17" ht="17.100000000000001" customHeight="1">
      <c r="A31" s="863" t="s">
        <v>2018</v>
      </c>
      <c r="B31" s="203" t="s">
        <v>1206</v>
      </c>
      <c r="C31" s="204">
        <v>38981</v>
      </c>
      <c r="D31" s="261">
        <v>44460</v>
      </c>
      <c r="E31" s="261" t="str">
        <f t="shared" ca="1" si="0"/>
        <v>VIGENTE</v>
      </c>
      <c r="F31" s="261" t="str">
        <f t="shared" ca="1" si="1"/>
        <v>OK</v>
      </c>
      <c r="G31" s="203" t="s">
        <v>1614</v>
      </c>
      <c r="H31" s="216" t="s">
        <v>1550</v>
      </c>
      <c r="I31" s="271" t="s">
        <v>1552</v>
      </c>
      <c r="J31" s="207" t="s">
        <v>681</v>
      </c>
      <c r="K31" s="209">
        <v>4105</v>
      </c>
      <c r="L31" s="65"/>
      <c r="M31" s="4" t="str">
        <f t="shared" si="2"/>
        <v>D0609-12</v>
      </c>
      <c r="N31" s="4" t="str">
        <f t="shared" si="3"/>
        <v>22</v>
      </c>
      <c r="O31"/>
      <c r="P31"/>
      <c r="Q31"/>
    </row>
    <row r="32" spans="1:17" ht="17.100000000000001" customHeight="1">
      <c r="A32" s="863" t="s">
        <v>2018</v>
      </c>
      <c r="B32" s="203" t="s">
        <v>1207</v>
      </c>
      <c r="C32" s="204">
        <v>38981</v>
      </c>
      <c r="D32" s="261">
        <v>44460</v>
      </c>
      <c r="E32" s="261" t="str">
        <f t="shared" ca="1" si="0"/>
        <v>VIGENTE</v>
      </c>
      <c r="F32" s="261" t="str">
        <f t="shared" ca="1" si="1"/>
        <v>OK</v>
      </c>
      <c r="G32" s="203" t="s">
        <v>1614</v>
      </c>
      <c r="H32" s="216" t="s">
        <v>1551</v>
      </c>
      <c r="I32" s="206" t="s">
        <v>1552</v>
      </c>
      <c r="J32" s="207" t="s">
        <v>681</v>
      </c>
      <c r="K32" s="209">
        <v>4032</v>
      </c>
      <c r="L32" s="65"/>
      <c r="M32" s="4" t="str">
        <f t="shared" si="2"/>
        <v>D0609-12</v>
      </c>
      <c r="N32" s="4" t="str">
        <f t="shared" si="3"/>
        <v>23</v>
      </c>
      <c r="O32"/>
      <c r="P32"/>
      <c r="Q32"/>
    </row>
    <row r="33" spans="1:17" ht="17.100000000000001" customHeight="1">
      <c r="A33" s="863" t="s">
        <v>2018</v>
      </c>
      <c r="B33" s="203" t="s">
        <v>1553</v>
      </c>
      <c r="C33" s="204">
        <v>38981</v>
      </c>
      <c r="D33" s="261">
        <v>44460</v>
      </c>
      <c r="E33" s="261" t="str">
        <f t="shared" ca="1" si="0"/>
        <v>VIGENTE</v>
      </c>
      <c r="F33" s="261" t="str">
        <f t="shared" ca="1" si="1"/>
        <v>OK</v>
      </c>
      <c r="G33" s="203" t="s">
        <v>1614</v>
      </c>
      <c r="H33" s="216" t="s">
        <v>1554</v>
      </c>
      <c r="I33" s="206" t="s">
        <v>1552</v>
      </c>
      <c r="J33" s="207" t="s">
        <v>681</v>
      </c>
      <c r="K33" s="209">
        <v>4010</v>
      </c>
      <c r="L33" s="65"/>
      <c r="M33" s="4" t="str">
        <f t="shared" si="2"/>
        <v>D0609-12</v>
      </c>
      <c r="N33" s="4" t="str">
        <f t="shared" si="3"/>
        <v>24</v>
      </c>
      <c r="O33"/>
      <c r="P33"/>
      <c r="Q33"/>
    </row>
    <row r="34" spans="1:17" ht="17.100000000000001" customHeight="1">
      <c r="A34" s="863" t="s">
        <v>2018</v>
      </c>
      <c r="B34" s="203" t="s">
        <v>1270</v>
      </c>
      <c r="C34" s="204">
        <v>38981</v>
      </c>
      <c r="D34" s="261">
        <v>44460</v>
      </c>
      <c r="E34" s="261" t="str">
        <f t="shared" ca="1" si="0"/>
        <v>VIGENTE</v>
      </c>
      <c r="F34" s="261" t="str">
        <f t="shared" ca="1" si="1"/>
        <v>OK</v>
      </c>
      <c r="G34" s="203" t="s">
        <v>1614</v>
      </c>
      <c r="H34" s="216" t="s">
        <v>1210</v>
      </c>
      <c r="I34" s="206" t="s">
        <v>1552</v>
      </c>
      <c r="J34" s="207" t="s">
        <v>681</v>
      </c>
      <c r="K34" s="209">
        <v>4009</v>
      </c>
      <c r="L34" s="65"/>
      <c r="M34" s="4" t="str">
        <f t="shared" si="2"/>
        <v>D0609-12</v>
      </c>
      <c r="N34" s="4" t="str">
        <f t="shared" si="3"/>
        <v>25</v>
      </c>
      <c r="O34"/>
      <c r="P34"/>
      <c r="Q34"/>
    </row>
    <row r="35" spans="1:17" ht="17.100000000000001" customHeight="1">
      <c r="A35" s="863" t="s">
        <v>2018</v>
      </c>
      <c r="B35" s="203" t="s">
        <v>1271</v>
      </c>
      <c r="C35" s="204">
        <v>38981</v>
      </c>
      <c r="D35" s="261">
        <v>44460</v>
      </c>
      <c r="E35" s="261" t="str">
        <f t="shared" ca="1" si="0"/>
        <v>VIGENTE</v>
      </c>
      <c r="F35" s="261" t="str">
        <f t="shared" ca="1" si="1"/>
        <v>OK</v>
      </c>
      <c r="G35" s="203" t="s">
        <v>1614</v>
      </c>
      <c r="H35" s="205" t="s">
        <v>1211</v>
      </c>
      <c r="I35" s="206" t="s">
        <v>1552</v>
      </c>
      <c r="J35" s="207" t="s">
        <v>681</v>
      </c>
      <c r="K35" s="209">
        <v>4028</v>
      </c>
      <c r="L35" s="65"/>
      <c r="M35" s="4" t="str">
        <f t="shared" si="2"/>
        <v>D0609-12</v>
      </c>
      <c r="N35" s="4" t="str">
        <f t="shared" si="3"/>
        <v>26</v>
      </c>
      <c r="O35"/>
      <c r="P35"/>
      <c r="Q35"/>
    </row>
    <row r="36" spans="1:17" ht="17.100000000000001" customHeight="1">
      <c r="A36" s="863" t="s">
        <v>2018</v>
      </c>
      <c r="B36" s="203" t="s">
        <v>1272</v>
      </c>
      <c r="C36" s="204">
        <v>38981</v>
      </c>
      <c r="D36" s="261">
        <v>44460</v>
      </c>
      <c r="E36" s="261" t="str">
        <f t="shared" ca="1" si="0"/>
        <v>VIGENTE</v>
      </c>
      <c r="F36" s="261" t="str">
        <f t="shared" ca="1" si="1"/>
        <v>OK</v>
      </c>
      <c r="G36" s="203" t="s">
        <v>1614</v>
      </c>
      <c r="H36" s="205" t="s">
        <v>1212</v>
      </c>
      <c r="I36" s="206" t="s">
        <v>1552</v>
      </c>
      <c r="J36" s="207" t="s">
        <v>681</v>
      </c>
      <c r="K36" s="209">
        <v>4015</v>
      </c>
      <c r="L36" s="65"/>
      <c r="M36" s="4" t="str">
        <f t="shared" si="2"/>
        <v>D0609-12</v>
      </c>
      <c r="N36" s="4" t="str">
        <f t="shared" si="3"/>
        <v>27</v>
      </c>
      <c r="O36"/>
      <c r="P36"/>
      <c r="Q36"/>
    </row>
    <row r="37" spans="1:17" ht="17.100000000000001" customHeight="1">
      <c r="A37" s="863" t="s">
        <v>2018</v>
      </c>
      <c r="B37" s="203" t="s">
        <v>1273</v>
      </c>
      <c r="C37" s="204">
        <v>38981</v>
      </c>
      <c r="D37" s="261">
        <v>44460</v>
      </c>
      <c r="E37" s="261" t="str">
        <f t="shared" ref="E37:E70" ca="1" si="4">IF(D37&lt;=$T$2,"CADUCADO","VIGENTE")</f>
        <v>VIGENTE</v>
      </c>
      <c r="F37" s="261" t="str">
        <f t="shared" ref="F37:F70" ca="1" si="5">IF($T$2&gt;=(EDATE(D37,-4)),"ALERTA","OK")</f>
        <v>OK</v>
      </c>
      <c r="G37" s="203" t="s">
        <v>1614</v>
      </c>
      <c r="H37" s="216" t="s">
        <v>1739</v>
      </c>
      <c r="I37" s="271" t="s">
        <v>1552</v>
      </c>
      <c r="J37" s="207" t="s">
        <v>681</v>
      </c>
      <c r="K37" s="209">
        <v>4018</v>
      </c>
      <c r="L37" s="65"/>
      <c r="M37" s="4" t="str">
        <f t="shared" si="2"/>
        <v>D0609-12</v>
      </c>
      <c r="N37" s="4" t="str">
        <f t="shared" si="3"/>
        <v>28</v>
      </c>
      <c r="O37"/>
      <c r="P37"/>
      <c r="Q37"/>
    </row>
    <row r="38" spans="1:17" ht="17.100000000000001" customHeight="1">
      <c r="A38" s="863" t="s">
        <v>2018</v>
      </c>
      <c r="B38" s="203" t="s">
        <v>1274</v>
      </c>
      <c r="C38" s="204">
        <v>38981</v>
      </c>
      <c r="D38" s="261">
        <v>44460</v>
      </c>
      <c r="E38" s="261" t="str">
        <f t="shared" ca="1" si="4"/>
        <v>VIGENTE</v>
      </c>
      <c r="F38" s="261" t="str">
        <f t="shared" ca="1" si="5"/>
        <v>OK</v>
      </c>
      <c r="G38" s="203" t="s">
        <v>1614</v>
      </c>
      <c r="H38" s="216" t="s">
        <v>1740</v>
      </c>
      <c r="I38" s="271" t="s">
        <v>1552</v>
      </c>
      <c r="J38" s="207" t="s">
        <v>681</v>
      </c>
      <c r="K38" s="209">
        <v>4396</v>
      </c>
      <c r="L38" s="65"/>
      <c r="M38" s="4" t="str">
        <f t="shared" si="2"/>
        <v>D0609-12</v>
      </c>
      <c r="N38" s="4" t="str">
        <f t="shared" si="3"/>
        <v>29</v>
      </c>
      <c r="O38"/>
      <c r="P38"/>
      <c r="Q38"/>
    </row>
    <row r="39" spans="1:17" ht="17.100000000000001" customHeight="1">
      <c r="A39" s="863" t="s">
        <v>2018</v>
      </c>
      <c r="B39" s="203" t="s">
        <v>1275</v>
      </c>
      <c r="C39" s="204">
        <v>38981</v>
      </c>
      <c r="D39" s="261">
        <v>44460</v>
      </c>
      <c r="E39" s="261" t="str">
        <f t="shared" ca="1" si="4"/>
        <v>VIGENTE</v>
      </c>
      <c r="F39" s="261" t="str">
        <f t="shared" ca="1" si="5"/>
        <v>OK</v>
      </c>
      <c r="G39" s="203" t="s">
        <v>1614</v>
      </c>
      <c r="H39" s="216" t="s">
        <v>1213</v>
      </c>
      <c r="I39" s="271" t="s">
        <v>1552</v>
      </c>
      <c r="J39" s="207" t="s">
        <v>681</v>
      </c>
      <c r="K39" s="209">
        <v>4055</v>
      </c>
      <c r="L39" s="65"/>
      <c r="M39" s="4" t="str">
        <f t="shared" si="2"/>
        <v>D0609-12</v>
      </c>
      <c r="N39" s="4" t="str">
        <f t="shared" si="3"/>
        <v>30</v>
      </c>
      <c r="O39"/>
      <c r="P39"/>
      <c r="Q39"/>
    </row>
    <row r="40" spans="1:17" ht="17.100000000000001" customHeight="1">
      <c r="A40" s="863" t="s">
        <v>2018</v>
      </c>
      <c r="B40" s="203" t="s">
        <v>1276</v>
      </c>
      <c r="C40" s="204">
        <v>38981</v>
      </c>
      <c r="D40" s="261">
        <v>44460</v>
      </c>
      <c r="E40" s="261" t="str">
        <f t="shared" ca="1" si="4"/>
        <v>VIGENTE</v>
      </c>
      <c r="F40" s="261" t="str">
        <f t="shared" ca="1" si="5"/>
        <v>OK</v>
      </c>
      <c r="G40" s="203" t="s">
        <v>1614</v>
      </c>
      <c r="H40" s="216" t="s">
        <v>1214</v>
      </c>
      <c r="I40" s="271" t="s">
        <v>1552</v>
      </c>
      <c r="J40" s="207" t="s">
        <v>681</v>
      </c>
      <c r="K40" s="209">
        <v>4011</v>
      </c>
      <c r="L40" s="65"/>
      <c r="M40" s="4" t="str">
        <f t="shared" si="2"/>
        <v>D0609-12</v>
      </c>
      <c r="N40" s="4" t="str">
        <f t="shared" si="3"/>
        <v>31</v>
      </c>
      <c r="O40"/>
      <c r="P40"/>
      <c r="Q40"/>
    </row>
    <row r="41" spans="1:17" ht="17.100000000000001" customHeight="1">
      <c r="A41" s="863" t="s">
        <v>2018</v>
      </c>
      <c r="B41" s="203" t="s">
        <v>1277</v>
      </c>
      <c r="C41" s="204">
        <v>38981</v>
      </c>
      <c r="D41" s="261">
        <v>44460</v>
      </c>
      <c r="E41" s="261" t="str">
        <f t="shared" ca="1" si="4"/>
        <v>VIGENTE</v>
      </c>
      <c r="F41" s="261" t="str">
        <f t="shared" ca="1" si="5"/>
        <v>OK</v>
      </c>
      <c r="G41" s="203" t="s">
        <v>1614</v>
      </c>
      <c r="H41" s="216" t="s">
        <v>1215</v>
      </c>
      <c r="I41" s="271" t="s">
        <v>1552</v>
      </c>
      <c r="J41" s="207" t="s">
        <v>681</v>
      </c>
      <c r="K41" s="209">
        <v>4020</v>
      </c>
      <c r="L41" s="65"/>
      <c r="M41" s="4" t="str">
        <f t="shared" si="2"/>
        <v>D0609-12</v>
      </c>
      <c r="N41" s="4" t="str">
        <f t="shared" si="3"/>
        <v>32</v>
      </c>
      <c r="O41"/>
      <c r="P41"/>
      <c r="Q41"/>
    </row>
    <row r="42" spans="1:17" ht="17.100000000000001" customHeight="1">
      <c r="A42" s="863" t="s">
        <v>2018</v>
      </c>
      <c r="B42" s="203" t="s">
        <v>1278</v>
      </c>
      <c r="C42" s="204">
        <v>38981</v>
      </c>
      <c r="D42" s="261">
        <v>44460</v>
      </c>
      <c r="E42" s="261" t="str">
        <f t="shared" ca="1" si="4"/>
        <v>VIGENTE</v>
      </c>
      <c r="F42" s="261" t="str">
        <f t="shared" ca="1" si="5"/>
        <v>OK</v>
      </c>
      <c r="G42" s="203" t="s">
        <v>1614</v>
      </c>
      <c r="H42" s="216" t="s">
        <v>1216</v>
      </c>
      <c r="I42" s="271" t="s">
        <v>1552</v>
      </c>
      <c r="J42" s="207" t="s">
        <v>681</v>
      </c>
      <c r="K42" s="209">
        <v>4100</v>
      </c>
      <c r="L42" s="65"/>
      <c r="M42" s="4" t="str">
        <f t="shared" si="2"/>
        <v>D0609-12</v>
      </c>
      <c r="N42" s="4" t="str">
        <f t="shared" si="3"/>
        <v>33</v>
      </c>
      <c r="O42"/>
      <c r="P42"/>
      <c r="Q42"/>
    </row>
    <row r="43" spans="1:17" ht="17.100000000000001" customHeight="1">
      <c r="A43" s="863" t="s">
        <v>2018</v>
      </c>
      <c r="B43" s="203" t="s">
        <v>1279</v>
      </c>
      <c r="C43" s="204">
        <v>38981</v>
      </c>
      <c r="D43" s="261">
        <v>44460</v>
      </c>
      <c r="E43" s="261" t="str">
        <f t="shared" ca="1" si="4"/>
        <v>VIGENTE</v>
      </c>
      <c r="F43" s="261" t="str">
        <f t="shared" ca="1" si="5"/>
        <v>OK</v>
      </c>
      <c r="G43" s="203" t="s">
        <v>1614</v>
      </c>
      <c r="H43" s="216" t="s">
        <v>1735</v>
      </c>
      <c r="I43" s="271" t="s">
        <v>1552</v>
      </c>
      <c r="J43" s="207" t="s">
        <v>681</v>
      </c>
      <c r="K43" s="209">
        <v>4060</v>
      </c>
      <c r="L43" s="65"/>
      <c r="M43" s="4" t="str">
        <f t="shared" si="2"/>
        <v>D0609-12</v>
      </c>
      <c r="N43" s="4" t="str">
        <f t="shared" si="3"/>
        <v>34</v>
      </c>
      <c r="O43"/>
      <c r="P43"/>
      <c r="Q43"/>
    </row>
    <row r="44" spans="1:17" ht="17.100000000000001" customHeight="1">
      <c r="A44" s="863" t="s">
        <v>2018</v>
      </c>
      <c r="B44" s="203" t="s">
        <v>1280</v>
      </c>
      <c r="C44" s="204">
        <v>38981</v>
      </c>
      <c r="D44" s="261">
        <v>44460</v>
      </c>
      <c r="E44" s="261" t="str">
        <f t="shared" ca="1" si="4"/>
        <v>VIGENTE</v>
      </c>
      <c r="F44" s="261" t="str">
        <f t="shared" ca="1" si="5"/>
        <v>OK</v>
      </c>
      <c r="G44" s="203" t="s">
        <v>1614</v>
      </c>
      <c r="H44" s="216" t="s">
        <v>1217</v>
      </c>
      <c r="I44" s="271" t="s">
        <v>1552</v>
      </c>
      <c r="J44" s="207" t="s">
        <v>681</v>
      </c>
      <c r="K44" s="209">
        <v>4007</v>
      </c>
      <c r="L44" s="65"/>
      <c r="M44" s="4" t="str">
        <f t="shared" si="2"/>
        <v>D0609-12</v>
      </c>
      <c r="N44" s="4" t="str">
        <f t="shared" si="3"/>
        <v>35</v>
      </c>
      <c r="O44"/>
      <c r="P44"/>
      <c r="Q44"/>
    </row>
    <row r="45" spans="1:17" ht="17.100000000000001" customHeight="1">
      <c r="A45" s="863" t="s">
        <v>2018</v>
      </c>
      <c r="B45" s="203" t="s">
        <v>1281</v>
      </c>
      <c r="C45" s="204">
        <v>38981</v>
      </c>
      <c r="D45" s="261">
        <v>44460</v>
      </c>
      <c r="E45" s="261" t="str">
        <f t="shared" ca="1" si="4"/>
        <v>VIGENTE</v>
      </c>
      <c r="F45" s="261" t="str">
        <f t="shared" ca="1" si="5"/>
        <v>OK</v>
      </c>
      <c r="G45" s="203" t="s">
        <v>1614</v>
      </c>
      <c r="H45" s="216" t="s">
        <v>1218</v>
      </c>
      <c r="I45" s="271" t="s">
        <v>1552</v>
      </c>
      <c r="J45" s="207" t="s">
        <v>681</v>
      </c>
      <c r="K45" s="209">
        <v>4027</v>
      </c>
      <c r="L45" s="65"/>
      <c r="M45" s="4" t="str">
        <f t="shared" si="2"/>
        <v>D0609-12</v>
      </c>
      <c r="N45" s="4" t="str">
        <f t="shared" si="3"/>
        <v>36</v>
      </c>
      <c r="O45"/>
      <c r="P45"/>
      <c r="Q45"/>
    </row>
    <row r="46" spans="1:17" ht="17.100000000000001" customHeight="1">
      <c r="A46" s="863" t="s">
        <v>2018</v>
      </c>
      <c r="B46" s="203" t="s">
        <v>1281</v>
      </c>
      <c r="C46" s="204">
        <v>38981</v>
      </c>
      <c r="D46" s="261">
        <v>44460</v>
      </c>
      <c r="E46" s="261" t="str">
        <f t="shared" ref="E46" ca="1" si="6">IF(D46&lt;=$T$2,"CADUCADO","VIGENTE")</f>
        <v>VIGENTE</v>
      </c>
      <c r="F46" s="261" t="str">
        <f t="shared" ref="F46" ca="1" si="7">IF($T$2&gt;=(EDATE(D46,-4)),"ALERTA","OK")</f>
        <v>OK</v>
      </c>
      <c r="G46" s="203" t="s">
        <v>1614</v>
      </c>
      <c r="H46" s="1992" t="s">
        <v>6096</v>
      </c>
      <c r="I46" s="1993"/>
      <c r="J46" s="1991"/>
      <c r="K46" s="1994">
        <v>4021</v>
      </c>
      <c r="L46" s="65"/>
      <c r="O46"/>
      <c r="P46"/>
      <c r="Q46"/>
    </row>
    <row r="47" spans="1:17" ht="17.100000000000001" customHeight="1">
      <c r="A47" s="863" t="s">
        <v>2018</v>
      </c>
      <c r="B47" s="203" t="s">
        <v>1282</v>
      </c>
      <c r="C47" s="204">
        <v>38981</v>
      </c>
      <c r="D47" s="261">
        <v>44460</v>
      </c>
      <c r="E47" s="261" t="str">
        <f t="shared" ca="1" si="4"/>
        <v>VIGENTE</v>
      </c>
      <c r="F47" s="261" t="str">
        <f t="shared" ca="1" si="5"/>
        <v>OK</v>
      </c>
      <c r="G47" s="203" t="s">
        <v>1614</v>
      </c>
      <c r="H47" s="216" t="s">
        <v>1219</v>
      </c>
      <c r="I47" s="271" t="s">
        <v>1552</v>
      </c>
      <c r="J47" s="207" t="s">
        <v>681</v>
      </c>
      <c r="K47" s="209">
        <v>4213</v>
      </c>
      <c r="L47" s="65"/>
      <c r="M47" s="4" t="str">
        <f t="shared" si="2"/>
        <v>D0609-12</v>
      </c>
      <c r="N47" s="4" t="str">
        <f t="shared" si="3"/>
        <v>38</v>
      </c>
      <c r="O47"/>
      <c r="P47"/>
      <c r="Q47"/>
    </row>
    <row r="48" spans="1:17" ht="17.100000000000001" customHeight="1">
      <c r="A48" s="863" t="s">
        <v>2018</v>
      </c>
      <c r="B48" s="203" t="s">
        <v>1494</v>
      </c>
      <c r="C48" s="204">
        <v>38981</v>
      </c>
      <c r="D48" s="261">
        <v>44460</v>
      </c>
      <c r="E48" s="261" t="str">
        <f t="shared" ca="1" si="4"/>
        <v>VIGENTE</v>
      </c>
      <c r="F48" s="261" t="str">
        <f t="shared" ca="1" si="5"/>
        <v>OK</v>
      </c>
      <c r="G48" s="203" t="s">
        <v>1614</v>
      </c>
      <c r="H48" s="216" t="s">
        <v>1220</v>
      </c>
      <c r="I48" s="206" t="s">
        <v>1552</v>
      </c>
      <c r="J48" s="207" t="s">
        <v>681</v>
      </c>
      <c r="K48" s="209">
        <v>4216</v>
      </c>
      <c r="L48" s="65"/>
      <c r="M48" s="4" t="str">
        <f t="shared" si="2"/>
        <v>D0609-12</v>
      </c>
      <c r="N48" s="4" t="str">
        <f t="shared" si="3"/>
        <v>39</v>
      </c>
      <c r="O48"/>
      <c r="P48"/>
      <c r="Q48"/>
    </row>
    <row r="49" spans="1:17" ht="17.100000000000001" customHeight="1">
      <c r="A49" s="863" t="s">
        <v>2018</v>
      </c>
      <c r="B49" s="203" t="s">
        <v>1281</v>
      </c>
      <c r="C49" s="204">
        <v>38981</v>
      </c>
      <c r="D49" s="261">
        <v>44460</v>
      </c>
      <c r="E49" s="261" t="str">
        <f t="shared" ref="E49" ca="1" si="8">IF(D49&lt;=$T$2,"CADUCADO","VIGENTE")</f>
        <v>VIGENTE</v>
      </c>
      <c r="F49" s="261" t="str">
        <f t="shared" ref="F49" ca="1" si="9">IF($T$2&gt;=(EDATE(D49,-4)),"ALERTA","OK")</f>
        <v>OK</v>
      </c>
      <c r="G49" s="203" t="s">
        <v>1614</v>
      </c>
      <c r="H49" s="1992" t="s">
        <v>6097</v>
      </c>
      <c r="I49" s="1993"/>
      <c r="J49" s="1991"/>
      <c r="K49" s="1994">
        <v>4209</v>
      </c>
      <c r="L49" s="65"/>
      <c r="O49"/>
      <c r="P49"/>
      <c r="Q49"/>
    </row>
    <row r="50" spans="1:17" ht="17.100000000000001" customHeight="1">
      <c r="A50" s="863" t="s">
        <v>2018</v>
      </c>
      <c r="B50" s="203" t="s">
        <v>1495</v>
      </c>
      <c r="C50" s="204">
        <v>38981</v>
      </c>
      <c r="D50" s="261">
        <v>44460</v>
      </c>
      <c r="E50" s="261" t="str">
        <f t="shared" ca="1" si="4"/>
        <v>VIGENTE</v>
      </c>
      <c r="F50" s="261" t="str">
        <f t="shared" ca="1" si="5"/>
        <v>OK</v>
      </c>
      <c r="G50" s="203" t="s">
        <v>1614</v>
      </c>
      <c r="H50" s="216" t="s">
        <v>1221</v>
      </c>
      <c r="I50" s="271" t="s">
        <v>1552</v>
      </c>
      <c r="J50" s="207" t="s">
        <v>681</v>
      </c>
      <c r="K50" s="209">
        <v>4217</v>
      </c>
      <c r="L50" s="65"/>
      <c r="M50" s="4" t="str">
        <f t="shared" si="2"/>
        <v>D0609-12</v>
      </c>
      <c r="N50" s="4" t="str">
        <f t="shared" si="3"/>
        <v>41</v>
      </c>
      <c r="O50"/>
      <c r="P50"/>
      <c r="Q50"/>
    </row>
    <row r="51" spans="1:17" ht="17.100000000000001" customHeight="1">
      <c r="A51" s="863" t="s">
        <v>2018</v>
      </c>
      <c r="B51" s="203" t="s">
        <v>1496</v>
      </c>
      <c r="C51" s="204">
        <v>38981</v>
      </c>
      <c r="D51" s="261">
        <v>44460</v>
      </c>
      <c r="E51" s="261" t="str">
        <f t="shared" ca="1" si="4"/>
        <v>VIGENTE</v>
      </c>
      <c r="F51" s="261" t="str">
        <f t="shared" ca="1" si="5"/>
        <v>OK</v>
      </c>
      <c r="G51" s="203" t="s">
        <v>1614</v>
      </c>
      <c r="H51" s="216" t="s">
        <v>1222</v>
      </c>
      <c r="I51" s="271" t="s">
        <v>1552</v>
      </c>
      <c r="J51" s="207" t="s">
        <v>681</v>
      </c>
      <c r="K51" s="209">
        <v>4179</v>
      </c>
      <c r="L51" s="65"/>
      <c r="M51" s="4" t="str">
        <f t="shared" si="2"/>
        <v>D0609-12</v>
      </c>
      <c r="N51" s="4" t="str">
        <f t="shared" si="3"/>
        <v>42</v>
      </c>
      <c r="O51"/>
      <c r="P51"/>
      <c r="Q51"/>
    </row>
    <row r="52" spans="1:17" ht="17.100000000000001" customHeight="1">
      <c r="A52" s="863" t="s">
        <v>2018</v>
      </c>
      <c r="B52" s="203" t="s">
        <v>1497</v>
      </c>
      <c r="C52" s="204">
        <v>38981</v>
      </c>
      <c r="D52" s="261">
        <v>44460</v>
      </c>
      <c r="E52" s="261" t="str">
        <f t="shared" ca="1" si="4"/>
        <v>VIGENTE</v>
      </c>
      <c r="F52" s="261" t="str">
        <f t="shared" ca="1" si="5"/>
        <v>OK</v>
      </c>
      <c r="G52" s="203" t="s">
        <v>1614</v>
      </c>
      <c r="H52" s="216" t="s">
        <v>1223</v>
      </c>
      <c r="I52" s="271" t="s">
        <v>1552</v>
      </c>
      <c r="J52" s="207" t="s">
        <v>681</v>
      </c>
      <c r="K52" s="209">
        <v>4223</v>
      </c>
      <c r="L52" s="65"/>
      <c r="M52" s="4" t="str">
        <f t="shared" si="2"/>
        <v>D0609-12</v>
      </c>
      <c r="N52" s="4" t="str">
        <f t="shared" si="3"/>
        <v>43</v>
      </c>
      <c r="O52"/>
      <c r="P52"/>
      <c r="Q52"/>
    </row>
    <row r="53" spans="1:17" ht="17.100000000000001" customHeight="1">
      <c r="A53" s="863" t="s">
        <v>2018</v>
      </c>
      <c r="B53" s="203" t="s">
        <v>1498</v>
      </c>
      <c r="C53" s="204">
        <v>38981</v>
      </c>
      <c r="D53" s="261">
        <v>44460</v>
      </c>
      <c r="E53" s="261" t="str">
        <f t="shared" ca="1" si="4"/>
        <v>VIGENTE</v>
      </c>
      <c r="F53" s="261" t="str">
        <f t="shared" ca="1" si="5"/>
        <v>OK</v>
      </c>
      <c r="G53" s="203" t="s">
        <v>1614</v>
      </c>
      <c r="H53" s="216" t="s">
        <v>1224</v>
      </c>
      <c r="I53" s="206" t="s">
        <v>1552</v>
      </c>
      <c r="J53" s="207" t="s">
        <v>681</v>
      </c>
      <c r="K53" s="209">
        <v>4292</v>
      </c>
      <c r="L53" s="65"/>
      <c r="M53" s="4" t="str">
        <f t="shared" si="2"/>
        <v>D0609-12</v>
      </c>
      <c r="N53" s="4" t="str">
        <f t="shared" si="3"/>
        <v>44</v>
      </c>
      <c r="O53"/>
      <c r="P53"/>
      <c r="Q53"/>
    </row>
    <row r="54" spans="1:17" ht="17.100000000000001" customHeight="1">
      <c r="A54" s="863" t="s">
        <v>2018</v>
      </c>
      <c r="B54" s="203" t="s">
        <v>1499</v>
      </c>
      <c r="C54" s="204">
        <v>38981</v>
      </c>
      <c r="D54" s="261">
        <v>44460</v>
      </c>
      <c r="E54" s="261" t="str">
        <f t="shared" ca="1" si="4"/>
        <v>VIGENTE</v>
      </c>
      <c r="F54" s="261" t="str">
        <f t="shared" ca="1" si="5"/>
        <v>OK</v>
      </c>
      <c r="G54" s="203" t="s">
        <v>1614</v>
      </c>
      <c r="H54" s="216" t="s">
        <v>1225</v>
      </c>
      <c r="I54" s="271" t="s">
        <v>1552</v>
      </c>
      <c r="J54" s="207" t="s">
        <v>681</v>
      </c>
      <c r="K54" s="209">
        <v>4329</v>
      </c>
      <c r="L54" s="65"/>
      <c r="M54" s="4" t="str">
        <f t="shared" si="2"/>
        <v>D0609-12</v>
      </c>
      <c r="N54" s="4" t="str">
        <f t="shared" si="3"/>
        <v>45</v>
      </c>
      <c r="O54"/>
      <c r="P54"/>
      <c r="Q54"/>
    </row>
    <row r="55" spans="1:17" ht="17.100000000000001" customHeight="1">
      <c r="A55" s="863" t="s">
        <v>2018</v>
      </c>
      <c r="B55" s="203" t="s">
        <v>1500</v>
      </c>
      <c r="C55" s="204">
        <v>38981</v>
      </c>
      <c r="D55" s="261">
        <v>44460</v>
      </c>
      <c r="E55" s="261" t="str">
        <f t="shared" ca="1" si="4"/>
        <v>VIGENTE</v>
      </c>
      <c r="F55" s="261" t="str">
        <f t="shared" ca="1" si="5"/>
        <v>OK</v>
      </c>
      <c r="G55" s="203" t="s">
        <v>1614</v>
      </c>
      <c r="H55" s="216" t="s">
        <v>1226</v>
      </c>
      <c r="I55" s="271" t="s">
        <v>1552</v>
      </c>
      <c r="J55" s="207" t="s">
        <v>681</v>
      </c>
      <c r="K55" s="209">
        <v>4380</v>
      </c>
      <c r="L55" s="65"/>
      <c r="M55" s="4" t="str">
        <f t="shared" si="2"/>
        <v>D0609-12</v>
      </c>
      <c r="N55" s="4" t="str">
        <f t="shared" si="3"/>
        <v>46</v>
      </c>
      <c r="O55"/>
      <c r="P55"/>
      <c r="Q55"/>
    </row>
    <row r="56" spans="1:17" ht="17.100000000000001" customHeight="1">
      <c r="A56" s="863" t="s">
        <v>2018</v>
      </c>
      <c r="B56" s="203" t="s">
        <v>1501</v>
      </c>
      <c r="C56" s="204">
        <v>38981</v>
      </c>
      <c r="D56" s="261">
        <v>44460</v>
      </c>
      <c r="E56" s="261" t="str">
        <f t="shared" ca="1" si="4"/>
        <v>VIGENTE</v>
      </c>
      <c r="F56" s="261" t="str">
        <f t="shared" ca="1" si="5"/>
        <v>OK</v>
      </c>
      <c r="G56" s="203" t="s">
        <v>1614</v>
      </c>
      <c r="H56" s="216" t="s">
        <v>1227</v>
      </c>
      <c r="I56" s="206" t="s">
        <v>1552</v>
      </c>
      <c r="J56" s="207" t="s">
        <v>681</v>
      </c>
      <c r="K56" s="209">
        <v>4363</v>
      </c>
      <c r="L56" s="65"/>
      <c r="M56" s="4" t="str">
        <f t="shared" si="2"/>
        <v>D0609-12</v>
      </c>
      <c r="N56" s="4" t="str">
        <f t="shared" si="3"/>
        <v>47</v>
      </c>
      <c r="O56"/>
      <c r="P56"/>
      <c r="Q56"/>
    </row>
    <row r="57" spans="1:17" ht="17.100000000000001" customHeight="1">
      <c r="A57" s="863" t="s">
        <v>2018</v>
      </c>
      <c r="B57" s="203" t="s">
        <v>1208</v>
      </c>
      <c r="C57" s="204">
        <v>38981</v>
      </c>
      <c r="D57" s="261">
        <v>44460</v>
      </c>
      <c r="E57" s="261" t="str">
        <f t="shared" ca="1" si="4"/>
        <v>VIGENTE</v>
      </c>
      <c r="F57" s="261" t="str">
        <f t="shared" ca="1" si="5"/>
        <v>OK</v>
      </c>
      <c r="G57" s="203" t="s">
        <v>1614</v>
      </c>
      <c r="H57" s="216" t="s">
        <v>1228</v>
      </c>
      <c r="I57" s="206" t="s">
        <v>1552</v>
      </c>
      <c r="J57" s="207" t="s">
        <v>681</v>
      </c>
      <c r="K57" s="209">
        <v>4336</v>
      </c>
      <c r="L57" s="65"/>
      <c r="M57" s="4" t="str">
        <f t="shared" si="2"/>
        <v>D0609-12</v>
      </c>
      <c r="N57" s="4" t="str">
        <f t="shared" si="3"/>
        <v>48</v>
      </c>
      <c r="O57"/>
      <c r="P57"/>
      <c r="Q57"/>
    </row>
    <row r="58" spans="1:17" ht="17.100000000000001" customHeight="1">
      <c r="A58" s="863" t="s">
        <v>2018</v>
      </c>
      <c r="B58" s="203" t="s">
        <v>1209</v>
      </c>
      <c r="C58" s="204">
        <v>38981</v>
      </c>
      <c r="D58" s="261">
        <v>44460</v>
      </c>
      <c r="E58" s="261" t="str">
        <f t="shared" ca="1" si="4"/>
        <v>VIGENTE</v>
      </c>
      <c r="F58" s="261" t="str">
        <f t="shared" ca="1" si="5"/>
        <v>OK</v>
      </c>
      <c r="G58" s="203" t="s">
        <v>1614</v>
      </c>
      <c r="H58" s="216" t="s">
        <v>1736</v>
      </c>
      <c r="I58" s="206" t="s">
        <v>1552</v>
      </c>
      <c r="J58" s="207" t="s">
        <v>681</v>
      </c>
      <c r="K58" s="209">
        <v>4017</v>
      </c>
      <c r="L58" s="65"/>
      <c r="M58" s="4" t="str">
        <f t="shared" si="2"/>
        <v>D0609-12</v>
      </c>
      <c r="N58" s="4" t="str">
        <f t="shared" si="3"/>
        <v>49</v>
      </c>
      <c r="O58"/>
      <c r="P58"/>
      <c r="Q58"/>
    </row>
    <row r="59" spans="1:17" ht="17.100000000000001" customHeight="1">
      <c r="A59" s="863" t="s">
        <v>2018</v>
      </c>
      <c r="B59" s="203" t="s">
        <v>1751</v>
      </c>
      <c r="C59" s="204">
        <v>38981</v>
      </c>
      <c r="D59" s="261">
        <v>44460</v>
      </c>
      <c r="E59" s="261" t="str">
        <f t="shared" ca="1" si="4"/>
        <v>VIGENTE</v>
      </c>
      <c r="F59" s="261" t="str">
        <f t="shared" ca="1" si="5"/>
        <v>OK</v>
      </c>
      <c r="G59" s="203" t="s">
        <v>1614</v>
      </c>
      <c r="H59" s="205" t="s">
        <v>1777</v>
      </c>
      <c r="I59" s="206" t="s">
        <v>1552</v>
      </c>
      <c r="J59" s="207" t="s">
        <v>681</v>
      </c>
      <c r="K59" s="209">
        <v>4058</v>
      </c>
      <c r="L59" s="65"/>
      <c r="M59" s="4" t="str">
        <f t="shared" si="2"/>
        <v>D0609-12</v>
      </c>
      <c r="N59" s="4" t="str">
        <f t="shared" si="3"/>
        <v>50</v>
      </c>
      <c r="O59"/>
      <c r="P59"/>
      <c r="Q59"/>
    </row>
    <row r="60" spans="1:17" ht="17.100000000000001" customHeight="1">
      <c r="A60" s="863" t="s">
        <v>2018</v>
      </c>
      <c r="B60" s="203" t="s">
        <v>1752</v>
      </c>
      <c r="C60" s="204">
        <v>38981</v>
      </c>
      <c r="D60" s="261">
        <v>44460</v>
      </c>
      <c r="E60" s="261" t="str">
        <f t="shared" ca="1" si="4"/>
        <v>VIGENTE</v>
      </c>
      <c r="F60" s="261" t="str">
        <f t="shared" ca="1" si="5"/>
        <v>OK</v>
      </c>
      <c r="G60" s="203" t="s">
        <v>1614</v>
      </c>
      <c r="H60" s="205" t="s">
        <v>1778</v>
      </c>
      <c r="I60" s="206" t="s">
        <v>1552</v>
      </c>
      <c r="J60" s="207" t="s">
        <v>681</v>
      </c>
      <c r="K60" s="209">
        <v>4059</v>
      </c>
      <c r="L60" s="65"/>
      <c r="M60" s="4" t="str">
        <f t="shared" si="2"/>
        <v>D0609-12</v>
      </c>
      <c r="N60" s="4" t="str">
        <f t="shared" si="3"/>
        <v>51</v>
      </c>
      <c r="O60"/>
      <c r="P60"/>
      <c r="Q60"/>
    </row>
    <row r="61" spans="1:17" ht="17.100000000000001" customHeight="1">
      <c r="A61" s="863" t="s">
        <v>2018</v>
      </c>
      <c r="B61" s="203" t="s">
        <v>1753</v>
      </c>
      <c r="C61" s="204">
        <v>38981</v>
      </c>
      <c r="D61" s="261">
        <v>44460</v>
      </c>
      <c r="E61" s="261" t="str">
        <f t="shared" ca="1" si="4"/>
        <v>VIGENTE</v>
      </c>
      <c r="F61" s="261" t="str">
        <f t="shared" ca="1" si="5"/>
        <v>OK</v>
      </c>
      <c r="G61" s="203" t="s">
        <v>1614</v>
      </c>
      <c r="H61" s="205" t="s">
        <v>1393</v>
      </c>
      <c r="I61" s="206" t="s">
        <v>1552</v>
      </c>
      <c r="J61" s="207" t="s">
        <v>681</v>
      </c>
      <c r="K61" s="209">
        <v>4034</v>
      </c>
      <c r="L61" s="65"/>
      <c r="M61" s="4" t="str">
        <f t="shared" si="2"/>
        <v>D0609-12</v>
      </c>
      <c r="N61" s="4" t="str">
        <f t="shared" si="3"/>
        <v>52</v>
      </c>
      <c r="O61"/>
      <c r="P61"/>
      <c r="Q61"/>
    </row>
    <row r="62" spans="1:17" ht="17.100000000000001" customHeight="1">
      <c r="A62" s="863" t="s">
        <v>2018</v>
      </c>
      <c r="B62" s="203" t="s">
        <v>1754</v>
      </c>
      <c r="C62" s="204">
        <v>38981</v>
      </c>
      <c r="D62" s="261">
        <v>44460</v>
      </c>
      <c r="E62" s="261" t="str">
        <f t="shared" ca="1" si="4"/>
        <v>VIGENTE</v>
      </c>
      <c r="F62" s="261" t="str">
        <f t="shared" ca="1" si="5"/>
        <v>OK</v>
      </c>
      <c r="G62" s="203" t="s">
        <v>1614</v>
      </c>
      <c r="H62" s="205" t="s">
        <v>1394</v>
      </c>
      <c r="I62" s="206" t="s">
        <v>1552</v>
      </c>
      <c r="J62" s="207" t="s">
        <v>681</v>
      </c>
      <c r="K62" s="209">
        <v>4280</v>
      </c>
      <c r="L62" s="65"/>
      <c r="M62" s="4" t="str">
        <f t="shared" si="2"/>
        <v>D0609-12</v>
      </c>
      <c r="N62" s="4" t="str">
        <f t="shared" si="3"/>
        <v>53</v>
      </c>
      <c r="O62"/>
      <c r="P62"/>
      <c r="Q62"/>
    </row>
    <row r="63" spans="1:17" ht="17.100000000000001" customHeight="1">
      <c r="A63" s="863" t="s">
        <v>2018</v>
      </c>
      <c r="B63" s="203" t="s">
        <v>1755</v>
      </c>
      <c r="C63" s="204">
        <v>38981</v>
      </c>
      <c r="D63" s="261">
        <v>44460</v>
      </c>
      <c r="E63" s="261" t="str">
        <f t="shared" ca="1" si="4"/>
        <v>VIGENTE</v>
      </c>
      <c r="F63" s="261" t="str">
        <f t="shared" ca="1" si="5"/>
        <v>OK</v>
      </c>
      <c r="G63" s="203" t="s">
        <v>1614</v>
      </c>
      <c r="H63" s="205" t="s">
        <v>1395</v>
      </c>
      <c r="I63" s="206" t="s">
        <v>1552</v>
      </c>
      <c r="J63" s="207" t="s">
        <v>681</v>
      </c>
      <c r="K63" s="209">
        <v>4279</v>
      </c>
      <c r="L63" s="65"/>
      <c r="M63" s="4" t="str">
        <f t="shared" si="2"/>
        <v>D0609-12</v>
      </c>
      <c r="N63" s="4" t="str">
        <f t="shared" si="3"/>
        <v>54</v>
      </c>
      <c r="O63"/>
      <c r="P63"/>
      <c r="Q63"/>
    </row>
    <row r="64" spans="1:17" ht="17.100000000000001" customHeight="1">
      <c r="A64" s="863" t="s">
        <v>2018</v>
      </c>
      <c r="B64" s="203" t="s">
        <v>1756</v>
      </c>
      <c r="C64" s="204">
        <v>38981</v>
      </c>
      <c r="D64" s="261">
        <v>44460</v>
      </c>
      <c r="E64" s="261" t="str">
        <f t="shared" ca="1" si="4"/>
        <v>VIGENTE</v>
      </c>
      <c r="F64" s="261" t="str">
        <f t="shared" ca="1" si="5"/>
        <v>OK</v>
      </c>
      <c r="G64" s="203" t="s">
        <v>1614</v>
      </c>
      <c r="H64" s="205" t="s">
        <v>1396</v>
      </c>
      <c r="I64" s="206" t="s">
        <v>1552</v>
      </c>
      <c r="J64" s="207" t="s">
        <v>681</v>
      </c>
      <c r="K64" s="209">
        <v>4170</v>
      </c>
      <c r="L64" s="65"/>
      <c r="M64" s="4" t="str">
        <f t="shared" si="2"/>
        <v>D0609-12</v>
      </c>
      <c r="N64" s="4" t="str">
        <f t="shared" si="3"/>
        <v>55</v>
      </c>
      <c r="O64"/>
      <c r="P64"/>
      <c r="Q64"/>
    </row>
    <row r="65" spans="1:17" ht="17.100000000000001" customHeight="1">
      <c r="A65" s="863" t="s">
        <v>2018</v>
      </c>
      <c r="B65" s="203" t="s">
        <v>1757</v>
      </c>
      <c r="C65" s="204">
        <v>38981</v>
      </c>
      <c r="D65" s="261">
        <v>44460</v>
      </c>
      <c r="E65" s="261" t="str">
        <f t="shared" ca="1" si="4"/>
        <v>VIGENTE</v>
      </c>
      <c r="F65" s="261" t="str">
        <f t="shared" ca="1" si="5"/>
        <v>OK</v>
      </c>
      <c r="G65" s="203" t="s">
        <v>1614</v>
      </c>
      <c r="H65" s="205" t="s">
        <v>1737</v>
      </c>
      <c r="I65" s="206" t="s">
        <v>1552</v>
      </c>
      <c r="J65" s="207" t="s">
        <v>681</v>
      </c>
      <c r="K65" s="209">
        <v>4164</v>
      </c>
      <c r="L65" s="65"/>
      <c r="M65" s="4" t="str">
        <f t="shared" si="2"/>
        <v>D0609-12</v>
      </c>
      <c r="N65" s="4" t="str">
        <f t="shared" si="3"/>
        <v>56</v>
      </c>
      <c r="O65"/>
      <c r="P65"/>
      <c r="Q65"/>
    </row>
    <row r="66" spans="1:17" ht="17.100000000000001" customHeight="1">
      <c r="A66" s="863" t="s">
        <v>2018</v>
      </c>
      <c r="B66" s="203" t="s">
        <v>1758</v>
      </c>
      <c r="C66" s="204">
        <v>38981</v>
      </c>
      <c r="D66" s="261">
        <v>44460</v>
      </c>
      <c r="E66" s="261" t="str">
        <f t="shared" ca="1" si="4"/>
        <v>VIGENTE</v>
      </c>
      <c r="F66" s="261" t="str">
        <f t="shared" ca="1" si="5"/>
        <v>OK</v>
      </c>
      <c r="G66" s="203" t="s">
        <v>1614</v>
      </c>
      <c r="H66" s="205" t="s">
        <v>1397</v>
      </c>
      <c r="I66" s="206" t="s">
        <v>1552</v>
      </c>
      <c r="J66" s="207" t="s">
        <v>681</v>
      </c>
      <c r="K66" s="209">
        <v>4168</v>
      </c>
      <c r="L66" s="65"/>
      <c r="M66" s="4" t="str">
        <f t="shared" si="2"/>
        <v>D0609-12</v>
      </c>
      <c r="N66" s="4" t="str">
        <f t="shared" si="3"/>
        <v>57</v>
      </c>
      <c r="O66"/>
      <c r="P66"/>
      <c r="Q66"/>
    </row>
    <row r="67" spans="1:17" ht="17.100000000000001" customHeight="1">
      <c r="A67" s="863" t="s">
        <v>2018</v>
      </c>
      <c r="B67" s="203" t="s">
        <v>1759</v>
      </c>
      <c r="C67" s="204">
        <v>38981</v>
      </c>
      <c r="D67" s="261">
        <v>44460</v>
      </c>
      <c r="E67" s="261" t="str">
        <f t="shared" ca="1" si="4"/>
        <v>VIGENTE</v>
      </c>
      <c r="F67" s="261" t="str">
        <f t="shared" ca="1" si="5"/>
        <v>OK</v>
      </c>
      <c r="G67" s="203" t="s">
        <v>1614</v>
      </c>
      <c r="H67" s="205" t="s">
        <v>1398</v>
      </c>
      <c r="I67" s="206" t="s">
        <v>1552</v>
      </c>
      <c r="J67" s="207" t="s">
        <v>681</v>
      </c>
      <c r="K67" s="209">
        <v>4180</v>
      </c>
      <c r="L67" s="65"/>
      <c r="M67" s="4" t="str">
        <f t="shared" si="2"/>
        <v>D0609-12</v>
      </c>
      <c r="N67" s="4" t="str">
        <f t="shared" si="3"/>
        <v>58</v>
      </c>
      <c r="O67"/>
      <c r="P67"/>
      <c r="Q67"/>
    </row>
    <row r="68" spans="1:17" ht="17.100000000000001" customHeight="1">
      <c r="A68" s="863" t="s">
        <v>2018</v>
      </c>
      <c r="B68" s="203" t="s">
        <v>1760</v>
      </c>
      <c r="C68" s="204">
        <v>38981</v>
      </c>
      <c r="D68" s="261">
        <v>44460</v>
      </c>
      <c r="E68" s="261" t="str">
        <f t="shared" ca="1" si="4"/>
        <v>VIGENTE</v>
      </c>
      <c r="F68" s="261" t="str">
        <f t="shared" ca="1" si="5"/>
        <v>OK</v>
      </c>
      <c r="G68" s="203" t="s">
        <v>1614</v>
      </c>
      <c r="H68" s="205" t="s">
        <v>1399</v>
      </c>
      <c r="I68" s="206" t="s">
        <v>1552</v>
      </c>
      <c r="J68" s="207" t="s">
        <v>681</v>
      </c>
      <c r="K68" s="209">
        <v>4169</v>
      </c>
      <c r="L68" s="65"/>
      <c r="M68" s="4" t="str">
        <f t="shared" si="2"/>
        <v>D0609-12</v>
      </c>
      <c r="N68" s="4" t="str">
        <f t="shared" si="3"/>
        <v>59</v>
      </c>
      <c r="O68"/>
      <c r="P68"/>
      <c r="Q68"/>
    </row>
    <row r="69" spans="1:17" ht="17.100000000000001" customHeight="1">
      <c r="A69" s="863" t="s">
        <v>2018</v>
      </c>
      <c r="B69" s="203" t="s">
        <v>1761</v>
      </c>
      <c r="C69" s="204">
        <v>38981</v>
      </c>
      <c r="D69" s="261">
        <v>44460</v>
      </c>
      <c r="E69" s="261" t="str">
        <f t="shared" ca="1" si="4"/>
        <v>VIGENTE</v>
      </c>
      <c r="F69" s="261" t="str">
        <f t="shared" ca="1" si="5"/>
        <v>OK</v>
      </c>
      <c r="G69" s="203" t="s">
        <v>1614</v>
      </c>
      <c r="H69" s="205" t="s">
        <v>1400</v>
      </c>
      <c r="I69" s="206" t="s">
        <v>1552</v>
      </c>
      <c r="J69" s="207" t="s">
        <v>681</v>
      </c>
      <c r="K69" s="209">
        <v>4167</v>
      </c>
      <c r="L69" s="65"/>
      <c r="M69" s="4" t="str">
        <f t="shared" si="2"/>
        <v>D0609-12</v>
      </c>
      <c r="N69" s="4" t="str">
        <f t="shared" si="3"/>
        <v>60</v>
      </c>
      <c r="O69"/>
      <c r="P69"/>
      <c r="Q69"/>
    </row>
    <row r="70" spans="1:17" ht="17.100000000000001" customHeight="1">
      <c r="A70" s="863" t="s">
        <v>2018</v>
      </c>
      <c r="B70" s="203" t="s">
        <v>1762</v>
      </c>
      <c r="C70" s="204">
        <v>38981</v>
      </c>
      <c r="D70" s="261">
        <v>44460</v>
      </c>
      <c r="E70" s="261" t="str">
        <f t="shared" ca="1" si="4"/>
        <v>VIGENTE</v>
      </c>
      <c r="F70" s="261" t="str">
        <f t="shared" ca="1" si="5"/>
        <v>OK</v>
      </c>
      <c r="G70" s="203" t="s">
        <v>1614</v>
      </c>
      <c r="H70" s="205" t="s">
        <v>1401</v>
      </c>
      <c r="I70" s="206" t="s">
        <v>1552</v>
      </c>
      <c r="J70" s="207" t="s">
        <v>681</v>
      </c>
      <c r="K70" s="209">
        <v>4165</v>
      </c>
      <c r="L70" s="65"/>
      <c r="M70" s="4" t="str">
        <f t="shared" ref="M70:M101" si="10">IF(ISNUMBER(FIND("/",$B70,1)),MID($B70,1,FIND("/",$B70,1)-1),$B70)</f>
        <v>D0609-12</v>
      </c>
      <c r="N70" s="4" t="str">
        <f t="shared" ref="N70:N101" si="11">IF(ISNUMBER(FIND("/",$B70,1)),MID($B70,FIND("/",$B70,1)+1,LEN($B70)),"")</f>
        <v>61</v>
      </c>
      <c r="O70"/>
      <c r="P70"/>
      <c r="Q70"/>
    </row>
    <row r="71" spans="1:17" ht="17.100000000000001" customHeight="1">
      <c r="A71" s="863" t="s">
        <v>2018</v>
      </c>
      <c r="B71" s="203" t="s">
        <v>1763</v>
      </c>
      <c r="C71" s="204">
        <v>38981</v>
      </c>
      <c r="D71" s="261">
        <v>44460</v>
      </c>
      <c r="E71" s="261" t="str">
        <f t="shared" ref="E71:E102" ca="1" si="12">IF(D71&lt;=$T$2,"CADUCADO","VIGENTE")</f>
        <v>VIGENTE</v>
      </c>
      <c r="F71" s="261" t="str">
        <f t="shared" ref="F71:F102" ca="1" si="13">IF($T$2&gt;=(EDATE(D71,-4)),"ALERTA","OK")</f>
        <v>OK</v>
      </c>
      <c r="G71" s="203" t="s">
        <v>1614</v>
      </c>
      <c r="H71" s="205" t="s">
        <v>1402</v>
      </c>
      <c r="I71" s="206" t="s">
        <v>1552</v>
      </c>
      <c r="J71" s="207" t="s">
        <v>681</v>
      </c>
      <c r="K71" s="209">
        <v>4054</v>
      </c>
      <c r="L71" s="65"/>
      <c r="M71" s="4" t="str">
        <f t="shared" si="10"/>
        <v>D0609-12</v>
      </c>
      <c r="N71" s="4" t="str">
        <f t="shared" si="11"/>
        <v>62</v>
      </c>
      <c r="O71"/>
      <c r="P71"/>
      <c r="Q71"/>
    </row>
    <row r="72" spans="1:17" ht="17.100000000000001" customHeight="1">
      <c r="A72" s="863" t="s">
        <v>2018</v>
      </c>
      <c r="B72" s="203" t="s">
        <v>1764</v>
      </c>
      <c r="C72" s="204">
        <v>38981</v>
      </c>
      <c r="D72" s="261">
        <v>44460</v>
      </c>
      <c r="E72" s="261" t="str">
        <f t="shared" ca="1" si="12"/>
        <v>VIGENTE</v>
      </c>
      <c r="F72" s="261" t="str">
        <f t="shared" ca="1" si="13"/>
        <v>OK</v>
      </c>
      <c r="G72" s="203" t="s">
        <v>1614</v>
      </c>
      <c r="H72" s="205" t="s">
        <v>1403</v>
      </c>
      <c r="I72" s="206" t="s">
        <v>1552</v>
      </c>
      <c r="J72" s="207" t="s">
        <v>681</v>
      </c>
      <c r="K72" s="209">
        <v>4166</v>
      </c>
      <c r="L72" s="65"/>
      <c r="M72" s="4" t="str">
        <f t="shared" si="10"/>
        <v>D0609-12</v>
      </c>
      <c r="N72" s="4" t="str">
        <f t="shared" si="11"/>
        <v>63</v>
      </c>
      <c r="O72"/>
      <c r="P72"/>
      <c r="Q72"/>
    </row>
    <row r="73" spans="1:17" ht="17.100000000000001" customHeight="1">
      <c r="A73" s="863" t="s">
        <v>2018</v>
      </c>
      <c r="B73" s="203" t="s">
        <v>1765</v>
      </c>
      <c r="C73" s="204">
        <v>38981</v>
      </c>
      <c r="D73" s="261">
        <v>44460</v>
      </c>
      <c r="E73" s="261" t="str">
        <f t="shared" ca="1" si="12"/>
        <v>VIGENTE</v>
      </c>
      <c r="F73" s="261" t="str">
        <f t="shared" ca="1" si="13"/>
        <v>OK</v>
      </c>
      <c r="G73" s="203" t="s">
        <v>1614</v>
      </c>
      <c r="H73" s="205" t="s">
        <v>1404</v>
      </c>
      <c r="I73" s="206" t="s">
        <v>1552</v>
      </c>
      <c r="J73" s="207" t="s">
        <v>681</v>
      </c>
      <c r="K73" s="209">
        <v>4006</v>
      </c>
      <c r="L73" s="65"/>
      <c r="M73" s="4" t="str">
        <f t="shared" si="10"/>
        <v>D0609-12</v>
      </c>
      <c r="N73" s="4" t="str">
        <f t="shared" si="11"/>
        <v>64</v>
      </c>
      <c r="O73"/>
      <c r="P73"/>
      <c r="Q73"/>
    </row>
    <row r="74" spans="1:17" ht="17.100000000000001" customHeight="1">
      <c r="A74" s="863" t="s">
        <v>2018</v>
      </c>
      <c r="B74" s="203" t="s">
        <v>1766</v>
      </c>
      <c r="C74" s="204">
        <v>38981</v>
      </c>
      <c r="D74" s="261">
        <v>44460</v>
      </c>
      <c r="E74" s="261" t="str">
        <f t="shared" ca="1" si="12"/>
        <v>VIGENTE</v>
      </c>
      <c r="F74" s="261" t="str">
        <f t="shared" ca="1" si="13"/>
        <v>OK</v>
      </c>
      <c r="G74" s="203" t="s">
        <v>1614</v>
      </c>
      <c r="H74" s="205" t="s">
        <v>1405</v>
      </c>
      <c r="I74" s="206" t="s">
        <v>1552</v>
      </c>
      <c r="J74" s="207" t="s">
        <v>681</v>
      </c>
      <c r="K74" s="209">
        <v>4224</v>
      </c>
      <c r="L74" s="65"/>
      <c r="M74" s="4" t="str">
        <f t="shared" si="10"/>
        <v>D0609-12</v>
      </c>
      <c r="N74" s="4" t="str">
        <f t="shared" si="11"/>
        <v>65</v>
      </c>
      <c r="O74"/>
      <c r="P74"/>
      <c r="Q74"/>
    </row>
    <row r="75" spans="1:17" ht="17.100000000000001" customHeight="1">
      <c r="A75" s="863" t="s">
        <v>2018</v>
      </c>
      <c r="B75" s="203" t="s">
        <v>1767</v>
      </c>
      <c r="C75" s="204">
        <v>38981</v>
      </c>
      <c r="D75" s="261">
        <v>44460</v>
      </c>
      <c r="E75" s="261" t="str">
        <f t="shared" ca="1" si="12"/>
        <v>VIGENTE</v>
      </c>
      <c r="F75" s="261" t="str">
        <f t="shared" ca="1" si="13"/>
        <v>OK</v>
      </c>
      <c r="G75" s="203" t="s">
        <v>1614</v>
      </c>
      <c r="H75" s="205" t="s">
        <v>1406</v>
      </c>
      <c r="I75" s="206" t="s">
        <v>1552</v>
      </c>
      <c r="J75" s="207" t="s">
        <v>681</v>
      </c>
      <c r="K75" s="209">
        <v>4171</v>
      </c>
      <c r="L75" s="65"/>
      <c r="M75" s="4" t="str">
        <f t="shared" si="10"/>
        <v>D0609-12</v>
      </c>
      <c r="N75" s="4" t="str">
        <f t="shared" si="11"/>
        <v>66</v>
      </c>
      <c r="O75"/>
      <c r="P75"/>
      <c r="Q75"/>
    </row>
    <row r="76" spans="1:17" ht="17.100000000000001" customHeight="1">
      <c r="A76" s="863" t="s">
        <v>2018</v>
      </c>
      <c r="B76" s="203" t="s">
        <v>1768</v>
      </c>
      <c r="C76" s="204">
        <v>38981</v>
      </c>
      <c r="D76" s="261">
        <v>44460</v>
      </c>
      <c r="E76" s="261" t="str">
        <f t="shared" ca="1" si="12"/>
        <v>VIGENTE</v>
      </c>
      <c r="F76" s="261" t="str">
        <f t="shared" ca="1" si="13"/>
        <v>OK</v>
      </c>
      <c r="G76" s="203" t="s">
        <v>1614</v>
      </c>
      <c r="H76" s="205" t="s">
        <v>1407</v>
      </c>
      <c r="I76" s="206" t="s">
        <v>1552</v>
      </c>
      <c r="J76" s="207" t="s">
        <v>681</v>
      </c>
      <c r="K76" s="209">
        <v>4215</v>
      </c>
      <c r="L76" s="65"/>
      <c r="M76" s="4" t="str">
        <f t="shared" si="10"/>
        <v>D0609-12</v>
      </c>
      <c r="N76" s="4" t="str">
        <f t="shared" si="11"/>
        <v>67</v>
      </c>
      <c r="O76"/>
      <c r="P76"/>
      <c r="Q76"/>
    </row>
    <row r="77" spans="1:17" ht="17.100000000000001" customHeight="1">
      <c r="A77" s="863" t="s">
        <v>2018</v>
      </c>
      <c r="B77" s="203" t="s">
        <v>1769</v>
      </c>
      <c r="C77" s="204">
        <v>38981</v>
      </c>
      <c r="D77" s="261">
        <v>44460</v>
      </c>
      <c r="E77" s="261" t="str">
        <f t="shared" ca="1" si="12"/>
        <v>VIGENTE</v>
      </c>
      <c r="F77" s="261" t="str">
        <f t="shared" ca="1" si="13"/>
        <v>OK</v>
      </c>
      <c r="G77" s="203" t="s">
        <v>1614</v>
      </c>
      <c r="H77" s="205" t="s">
        <v>1165</v>
      </c>
      <c r="I77" s="206" t="s">
        <v>1552</v>
      </c>
      <c r="J77" s="207" t="s">
        <v>681</v>
      </c>
      <c r="K77" s="209">
        <v>4214</v>
      </c>
      <c r="L77" s="65"/>
      <c r="M77" s="4" t="str">
        <f t="shared" si="10"/>
        <v>D0609-12</v>
      </c>
      <c r="N77" s="4" t="str">
        <f t="shared" si="11"/>
        <v>68</v>
      </c>
      <c r="O77"/>
      <c r="P77"/>
      <c r="Q77"/>
    </row>
    <row r="78" spans="1:17" ht="17.100000000000001" customHeight="1">
      <c r="A78" s="863" t="s">
        <v>2018</v>
      </c>
      <c r="B78" s="203" t="s">
        <v>1770</v>
      </c>
      <c r="C78" s="204">
        <v>38981</v>
      </c>
      <c r="D78" s="261">
        <v>44460</v>
      </c>
      <c r="E78" s="261" t="str">
        <f t="shared" ca="1" si="12"/>
        <v>VIGENTE</v>
      </c>
      <c r="F78" s="261" t="str">
        <f t="shared" ca="1" si="13"/>
        <v>OK</v>
      </c>
      <c r="G78" s="203" t="s">
        <v>1614</v>
      </c>
      <c r="H78" s="205" t="s">
        <v>1738</v>
      </c>
      <c r="I78" s="206" t="s">
        <v>1552</v>
      </c>
      <c r="J78" s="207" t="s">
        <v>681</v>
      </c>
      <c r="K78" s="209">
        <v>4182</v>
      </c>
      <c r="L78" s="65"/>
      <c r="M78" s="4" t="str">
        <f t="shared" si="10"/>
        <v>D0609-12</v>
      </c>
      <c r="N78" s="4" t="str">
        <f t="shared" si="11"/>
        <v>69</v>
      </c>
      <c r="O78"/>
      <c r="P78"/>
      <c r="Q78"/>
    </row>
    <row r="79" spans="1:17" ht="17.100000000000001" customHeight="1">
      <c r="A79" s="863" t="s">
        <v>2018</v>
      </c>
      <c r="B79" s="203" t="s">
        <v>1771</v>
      </c>
      <c r="C79" s="204">
        <v>38981</v>
      </c>
      <c r="D79" s="261">
        <v>44460</v>
      </c>
      <c r="E79" s="261" t="str">
        <f t="shared" ca="1" si="12"/>
        <v>VIGENTE</v>
      </c>
      <c r="F79" s="261" t="str">
        <f t="shared" ca="1" si="13"/>
        <v>OK</v>
      </c>
      <c r="G79" s="203" t="s">
        <v>1614</v>
      </c>
      <c r="H79" s="205" t="s">
        <v>1166</v>
      </c>
      <c r="I79" s="206" t="s">
        <v>1552</v>
      </c>
      <c r="J79" s="207" t="s">
        <v>681</v>
      </c>
      <c r="K79" s="209">
        <v>4218</v>
      </c>
      <c r="L79" s="65"/>
      <c r="M79" s="4" t="str">
        <f t="shared" si="10"/>
        <v>D0609-12</v>
      </c>
      <c r="N79" s="4" t="str">
        <f t="shared" si="11"/>
        <v>70</v>
      </c>
      <c r="O79"/>
      <c r="P79"/>
      <c r="Q79"/>
    </row>
    <row r="80" spans="1:17" ht="17.100000000000001" customHeight="1">
      <c r="A80" s="863" t="s">
        <v>2018</v>
      </c>
      <c r="B80" s="203" t="s">
        <v>1772</v>
      </c>
      <c r="C80" s="204">
        <v>38981</v>
      </c>
      <c r="D80" s="261">
        <v>44460</v>
      </c>
      <c r="E80" s="261" t="str">
        <f t="shared" ca="1" si="12"/>
        <v>VIGENTE</v>
      </c>
      <c r="F80" s="261" t="str">
        <f t="shared" ca="1" si="13"/>
        <v>OK</v>
      </c>
      <c r="G80" s="203" t="s">
        <v>1614</v>
      </c>
      <c r="H80" s="205" t="s">
        <v>1167</v>
      </c>
      <c r="I80" s="206" t="s">
        <v>1552</v>
      </c>
      <c r="J80" s="207" t="s">
        <v>681</v>
      </c>
      <c r="K80" s="209">
        <v>4183</v>
      </c>
      <c r="L80" s="65"/>
      <c r="M80" s="4" t="str">
        <f t="shared" si="10"/>
        <v>D0609-12</v>
      </c>
      <c r="N80" s="4" t="str">
        <f t="shared" si="11"/>
        <v>71</v>
      </c>
      <c r="O80"/>
      <c r="P80"/>
      <c r="Q80"/>
    </row>
    <row r="81" spans="1:17" ht="17.100000000000001" customHeight="1">
      <c r="A81" s="863" t="s">
        <v>2018</v>
      </c>
      <c r="B81" s="203" t="s">
        <v>1773</v>
      </c>
      <c r="C81" s="204">
        <v>38981</v>
      </c>
      <c r="D81" s="261">
        <v>44460</v>
      </c>
      <c r="E81" s="261" t="str">
        <f t="shared" ca="1" si="12"/>
        <v>VIGENTE</v>
      </c>
      <c r="F81" s="261" t="str">
        <f t="shared" ca="1" si="13"/>
        <v>OK</v>
      </c>
      <c r="G81" s="203" t="s">
        <v>1614</v>
      </c>
      <c r="H81" s="205" t="s">
        <v>1168</v>
      </c>
      <c r="I81" s="206" t="s">
        <v>1552</v>
      </c>
      <c r="J81" s="207" t="s">
        <v>681</v>
      </c>
      <c r="K81" s="209">
        <v>4220</v>
      </c>
      <c r="L81" s="65"/>
      <c r="M81" s="4" t="str">
        <f t="shared" si="10"/>
        <v>D0609-12</v>
      </c>
      <c r="N81" s="4" t="str">
        <f t="shared" si="11"/>
        <v>72</v>
      </c>
      <c r="O81"/>
      <c r="P81"/>
      <c r="Q81"/>
    </row>
    <row r="82" spans="1:17" ht="17.100000000000001" customHeight="1">
      <c r="A82" s="863" t="s">
        <v>2018</v>
      </c>
      <c r="B82" s="203" t="s">
        <v>1774</v>
      </c>
      <c r="C82" s="204">
        <v>38981</v>
      </c>
      <c r="D82" s="261">
        <v>44460</v>
      </c>
      <c r="E82" s="261" t="str">
        <f t="shared" ca="1" si="12"/>
        <v>VIGENTE</v>
      </c>
      <c r="F82" s="261" t="str">
        <f t="shared" ca="1" si="13"/>
        <v>OK</v>
      </c>
      <c r="G82" s="203" t="s">
        <v>1614</v>
      </c>
      <c r="H82" s="205" t="s">
        <v>1169</v>
      </c>
      <c r="I82" s="206" t="s">
        <v>1552</v>
      </c>
      <c r="J82" s="207" t="s">
        <v>681</v>
      </c>
      <c r="K82" s="209">
        <v>4383</v>
      </c>
      <c r="L82" s="65"/>
      <c r="M82" s="4" t="str">
        <f t="shared" si="10"/>
        <v>D0609-12</v>
      </c>
      <c r="N82" s="4" t="str">
        <f t="shared" si="11"/>
        <v>73</v>
      </c>
      <c r="O82"/>
      <c r="P82"/>
      <c r="Q82"/>
    </row>
    <row r="83" spans="1:17" ht="17.100000000000001" customHeight="1">
      <c r="A83" s="863" t="s">
        <v>2018</v>
      </c>
      <c r="B83" s="203" t="s">
        <v>1775</v>
      </c>
      <c r="C83" s="204">
        <v>38981</v>
      </c>
      <c r="D83" s="261">
        <v>44460</v>
      </c>
      <c r="E83" s="261" t="str">
        <f t="shared" ca="1" si="12"/>
        <v>VIGENTE</v>
      </c>
      <c r="F83" s="261" t="str">
        <f t="shared" ca="1" si="13"/>
        <v>OK</v>
      </c>
      <c r="G83" s="203" t="s">
        <v>1614</v>
      </c>
      <c r="H83" s="205" t="s">
        <v>1170</v>
      </c>
      <c r="I83" s="206" t="s">
        <v>1552</v>
      </c>
      <c r="J83" s="207" t="s">
        <v>681</v>
      </c>
      <c r="K83" s="209">
        <v>4455</v>
      </c>
      <c r="L83" s="65"/>
      <c r="M83" s="4" t="str">
        <f t="shared" si="10"/>
        <v>D0609-12</v>
      </c>
      <c r="N83" s="4" t="str">
        <f t="shared" si="11"/>
        <v>74</v>
      </c>
      <c r="O83"/>
      <c r="P83"/>
      <c r="Q83"/>
    </row>
    <row r="84" spans="1:17" ht="17.100000000000001" customHeight="1">
      <c r="A84" s="863" t="s">
        <v>2018</v>
      </c>
      <c r="B84" s="203" t="s">
        <v>1776</v>
      </c>
      <c r="C84" s="204">
        <v>38981</v>
      </c>
      <c r="D84" s="261">
        <v>44460</v>
      </c>
      <c r="E84" s="261" t="str">
        <f t="shared" ca="1" si="12"/>
        <v>VIGENTE</v>
      </c>
      <c r="F84" s="261" t="str">
        <f t="shared" ca="1" si="13"/>
        <v>OK</v>
      </c>
      <c r="G84" s="203" t="s">
        <v>1614</v>
      </c>
      <c r="H84" s="205" t="s">
        <v>1171</v>
      </c>
      <c r="I84" s="206" t="s">
        <v>1552</v>
      </c>
      <c r="J84" s="207" t="s">
        <v>681</v>
      </c>
      <c r="K84" s="209">
        <v>4454</v>
      </c>
      <c r="L84" s="65"/>
      <c r="M84" s="4" t="str">
        <f t="shared" si="10"/>
        <v>D0609-12</v>
      </c>
      <c r="N84" s="4" t="str">
        <f t="shared" si="11"/>
        <v>75</v>
      </c>
      <c r="O84"/>
      <c r="P84"/>
      <c r="Q84"/>
    </row>
    <row r="85" spans="1:17" ht="17.100000000000001" customHeight="1">
      <c r="A85" s="863" t="s">
        <v>2018</v>
      </c>
      <c r="B85" s="203" t="s">
        <v>1172</v>
      </c>
      <c r="C85" s="204">
        <v>38981</v>
      </c>
      <c r="D85" s="261">
        <v>44460</v>
      </c>
      <c r="E85" s="261" t="str">
        <f t="shared" ca="1" si="12"/>
        <v>VIGENTE</v>
      </c>
      <c r="F85" s="261" t="str">
        <f t="shared" ca="1" si="13"/>
        <v>OK</v>
      </c>
      <c r="G85" s="203" t="s">
        <v>1614</v>
      </c>
      <c r="H85" s="210" t="s">
        <v>1173</v>
      </c>
      <c r="I85" s="206" t="s">
        <v>1552</v>
      </c>
      <c r="J85" s="207" t="s">
        <v>681</v>
      </c>
      <c r="K85" s="209">
        <v>4449</v>
      </c>
      <c r="L85" s="65"/>
      <c r="M85" s="4" t="str">
        <f t="shared" si="10"/>
        <v>D0609-12</v>
      </c>
      <c r="N85" s="4" t="str">
        <f t="shared" si="11"/>
        <v>76</v>
      </c>
      <c r="O85"/>
      <c r="P85"/>
      <c r="Q85"/>
    </row>
    <row r="86" spans="1:17" ht="17.100000000000001" customHeight="1">
      <c r="A86" s="863" t="s">
        <v>2018</v>
      </c>
      <c r="B86" s="203" t="s">
        <v>1555</v>
      </c>
      <c r="C86" s="204">
        <v>38981</v>
      </c>
      <c r="D86" s="261">
        <v>44460</v>
      </c>
      <c r="E86" s="261" t="str">
        <f t="shared" ca="1" si="12"/>
        <v>VIGENTE</v>
      </c>
      <c r="F86" s="261" t="str">
        <f t="shared" ca="1" si="13"/>
        <v>OK</v>
      </c>
      <c r="G86" s="203" t="s">
        <v>1614</v>
      </c>
      <c r="H86" s="210" t="s">
        <v>1174</v>
      </c>
      <c r="I86" s="206" t="s">
        <v>1552</v>
      </c>
      <c r="J86" s="207" t="s">
        <v>681</v>
      </c>
      <c r="K86" s="209">
        <v>4473</v>
      </c>
      <c r="L86" s="65"/>
      <c r="M86" s="4" t="str">
        <f t="shared" si="10"/>
        <v>D0609-12</v>
      </c>
      <c r="N86" s="4" t="str">
        <f t="shared" si="11"/>
        <v>77</v>
      </c>
      <c r="O86"/>
      <c r="P86"/>
      <c r="Q86"/>
    </row>
    <row r="87" spans="1:17" ht="17.100000000000001" customHeight="1">
      <c r="A87" s="863" t="s">
        <v>2018</v>
      </c>
      <c r="B87" s="217" t="s">
        <v>49</v>
      </c>
      <c r="C87" s="218">
        <v>38981</v>
      </c>
      <c r="D87" s="261">
        <v>44460</v>
      </c>
      <c r="E87" s="261" t="str">
        <f t="shared" ca="1" si="12"/>
        <v>VIGENTE</v>
      </c>
      <c r="F87" s="261" t="str">
        <f t="shared" ca="1" si="13"/>
        <v>OK</v>
      </c>
      <c r="G87" s="217" t="s">
        <v>1614</v>
      </c>
      <c r="H87" s="219" t="s">
        <v>52</v>
      </c>
      <c r="I87" s="206" t="s">
        <v>1552</v>
      </c>
      <c r="J87" s="207" t="s">
        <v>681</v>
      </c>
      <c r="K87" s="220">
        <v>4468</v>
      </c>
      <c r="L87" s="65"/>
      <c r="M87" s="4" t="str">
        <f t="shared" si="10"/>
        <v>D0609-12</v>
      </c>
      <c r="N87" s="4" t="str">
        <f t="shared" si="11"/>
        <v>78</v>
      </c>
      <c r="O87"/>
      <c r="P87"/>
      <c r="Q87"/>
    </row>
    <row r="88" spans="1:17" ht="17.100000000000001" customHeight="1">
      <c r="A88" s="863" t="s">
        <v>2018</v>
      </c>
      <c r="B88" s="217" t="s">
        <v>50</v>
      </c>
      <c r="C88" s="218">
        <v>38981</v>
      </c>
      <c r="D88" s="261">
        <v>44460</v>
      </c>
      <c r="E88" s="261" t="str">
        <f t="shared" ca="1" si="12"/>
        <v>VIGENTE</v>
      </c>
      <c r="F88" s="261" t="str">
        <f t="shared" ca="1" si="13"/>
        <v>OK</v>
      </c>
      <c r="G88" s="217" t="s">
        <v>1614</v>
      </c>
      <c r="H88" s="219" t="s">
        <v>53</v>
      </c>
      <c r="I88" s="206" t="s">
        <v>1552</v>
      </c>
      <c r="J88" s="207" t="s">
        <v>681</v>
      </c>
      <c r="K88" s="220">
        <v>4494</v>
      </c>
      <c r="L88" s="65"/>
      <c r="M88" s="4" t="str">
        <f t="shared" si="10"/>
        <v>D0609-12</v>
      </c>
      <c r="N88" s="4" t="str">
        <f t="shared" si="11"/>
        <v>79</v>
      </c>
      <c r="O88"/>
      <c r="P88"/>
      <c r="Q88"/>
    </row>
    <row r="89" spans="1:17" ht="17.100000000000001" customHeight="1">
      <c r="A89" s="863" t="s">
        <v>2018</v>
      </c>
      <c r="B89" s="217" t="s">
        <v>51</v>
      </c>
      <c r="C89" s="218">
        <v>38981</v>
      </c>
      <c r="D89" s="261">
        <v>44460</v>
      </c>
      <c r="E89" s="261" t="str">
        <f t="shared" ca="1" si="12"/>
        <v>VIGENTE</v>
      </c>
      <c r="F89" s="261" t="str">
        <f t="shared" ca="1" si="13"/>
        <v>OK</v>
      </c>
      <c r="G89" s="217" t="s">
        <v>1614</v>
      </c>
      <c r="H89" s="219" t="s">
        <v>54</v>
      </c>
      <c r="I89" s="206" t="s">
        <v>1552</v>
      </c>
      <c r="J89" s="207" t="s">
        <v>681</v>
      </c>
      <c r="K89" s="220">
        <v>4484</v>
      </c>
      <c r="L89" s="65"/>
      <c r="M89" s="4" t="str">
        <f t="shared" si="10"/>
        <v>D0609-12</v>
      </c>
      <c r="N89" s="4" t="str">
        <f t="shared" si="11"/>
        <v>80</v>
      </c>
      <c r="O89"/>
      <c r="P89"/>
      <c r="Q89"/>
    </row>
    <row r="90" spans="1:17" ht="17.100000000000001" customHeight="1">
      <c r="A90" s="863" t="s">
        <v>2018</v>
      </c>
      <c r="B90" s="217" t="s">
        <v>55</v>
      </c>
      <c r="C90" s="218">
        <v>38981</v>
      </c>
      <c r="D90" s="261">
        <v>44460</v>
      </c>
      <c r="E90" s="261" t="str">
        <f t="shared" ca="1" si="12"/>
        <v>VIGENTE</v>
      </c>
      <c r="F90" s="261" t="str">
        <f t="shared" ca="1" si="13"/>
        <v>OK</v>
      </c>
      <c r="G90" s="217" t="s">
        <v>1614</v>
      </c>
      <c r="H90" s="219" t="s">
        <v>57</v>
      </c>
      <c r="I90" s="206" t="s">
        <v>1552</v>
      </c>
      <c r="J90" s="207" t="s">
        <v>681</v>
      </c>
      <c r="K90" s="220">
        <v>4489</v>
      </c>
      <c r="L90" s="65"/>
      <c r="M90" s="4" t="str">
        <f t="shared" si="10"/>
        <v>D0609-12</v>
      </c>
      <c r="N90" s="4" t="str">
        <f t="shared" si="11"/>
        <v>81</v>
      </c>
      <c r="O90"/>
      <c r="P90"/>
      <c r="Q90"/>
    </row>
    <row r="91" spans="1:17" ht="17.100000000000001" customHeight="1">
      <c r="A91" s="863" t="s">
        <v>2018</v>
      </c>
      <c r="B91" s="217" t="s">
        <v>56</v>
      </c>
      <c r="C91" s="218">
        <v>38981</v>
      </c>
      <c r="D91" s="261">
        <v>44460</v>
      </c>
      <c r="E91" s="261" t="str">
        <f t="shared" ca="1" si="12"/>
        <v>VIGENTE</v>
      </c>
      <c r="F91" s="261" t="str">
        <f t="shared" ca="1" si="13"/>
        <v>OK</v>
      </c>
      <c r="G91" s="217" t="s">
        <v>1614</v>
      </c>
      <c r="H91" s="219" t="s">
        <v>58</v>
      </c>
      <c r="I91" s="206" t="s">
        <v>1552</v>
      </c>
      <c r="J91" s="207" t="s">
        <v>681</v>
      </c>
      <c r="K91" s="220">
        <v>4499</v>
      </c>
      <c r="L91" s="65"/>
      <c r="M91" s="4" t="str">
        <f t="shared" si="10"/>
        <v>D0609-12</v>
      </c>
      <c r="N91" s="4" t="str">
        <f t="shared" si="11"/>
        <v>82</v>
      </c>
      <c r="O91"/>
      <c r="P91"/>
      <c r="Q91"/>
    </row>
    <row r="92" spans="1:17" s="112" customFormat="1" ht="17.100000000000001" customHeight="1">
      <c r="A92" s="865" t="s">
        <v>2018</v>
      </c>
      <c r="B92" s="263" t="s">
        <v>2393</v>
      </c>
      <c r="C92" s="264">
        <v>38981</v>
      </c>
      <c r="D92" s="261">
        <v>44460</v>
      </c>
      <c r="E92" s="261" t="str">
        <f t="shared" ca="1" si="12"/>
        <v>VIGENTE</v>
      </c>
      <c r="F92" s="261" t="str">
        <f t="shared" ca="1" si="13"/>
        <v>OK</v>
      </c>
      <c r="G92" s="263" t="s">
        <v>1614</v>
      </c>
      <c r="H92" s="211" t="s">
        <v>2391</v>
      </c>
      <c r="I92" s="212" t="s">
        <v>1552</v>
      </c>
      <c r="J92" s="213" t="s">
        <v>681</v>
      </c>
      <c r="K92" s="214">
        <v>4511</v>
      </c>
      <c r="L92" s="65"/>
      <c r="M92" s="4" t="str">
        <f t="shared" si="10"/>
        <v>D0609-12</v>
      </c>
      <c r="N92" s="4" t="str">
        <f t="shared" si="11"/>
        <v>83</v>
      </c>
    </row>
    <row r="93" spans="1:17" s="112" customFormat="1" ht="17.100000000000001" customHeight="1">
      <c r="A93" s="865" t="s">
        <v>2018</v>
      </c>
      <c r="B93" s="263" t="s">
        <v>2394</v>
      </c>
      <c r="C93" s="264">
        <v>38981</v>
      </c>
      <c r="D93" s="261">
        <v>44460</v>
      </c>
      <c r="E93" s="261" t="str">
        <f t="shared" ca="1" si="12"/>
        <v>VIGENTE</v>
      </c>
      <c r="F93" s="261" t="str">
        <f t="shared" ca="1" si="13"/>
        <v>OK</v>
      </c>
      <c r="G93" s="263" t="s">
        <v>1614</v>
      </c>
      <c r="H93" s="211" t="s">
        <v>2392</v>
      </c>
      <c r="I93" s="212" t="s">
        <v>1552</v>
      </c>
      <c r="J93" s="213" t="s">
        <v>681</v>
      </c>
      <c r="K93" s="214">
        <v>4525</v>
      </c>
      <c r="L93" s="65"/>
      <c r="M93" s="4" t="str">
        <f t="shared" si="10"/>
        <v>D0609-12</v>
      </c>
      <c r="N93" s="4" t="str">
        <f t="shared" si="11"/>
        <v>84</v>
      </c>
    </row>
    <row r="94" spans="1:17" s="112" customFormat="1" ht="17.100000000000001" customHeight="1">
      <c r="A94" s="865" t="s">
        <v>2018</v>
      </c>
      <c r="B94" s="263" t="s">
        <v>3764</v>
      </c>
      <c r="C94" s="264">
        <v>38981</v>
      </c>
      <c r="D94" s="261">
        <v>44460</v>
      </c>
      <c r="E94" s="261" t="str">
        <f t="shared" ca="1" si="12"/>
        <v>VIGENTE</v>
      </c>
      <c r="F94" s="261" t="str">
        <f t="shared" ca="1" si="13"/>
        <v>OK</v>
      </c>
      <c r="G94" s="263" t="s">
        <v>1614</v>
      </c>
      <c r="H94" s="211" t="s">
        <v>3765</v>
      </c>
      <c r="I94" s="212" t="s">
        <v>1552</v>
      </c>
      <c r="J94" s="213" t="s">
        <v>681</v>
      </c>
      <c r="K94" s="214">
        <v>4581</v>
      </c>
      <c r="L94" s="65"/>
      <c r="M94" s="4"/>
      <c r="N94" s="4"/>
    </row>
    <row r="95" spans="1:17" s="154" customFormat="1" ht="32.25" customHeight="1">
      <c r="A95" s="866" t="s">
        <v>2019</v>
      </c>
      <c r="B95" s="247" t="s">
        <v>1556</v>
      </c>
      <c r="C95" s="246">
        <v>38981</v>
      </c>
      <c r="D95" s="274">
        <v>44460</v>
      </c>
      <c r="E95" s="274" t="str">
        <f t="shared" ca="1" si="12"/>
        <v>VIGENTE</v>
      </c>
      <c r="F95" s="274" t="str">
        <f t="shared" ca="1" si="13"/>
        <v>OK</v>
      </c>
      <c r="G95" s="235" t="s">
        <v>1614</v>
      </c>
      <c r="H95" s="201" t="s">
        <v>814</v>
      </c>
      <c r="I95" s="238" t="s">
        <v>1552</v>
      </c>
      <c r="J95" s="235"/>
      <c r="K95" s="239"/>
      <c r="L95" s="157"/>
      <c r="M95" s="154" t="str">
        <f t="shared" si="10"/>
        <v>D0609-13</v>
      </c>
      <c r="N95" s="154" t="str">
        <f t="shared" si="11"/>
        <v/>
      </c>
      <c r="O95" s="153"/>
      <c r="P95" s="153"/>
      <c r="Q95" s="153"/>
    </row>
    <row r="96" spans="1:17" ht="17.100000000000001" customHeight="1">
      <c r="A96" s="863" t="s">
        <v>2018</v>
      </c>
      <c r="B96" s="215" t="s">
        <v>1557</v>
      </c>
      <c r="C96" s="204">
        <v>38981</v>
      </c>
      <c r="D96" s="261">
        <v>44460</v>
      </c>
      <c r="E96" s="261" t="str">
        <f t="shared" ca="1" si="12"/>
        <v>VIGENTE</v>
      </c>
      <c r="F96" s="261" t="str">
        <f t="shared" ca="1" si="13"/>
        <v>OK</v>
      </c>
      <c r="G96" s="203" t="s">
        <v>1614</v>
      </c>
      <c r="H96" s="210" t="s">
        <v>1563</v>
      </c>
      <c r="I96" s="206" t="s">
        <v>1552</v>
      </c>
      <c r="J96" s="207" t="s">
        <v>681</v>
      </c>
      <c r="K96" s="209">
        <v>4019</v>
      </c>
      <c r="L96" s="65"/>
      <c r="M96" s="4" t="str">
        <f t="shared" si="10"/>
        <v>D0609-13</v>
      </c>
      <c r="N96" s="4" t="str">
        <f t="shared" si="11"/>
        <v>1</v>
      </c>
      <c r="O96"/>
      <c r="P96"/>
      <c r="Q96"/>
    </row>
    <row r="97" spans="1:17" ht="17.100000000000001" customHeight="1">
      <c r="A97" s="863" t="s">
        <v>2018</v>
      </c>
      <c r="B97" s="203" t="s">
        <v>1558</v>
      </c>
      <c r="C97" s="204">
        <v>38981</v>
      </c>
      <c r="D97" s="261">
        <v>44460</v>
      </c>
      <c r="E97" s="261" t="str">
        <f t="shared" ca="1" si="12"/>
        <v>VIGENTE</v>
      </c>
      <c r="F97" s="261" t="str">
        <f t="shared" ca="1" si="13"/>
        <v>OK</v>
      </c>
      <c r="G97" s="203" t="s">
        <v>1614</v>
      </c>
      <c r="H97" s="205" t="s">
        <v>1564</v>
      </c>
      <c r="I97" s="206" t="s">
        <v>1552</v>
      </c>
      <c r="J97" s="207" t="s">
        <v>681</v>
      </c>
      <c r="K97" s="209">
        <v>4030</v>
      </c>
      <c r="L97" s="65"/>
      <c r="M97" s="4" t="str">
        <f t="shared" si="10"/>
        <v>D0609-13</v>
      </c>
      <c r="N97" s="4" t="str">
        <f t="shared" si="11"/>
        <v>2</v>
      </c>
      <c r="O97"/>
      <c r="P97"/>
      <c r="Q97"/>
    </row>
    <row r="98" spans="1:17" ht="17.100000000000001" customHeight="1">
      <c r="A98" s="863" t="s">
        <v>2018</v>
      </c>
      <c r="B98" s="203" t="s">
        <v>1559</v>
      </c>
      <c r="C98" s="204">
        <v>38981</v>
      </c>
      <c r="D98" s="261">
        <v>44460</v>
      </c>
      <c r="E98" s="261" t="str">
        <f t="shared" ca="1" si="12"/>
        <v>VIGENTE</v>
      </c>
      <c r="F98" s="261" t="str">
        <f t="shared" ca="1" si="13"/>
        <v>OK</v>
      </c>
      <c r="G98" s="203" t="s">
        <v>1614</v>
      </c>
      <c r="H98" s="205" t="s">
        <v>1565</v>
      </c>
      <c r="I98" s="206" t="s">
        <v>1552</v>
      </c>
      <c r="J98" s="207" t="s">
        <v>681</v>
      </c>
      <c r="K98" s="209">
        <v>4033</v>
      </c>
      <c r="L98" s="65"/>
      <c r="M98" s="4" t="str">
        <f t="shared" si="10"/>
        <v>D0609-13</v>
      </c>
      <c r="N98" s="4" t="str">
        <f t="shared" si="11"/>
        <v>3</v>
      </c>
      <c r="O98"/>
      <c r="P98"/>
      <c r="Q98"/>
    </row>
    <row r="99" spans="1:17" ht="17.100000000000001" customHeight="1">
      <c r="A99" s="863" t="s">
        <v>2018</v>
      </c>
      <c r="B99" s="203" t="s">
        <v>1560</v>
      </c>
      <c r="C99" s="204">
        <v>38981</v>
      </c>
      <c r="D99" s="261">
        <v>44460</v>
      </c>
      <c r="E99" s="261" t="str">
        <f t="shared" ca="1" si="12"/>
        <v>VIGENTE</v>
      </c>
      <c r="F99" s="261" t="str">
        <f t="shared" ca="1" si="13"/>
        <v>OK</v>
      </c>
      <c r="G99" s="203" t="s">
        <v>1614</v>
      </c>
      <c r="H99" s="205" t="s">
        <v>1566</v>
      </c>
      <c r="I99" s="206" t="s">
        <v>1552</v>
      </c>
      <c r="J99" s="207" t="s">
        <v>681</v>
      </c>
      <c r="K99" s="209">
        <v>4102</v>
      </c>
      <c r="L99" s="65"/>
      <c r="M99" s="4" t="str">
        <f t="shared" si="10"/>
        <v>D0609-13</v>
      </c>
      <c r="N99" s="4" t="str">
        <f t="shared" si="11"/>
        <v>4</v>
      </c>
      <c r="O99"/>
      <c r="P99"/>
      <c r="Q99"/>
    </row>
    <row r="100" spans="1:17" ht="17.100000000000001" customHeight="1">
      <c r="A100" s="863" t="s">
        <v>2018</v>
      </c>
      <c r="B100" s="203" t="s">
        <v>1561</v>
      </c>
      <c r="C100" s="204">
        <v>38981</v>
      </c>
      <c r="D100" s="261">
        <v>44460</v>
      </c>
      <c r="E100" s="261" t="str">
        <f t="shared" ca="1" si="12"/>
        <v>VIGENTE</v>
      </c>
      <c r="F100" s="261" t="str">
        <f t="shared" ca="1" si="13"/>
        <v>OK</v>
      </c>
      <c r="G100" s="203" t="s">
        <v>1614</v>
      </c>
      <c r="H100" s="205" t="s">
        <v>1567</v>
      </c>
      <c r="I100" s="206" t="s">
        <v>1552</v>
      </c>
      <c r="J100" s="207" t="s">
        <v>681</v>
      </c>
      <c r="K100" s="209">
        <v>4023</v>
      </c>
      <c r="L100" s="65"/>
      <c r="M100" s="4" t="str">
        <f t="shared" si="10"/>
        <v>D0609-13</v>
      </c>
      <c r="N100" s="4" t="str">
        <f t="shared" si="11"/>
        <v>5</v>
      </c>
      <c r="O100"/>
      <c r="P100"/>
      <c r="Q100"/>
    </row>
    <row r="101" spans="1:17" ht="17.100000000000001" customHeight="1">
      <c r="A101" s="863" t="s">
        <v>2018</v>
      </c>
      <c r="B101" s="203" t="s">
        <v>1562</v>
      </c>
      <c r="C101" s="204">
        <v>38981</v>
      </c>
      <c r="D101" s="261">
        <v>44460</v>
      </c>
      <c r="E101" s="261" t="str">
        <f t="shared" ca="1" si="12"/>
        <v>VIGENTE</v>
      </c>
      <c r="F101" s="261" t="str">
        <f t="shared" ca="1" si="13"/>
        <v>OK</v>
      </c>
      <c r="G101" s="203" t="s">
        <v>1614</v>
      </c>
      <c r="H101" s="205" t="s">
        <v>1568</v>
      </c>
      <c r="I101" s="206" t="s">
        <v>1552</v>
      </c>
      <c r="J101" s="207" t="s">
        <v>681</v>
      </c>
      <c r="K101" s="209">
        <v>4013</v>
      </c>
      <c r="L101" s="65"/>
      <c r="M101" s="4" t="str">
        <f t="shared" si="10"/>
        <v>D0609-13</v>
      </c>
      <c r="N101" s="4" t="str">
        <f t="shared" si="11"/>
        <v>6</v>
      </c>
      <c r="O101"/>
      <c r="P101"/>
      <c r="Q101"/>
    </row>
    <row r="102" spans="1:17" ht="17.100000000000001" customHeight="1">
      <c r="A102" s="863" t="s">
        <v>2018</v>
      </c>
      <c r="B102" s="203" t="s">
        <v>2998</v>
      </c>
      <c r="C102" s="204">
        <v>38981</v>
      </c>
      <c r="D102" s="261">
        <v>44460</v>
      </c>
      <c r="E102" s="261" t="str">
        <f t="shared" ca="1" si="12"/>
        <v>VIGENTE</v>
      </c>
      <c r="F102" s="261" t="str">
        <f t="shared" ca="1" si="13"/>
        <v>OK</v>
      </c>
      <c r="G102" s="203" t="s">
        <v>1614</v>
      </c>
      <c r="H102" s="216" t="s">
        <v>2999</v>
      </c>
      <c r="I102" s="206" t="s">
        <v>1552</v>
      </c>
      <c r="J102" s="207" t="s">
        <v>681</v>
      </c>
      <c r="K102" s="209">
        <v>4504</v>
      </c>
      <c r="L102" s="65"/>
      <c r="O102"/>
      <c r="P102"/>
      <c r="Q102"/>
    </row>
    <row r="103" spans="1:17" s="82" customFormat="1" ht="33.75" customHeight="1">
      <c r="A103" s="863" t="s">
        <v>2017</v>
      </c>
      <c r="B103" s="217" t="s">
        <v>336</v>
      </c>
      <c r="C103" s="218">
        <v>41157</v>
      </c>
      <c r="D103" s="275">
        <v>44805</v>
      </c>
      <c r="E103" s="275" t="str">
        <f t="shared" ref="E103:E118" ca="1" si="14">IF(D103&lt;=$T$2,"CADUCADO","VIGENTE")</f>
        <v>VIGENTE</v>
      </c>
      <c r="F103" s="275" t="str">
        <f t="shared" ref="F103:F118" ca="1" si="15">IF($T$2&gt;=(EDATE(D103,-4)),"ALERTA","OK")</f>
        <v>OK</v>
      </c>
      <c r="G103" s="217" t="s">
        <v>1614</v>
      </c>
      <c r="H103" s="216" t="s">
        <v>337</v>
      </c>
      <c r="I103" s="219" t="s">
        <v>338</v>
      </c>
      <c r="J103" s="259" t="s">
        <v>339</v>
      </c>
      <c r="K103" s="1065">
        <v>4456</v>
      </c>
      <c r="L103" s="65"/>
      <c r="M103" s="65" t="str">
        <f>IF(ISNUMBER(FIND("/",$B103,1)),MID($B103,1,FIND("/",$B103,1)-1),$B103)</f>
        <v>D1209-122</v>
      </c>
      <c r="N103" s="65" t="str">
        <f>IF(ISNUMBER(FIND("/",$B103,1)),MID($B103,FIND("/",$B103,1)+1,LEN($B103)),"")</f>
        <v/>
      </c>
      <c r="O103" s="894"/>
      <c r="P103" s="894"/>
      <c r="Q103" s="894"/>
    </row>
    <row r="104" spans="1:17" ht="17.100000000000001" customHeight="1">
      <c r="A104" s="864" t="s">
        <v>2019</v>
      </c>
      <c r="B104" s="240" t="s">
        <v>1569</v>
      </c>
      <c r="C104" s="241">
        <v>39440</v>
      </c>
      <c r="D104" s="242">
        <v>44896</v>
      </c>
      <c r="E104" s="242" t="str">
        <f t="shared" ca="1" si="14"/>
        <v>VIGENTE</v>
      </c>
      <c r="F104" s="242" t="str">
        <f t="shared" ca="1" si="15"/>
        <v>OK</v>
      </c>
      <c r="G104" s="240" t="s">
        <v>1614</v>
      </c>
      <c r="H104" s="243" t="s">
        <v>59</v>
      </c>
      <c r="I104" s="244" t="s">
        <v>1552</v>
      </c>
      <c r="J104" s="245"/>
      <c r="K104" s="270"/>
      <c r="L104" s="65"/>
      <c r="M104" s="4" t="str">
        <f t="shared" ref="M104:M124" si="16">IF(ISNUMBER(FIND("/",$B104,1)),MID($B104,1,FIND("/",$B104,1)-1),$B104)</f>
        <v>D0712-14</v>
      </c>
      <c r="N104" s="4" t="str">
        <f t="shared" ref="N104:N124" si="17">IF(ISNUMBER(FIND("/",$B104,1)),MID($B104,FIND("/",$B104,1)+1,LEN($B104)),"")</f>
        <v/>
      </c>
      <c r="O104"/>
      <c r="P104"/>
      <c r="Q104"/>
    </row>
    <row r="105" spans="1:17" ht="17.100000000000001" customHeight="1">
      <c r="A105" s="863" t="s">
        <v>2018</v>
      </c>
      <c r="B105" s="203" t="s">
        <v>1570</v>
      </c>
      <c r="C105" s="204">
        <v>39440</v>
      </c>
      <c r="D105" s="1111">
        <v>44896</v>
      </c>
      <c r="E105" s="261" t="str">
        <f t="shared" ca="1" si="14"/>
        <v>VIGENTE</v>
      </c>
      <c r="F105" s="261" t="str">
        <f t="shared" ca="1" si="15"/>
        <v>OK</v>
      </c>
      <c r="G105" s="203" t="s">
        <v>1614</v>
      </c>
      <c r="H105" s="216" t="s">
        <v>1109</v>
      </c>
      <c r="I105" s="271" t="s">
        <v>1552</v>
      </c>
      <c r="J105" s="217" t="s">
        <v>4422</v>
      </c>
      <c r="K105" s="209">
        <v>4227</v>
      </c>
      <c r="L105" s="65"/>
      <c r="M105" s="4" t="str">
        <f t="shared" si="16"/>
        <v>D0712-14</v>
      </c>
      <c r="N105" s="4" t="str">
        <f t="shared" si="17"/>
        <v>1</v>
      </c>
      <c r="O105"/>
      <c r="P105"/>
      <c r="Q105"/>
    </row>
    <row r="106" spans="1:17" ht="17.100000000000001" customHeight="1">
      <c r="A106" s="863" t="s">
        <v>2018</v>
      </c>
      <c r="B106" s="203" t="s">
        <v>1101</v>
      </c>
      <c r="C106" s="204">
        <v>39440</v>
      </c>
      <c r="D106" s="1111">
        <v>44896</v>
      </c>
      <c r="E106" s="261" t="str">
        <f t="shared" ca="1" si="14"/>
        <v>VIGENTE</v>
      </c>
      <c r="F106" s="261" t="str">
        <f t="shared" ca="1" si="15"/>
        <v>OK</v>
      </c>
      <c r="G106" s="203" t="s">
        <v>1614</v>
      </c>
      <c r="H106" s="216" t="s">
        <v>1110</v>
      </c>
      <c r="I106" s="206" t="s">
        <v>1552</v>
      </c>
      <c r="J106" s="217" t="s">
        <v>4422</v>
      </c>
      <c r="K106" s="209">
        <v>4226</v>
      </c>
      <c r="L106" s="65"/>
      <c r="M106" s="4" t="str">
        <f t="shared" si="16"/>
        <v>D0712-14</v>
      </c>
      <c r="N106" s="4" t="str">
        <f t="shared" si="17"/>
        <v>2</v>
      </c>
      <c r="O106"/>
      <c r="P106"/>
      <c r="Q106"/>
    </row>
    <row r="107" spans="1:17" ht="17.100000000000001" customHeight="1">
      <c r="A107" s="863" t="s">
        <v>2018</v>
      </c>
      <c r="B107" s="203" t="s">
        <v>1102</v>
      </c>
      <c r="C107" s="204">
        <v>39440</v>
      </c>
      <c r="D107" s="1111">
        <v>44896</v>
      </c>
      <c r="E107" s="261" t="str">
        <f t="shared" ca="1" si="14"/>
        <v>VIGENTE</v>
      </c>
      <c r="F107" s="261" t="str">
        <f t="shared" ca="1" si="15"/>
        <v>OK</v>
      </c>
      <c r="G107" s="203" t="s">
        <v>1614</v>
      </c>
      <c r="H107" s="216" t="s">
        <v>1111</v>
      </c>
      <c r="I107" s="206" t="s">
        <v>1552</v>
      </c>
      <c r="J107" s="217" t="s">
        <v>4422</v>
      </c>
      <c r="K107" s="209">
        <v>4228</v>
      </c>
      <c r="L107" s="65"/>
      <c r="M107" s="4" t="str">
        <f t="shared" si="16"/>
        <v>D0712-14</v>
      </c>
      <c r="N107" s="4" t="str">
        <f t="shared" si="17"/>
        <v>3</v>
      </c>
      <c r="O107"/>
      <c r="P107"/>
      <c r="Q107"/>
    </row>
    <row r="108" spans="1:17" s="4" customFormat="1" ht="17.100000000000001" customHeight="1">
      <c r="A108" s="863" t="s">
        <v>2018</v>
      </c>
      <c r="B108" s="203" t="s">
        <v>1103</v>
      </c>
      <c r="C108" s="204">
        <v>39440</v>
      </c>
      <c r="D108" s="1111">
        <v>44896</v>
      </c>
      <c r="E108" s="261" t="str">
        <f t="shared" ca="1" si="14"/>
        <v>VIGENTE</v>
      </c>
      <c r="F108" s="261" t="str">
        <f t="shared" ca="1" si="15"/>
        <v>OK</v>
      </c>
      <c r="G108" s="203" t="s">
        <v>1614</v>
      </c>
      <c r="H108" s="216" t="s">
        <v>1809</v>
      </c>
      <c r="I108" s="206" t="s">
        <v>1552</v>
      </c>
      <c r="J108" s="217" t="s">
        <v>4422</v>
      </c>
      <c r="K108" s="209">
        <v>4293</v>
      </c>
      <c r="L108" s="65"/>
      <c r="M108" s="4" t="str">
        <f t="shared" si="16"/>
        <v>D0712-14</v>
      </c>
      <c r="N108" s="4" t="str">
        <f t="shared" si="17"/>
        <v>4</v>
      </c>
      <c r="O108"/>
      <c r="P108"/>
      <c r="Q108"/>
    </row>
    <row r="109" spans="1:17" ht="17.100000000000001" customHeight="1">
      <c r="A109" s="863" t="s">
        <v>2018</v>
      </c>
      <c r="B109" s="203" t="s">
        <v>1104</v>
      </c>
      <c r="C109" s="204">
        <v>39440</v>
      </c>
      <c r="D109" s="1111">
        <v>44896</v>
      </c>
      <c r="E109" s="261" t="str">
        <f t="shared" ca="1" si="14"/>
        <v>VIGENTE</v>
      </c>
      <c r="F109" s="261" t="str">
        <f t="shared" ca="1" si="15"/>
        <v>OK</v>
      </c>
      <c r="G109" s="203" t="s">
        <v>1614</v>
      </c>
      <c r="H109" s="216" t="s">
        <v>1810</v>
      </c>
      <c r="I109" s="206" t="s">
        <v>1552</v>
      </c>
      <c r="J109" s="217" t="s">
        <v>4422</v>
      </c>
      <c r="K109" s="209">
        <v>4390</v>
      </c>
      <c r="L109" s="65"/>
      <c r="M109" s="4" t="str">
        <f t="shared" si="16"/>
        <v>D0712-14</v>
      </c>
      <c r="N109" s="4" t="str">
        <f t="shared" si="17"/>
        <v>5</v>
      </c>
      <c r="O109"/>
      <c r="P109"/>
      <c r="Q109"/>
    </row>
    <row r="110" spans="1:17" ht="17.100000000000001" customHeight="1">
      <c r="A110" s="863" t="s">
        <v>2018</v>
      </c>
      <c r="B110" s="203" t="s">
        <v>1105</v>
      </c>
      <c r="C110" s="204">
        <v>39440</v>
      </c>
      <c r="D110" s="1111">
        <v>44896</v>
      </c>
      <c r="E110" s="261" t="str">
        <f t="shared" ca="1" si="14"/>
        <v>VIGENTE</v>
      </c>
      <c r="F110" s="261" t="str">
        <f t="shared" ca="1" si="15"/>
        <v>OK</v>
      </c>
      <c r="G110" s="203" t="s">
        <v>1614</v>
      </c>
      <c r="H110" s="216" t="s">
        <v>1811</v>
      </c>
      <c r="I110" s="206" t="s">
        <v>1552</v>
      </c>
      <c r="J110" s="217" t="s">
        <v>4422</v>
      </c>
      <c r="K110" s="209">
        <v>4401</v>
      </c>
      <c r="L110" s="65"/>
      <c r="M110" s="4" t="str">
        <f t="shared" si="16"/>
        <v>D0712-14</v>
      </c>
      <c r="N110" s="4" t="str">
        <f t="shared" si="17"/>
        <v>6</v>
      </c>
      <c r="O110"/>
      <c r="P110"/>
      <c r="Q110"/>
    </row>
    <row r="111" spans="1:17" ht="17.100000000000001" customHeight="1">
      <c r="A111" s="863" t="s">
        <v>2018</v>
      </c>
      <c r="B111" s="203" t="s">
        <v>1106</v>
      </c>
      <c r="C111" s="204">
        <v>39440</v>
      </c>
      <c r="D111" s="1111">
        <v>44896</v>
      </c>
      <c r="E111" s="261" t="str">
        <f t="shared" ca="1" si="14"/>
        <v>VIGENTE</v>
      </c>
      <c r="F111" s="261" t="str">
        <f t="shared" ca="1" si="15"/>
        <v>OK</v>
      </c>
      <c r="G111" s="203" t="s">
        <v>1614</v>
      </c>
      <c r="H111" s="216" t="s">
        <v>1812</v>
      </c>
      <c r="I111" s="206" t="s">
        <v>1552</v>
      </c>
      <c r="J111" s="217" t="s">
        <v>4422</v>
      </c>
      <c r="K111" s="209">
        <v>4412</v>
      </c>
      <c r="L111" s="65"/>
      <c r="M111" s="4" t="str">
        <f t="shared" si="16"/>
        <v>D0712-14</v>
      </c>
      <c r="N111" s="4" t="str">
        <f t="shared" si="17"/>
        <v>7</v>
      </c>
      <c r="O111"/>
      <c r="P111"/>
      <c r="Q111"/>
    </row>
    <row r="112" spans="1:17" ht="17.100000000000001" customHeight="1">
      <c r="A112" s="863" t="s">
        <v>2018</v>
      </c>
      <c r="B112" s="203" t="s">
        <v>1107</v>
      </c>
      <c r="C112" s="204">
        <v>39440</v>
      </c>
      <c r="D112" s="1111">
        <v>44896</v>
      </c>
      <c r="E112" s="261" t="str">
        <f t="shared" ca="1" si="14"/>
        <v>VIGENTE</v>
      </c>
      <c r="F112" s="261" t="str">
        <f t="shared" ca="1" si="15"/>
        <v>OK</v>
      </c>
      <c r="G112" s="203" t="s">
        <v>1614</v>
      </c>
      <c r="H112" s="216" t="s">
        <v>1813</v>
      </c>
      <c r="I112" s="206" t="s">
        <v>1552</v>
      </c>
      <c r="J112" s="217" t="s">
        <v>4422</v>
      </c>
      <c r="K112" s="209">
        <v>4447</v>
      </c>
      <c r="L112" s="65"/>
      <c r="M112" s="4" t="str">
        <f t="shared" si="16"/>
        <v>D0712-14</v>
      </c>
      <c r="N112" s="4" t="str">
        <f t="shared" si="17"/>
        <v>8</v>
      </c>
      <c r="O112"/>
      <c r="P112"/>
      <c r="Q112"/>
    </row>
    <row r="113" spans="1:17" ht="17.100000000000001" customHeight="1">
      <c r="A113" s="863" t="s">
        <v>2018</v>
      </c>
      <c r="B113" s="203" t="s">
        <v>1108</v>
      </c>
      <c r="C113" s="204">
        <v>39440</v>
      </c>
      <c r="D113" s="1111">
        <v>44896</v>
      </c>
      <c r="E113" s="261" t="str">
        <f t="shared" ca="1" si="14"/>
        <v>VIGENTE</v>
      </c>
      <c r="F113" s="261" t="str">
        <f t="shared" ca="1" si="15"/>
        <v>OK</v>
      </c>
      <c r="G113" s="203" t="s">
        <v>1614</v>
      </c>
      <c r="H113" s="216" t="s">
        <v>2997</v>
      </c>
      <c r="I113" s="206" t="s">
        <v>1552</v>
      </c>
      <c r="J113" s="217" t="s">
        <v>4422</v>
      </c>
      <c r="K113" s="209">
        <v>4450</v>
      </c>
      <c r="L113" s="65"/>
      <c r="M113" s="4" t="str">
        <f t="shared" si="16"/>
        <v>D0712-14</v>
      </c>
      <c r="N113" s="4" t="str">
        <f t="shared" si="17"/>
        <v>9</v>
      </c>
      <c r="O113"/>
      <c r="P113"/>
      <c r="Q113"/>
    </row>
    <row r="114" spans="1:17" ht="17.100000000000001" customHeight="1">
      <c r="A114" s="1990" t="s">
        <v>2018</v>
      </c>
      <c r="B114" s="1991" t="s">
        <v>6094</v>
      </c>
      <c r="C114" s="204">
        <v>39440</v>
      </c>
      <c r="D114" s="1111">
        <v>44896</v>
      </c>
      <c r="E114" s="261" t="str">
        <f t="shared" ref="E114" ca="1" si="18">IF(D114&lt;=$T$2,"CADUCADO","VIGENTE")</f>
        <v>VIGENTE</v>
      </c>
      <c r="F114" s="261" t="str">
        <f t="shared" ref="F114" ca="1" si="19">IF($T$2&gt;=(EDATE(D114,-4)),"ALERTA","OK")</f>
        <v>OK</v>
      </c>
      <c r="G114" s="203" t="s">
        <v>1614</v>
      </c>
      <c r="H114" s="216" t="s">
        <v>6095</v>
      </c>
      <c r="I114" s="206" t="s">
        <v>1552</v>
      </c>
      <c r="J114" s="217" t="s">
        <v>4422</v>
      </c>
      <c r="K114" s="1994">
        <v>4404</v>
      </c>
      <c r="L114" s="65"/>
      <c r="O114"/>
      <c r="P114"/>
      <c r="Q114"/>
    </row>
    <row r="115" spans="1:17" ht="17.100000000000001" customHeight="1">
      <c r="A115" s="864" t="s">
        <v>2019</v>
      </c>
      <c r="B115" s="240" t="s">
        <v>2259</v>
      </c>
      <c r="C115" s="241">
        <v>42227</v>
      </c>
      <c r="D115" s="242">
        <v>45505</v>
      </c>
      <c r="E115" s="242" t="str">
        <f t="shared" ca="1" si="14"/>
        <v>VIGENTE</v>
      </c>
      <c r="F115" s="242" t="str">
        <f t="shared" ca="1" si="15"/>
        <v>OK</v>
      </c>
      <c r="G115" s="240" t="s">
        <v>1615</v>
      </c>
      <c r="H115" s="244" t="s">
        <v>6045</v>
      </c>
      <c r="I115" s="244" t="s">
        <v>2260</v>
      </c>
      <c r="J115" s="245"/>
      <c r="K115" s="270"/>
      <c r="L115" s="65"/>
      <c r="M115" s="4" t="str">
        <f t="shared" si="16"/>
        <v>D1408-26</v>
      </c>
      <c r="N115" s="4" t="str">
        <f t="shared" si="17"/>
        <v/>
      </c>
      <c r="O115"/>
      <c r="P115"/>
      <c r="Q115"/>
    </row>
    <row r="116" spans="1:17" ht="17.100000000000001" customHeight="1">
      <c r="A116" s="863" t="s">
        <v>2018</v>
      </c>
      <c r="B116" s="217" t="s">
        <v>2262</v>
      </c>
      <c r="C116" s="218">
        <v>42227</v>
      </c>
      <c r="D116" s="261">
        <v>45505</v>
      </c>
      <c r="E116" s="261" t="str">
        <f t="shared" ca="1" si="14"/>
        <v>VIGENTE</v>
      </c>
      <c r="F116" s="261" t="str">
        <f t="shared" ca="1" si="15"/>
        <v>OK</v>
      </c>
      <c r="G116" s="217" t="s">
        <v>1615</v>
      </c>
      <c r="H116" s="219" t="s">
        <v>2265</v>
      </c>
      <c r="I116" s="271" t="s">
        <v>2260</v>
      </c>
      <c r="J116" s="217" t="s">
        <v>2799</v>
      </c>
      <c r="K116" s="220">
        <v>4482</v>
      </c>
      <c r="L116" s="65"/>
      <c r="M116" s="4" t="str">
        <f t="shared" si="16"/>
        <v>D1408-26</v>
      </c>
      <c r="N116" s="4" t="str">
        <f t="shared" si="17"/>
        <v>1</v>
      </c>
      <c r="O116"/>
      <c r="P116"/>
      <c r="Q116"/>
    </row>
    <row r="117" spans="1:17" ht="17.100000000000001" customHeight="1">
      <c r="A117" s="863" t="s">
        <v>2018</v>
      </c>
      <c r="B117" s="217" t="s">
        <v>2263</v>
      </c>
      <c r="C117" s="218">
        <v>42227</v>
      </c>
      <c r="D117" s="261">
        <v>45505</v>
      </c>
      <c r="E117" s="261" t="str">
        <f t="shared" ca="1" si="14"/>
        <v>VIGENTE</v>
      </c>
      <c r="F117" s="261" t="str">
        <f t="shared" ca="1" si="15"/>
        <v>OK</v>
      </c>
      <c r="G117" s="217" t="s">
        <v>1615</v>
      </c>
      <c r="H117" s="219" t="s">
        <v>2266</v>
      </c>
      <c r="I117" s="271" t="s">
        <v>2260</v>
      </c>
      <c r="J117" s="217" t="s">
        <v>2800</v>
      </c>
      <c r="K117" s="220">
        <v>4481</v>
      </c>
      <c r="L117" s="65"/>
      <c r="M117" s="4" t="str">
        <f t="shared" si="16"/>
        <v>D1408-26</v>
      </c>
      <c r="N117" s="4" t="str">
        <f t="shared" si="17"/>
        <v>2</v>
      </c>
      <c r="O117"/>
      <c r="P117"/>
      <c r="Q117"/>
    </row>
    <row r="118" spans="1:17" ht="17.100000000000001" customHeight="1" thickBot="1">
      <c r="A118" s="867" t="s">
        <v>2018</v>
      </c>
      <c r="B118" s="221" t="s">
        <v>2264</v>
      </c>
      <c r="C118" s="222">
        <v>42227</v>
      </c>
      <c r="D118" s="261">
        <v>45505</v>
      </c>
      <c r="E118" s="272" t="str">
        <f t="shared" ca="1" si="14"/>
        <v>VIGENTE</v>
      </c>
      <c r="F118" s="272" t="str">
        <f t="shared" ca="1" si="15"/>
        <v>OK</v>
      </c>
      <c r="G118" s="221" t="s">
        <v>1615</v>
      </c>
      <c r="H118" s="223" t="s">
        <v>2267</v>
      </c>
      <c r="I118" s="273" t="s">
        <v>2260</v>
      </c>
      <c r="J118" s="221" t="s">
        <v>2268</v>
      </c>
      <c r="K118" s="224">
        <v>4480</v>
      </c>
      <c r="L118" s="65"/>
      <c r="M118" s="4" t="str">
        <f t="shared" si="16"/>
        <v>D1408-26</v>
      </c>
      <c r="N118" s="4" t="str">
        <f t="shared" si="17"/>
        <v>3</v>
      </c>
      <c r="O118"/>
      <c r="P118"/>
      <c r="Q118"/>
    </row>
    <row r="119" spans="1:17" ht="67.5" customHeight="1" thickBot="1">
      <c r="A119" s="867" t="s">
        <v>2017</v>
      </c>
      <c r="B119" s="221" t="s">
        <v>6268</v>
      </c>
      <c r="C119" s="222">
        <v>43969</v>
      </c>
      <c r="D119" s="261">
        <v>45838</v>
      </c>
      <c r="E119" s="272" t="str">
        <f t="shared" ref="E119" ca="1" si="20">IF(D119&lt;=$T$2,"CADUCADO","VIGENTE")</f>
        <v>VIGENTE</v>
      </c>
      <c r="F119" s="272" t="str">
        <f t="shared" ref="F119" ca="1" si="21">IF($T$2&gt;=(EDATE(D119,-4)),"ALERTA","OK")</f>
        <v>OK</v>
      </c>
      <c r="G119" s="221" t="s">
        <v>1617</v>
      </c>
      <c r="H119" s="223" t="s">
        <v>6269</v>
      </c>
      <c r="I119" s="223" t="s">
        <v>6270</v>
      </c>
      <c r="J119" s="223" t="s">
        <v>6433</v>
      </c>
      <c r="K119" s="224" t="s">
        <v>6434</v>
      </c>
      <c r="L119" s="65"/>
      <c r="M119" s="4" t="str">
        <f t="shared" si="16"/>
        <v>D2006-31</v>
      </c>
      <c r="N119" s="4" t="str">
        <f t="shared" si="17"/>
        <v/>
      </c>
      <c r="O119"/>
      <c r="P119"/>
      <c r="Q119"/>
    </row>
    <row r="120" spans="1:17">
      <c r="A120" s="2312" t="s">
        <v>2732</v>
      </c>
      <c r="B120" s="2313"/>
      <c r="K120" s="1"/>
      <c r="L120" s="65"/>
      <c r="M120" s="4">
        <f t="shared" si="16"/>
        <v>0</v>
      </c>
      <c r="N120" s="4" t="str">
        <f t="shared" si="17"/>
        <v/>
      </c>
      <c r="O120"/>
      <c r="P120"/>
      <c r="Q120"/>
    </row>
    <row r="121" spans="1:17">
      <c r="A121" s="2"/>
      <c r="L121" s="65"/>
      <c r="M121" s="4">
        <f t="shared" si="16"/>
        <v>0</v>
      </c>
      <c r="N121" s="4" t="str">
        <f t="shared" si="17"/>
        <v/>
      </c>
      <c r="O121"/>
      <c r="P121"/>
      <c r="Q121"/>
    </row>
    <row r="122" spans="1:17" ht="30">
      <c r="A122" s="86" t="s">
        <v>2029</v>
      </c>
      <c r="B122" s="86" t="s">
        <v>2030</v>
      </c>
      <c r="C122" s="86" t="s">
        <v>2031</v>
      </c>
      <c r="D122" s="86" t="s">
        <v>2032</v>
      </c>
      <c r="E122" s="666"/>
      <c r="F122" s="666"/>
      <c r="L122" s="65"/>
      <c r="M122" s="4" t="str">
        <f t="shared" si="16"/>
        <v>SISTEMAS</v>
      </c>
      <c r="N122" s="4" t="str">
        <f t="shared" si="17"/>
        <v/>
      </c>
      <c r="O122"/>
      <c r="P122"/>
      <c r="Q122"/>
    </row>
    <row r="123" spans="1:17" ht="15.75">
      <c r="A123" s="87">
        <f>COUNTIF($A5:$A118,"P")</f>
        <v>1</v>
      </c>
      <c r="B123" s="87">
        <f>COUNTIF($A5:$A120,"S*")</f>
        <v>0</v>
      </c>
      <c r="C123" s="87">
        <f>COUNTIF($A5:$A120,"F")</f>
        <v>5</v>
      </c>
      <c r="D123" s="87">
        <f>COUNTIF($A5:$A120,"P*") + COUNTIF($A5:$A120,"S2") *2 + COUNTIF($A5:$A120,"S3") *3 + COUNTIF($A5:$A120,"S4") *4</f>
        <v>110</v>
      </c>
      <c r="E123" s="667"/>
      <c r="F123" s="667"/>
      <c r="L123" s="65"/>
      <c r="M123" s="4">
        <f t="shared" si="16"/>
        <v>0</v>
      </c>
      <c r="N123" s="4" t="str">
        <f t="shared" si="17"/>
        <v/>
      </c>
      <c r="O123"/>
      <c r="P123"/>
      <c r="Q123"/>
    </row>
    <row r="124" spans="1:17">
      <c r="A124" s="2"/>
      <c r="L124" s="65"/>
      <c r="M124" s="4">
        <f t="shared" si="16"/>
        <v>0</v>
      </c>
      <c r="N124" s="4" t="str">
        <f t="shared" si="17"/>
        <v/>
      </c>
      <c r="O124"/>
      <c r="P124"/>
      <c r="Q124"/>
    </row>
    <row r="125" spans="1:17">
      <c r="A125" s="2"/>
      <c r="M125" s="4">
        <f t="shared" ref="M125:M146" si="22">IF(ISNUMBER(FIND("/",$B120,1)),MID($B120,1,FIND("/",$B120,1)-1),$B120)</f>
        <v>0</v>
      </c>
      <c r="N125" s="4" t="str">
        <f t="shared" ref="N125:N146" si="23">IF(ISNUMBER(FIND("/",$B120,1)),MID($B120,FIND("/",$B120,1)+1,LEN($B120)),"")</f>
        <v/>
      </c>
      <c r="O125"/>
      <c r="P125"/>
      <c r="Q125"/>
    </row>
    <row r="126" spans="1:17" hidden="1">
      <c r="A126" s="2"/>
      <c r="B126" s="870">
        <v>2012</v>
      </c>
      <c r="C126" s="870">
        <v>2013</v>
      </c>
      <c r="D126" s="870">
        <v>2014</v>
      </c>
      <c r="E126" s="870">
        <v>2015</v>
      </c>
      <c r="F126" s="870">
        <v>2016</v>
      </c>
      <c r="G126" s="870" t="s">
        <v>3841</v>
      </c>
      <c r="H126" s="870" t="s">
        <v>2729</v>
      </c>
      <c r="M126" s="4">
        <f>IF(ISNUMBER(FIND("/",$B123,1)),MID($B123,1,FIND("/",$B123,1)-1),$B123)</f>
        <v>0</v>
      </c>
      <c r="N126" s="4" t="str">
        <f>IF(ISNUMBER(FIND("/",$B123,1)),MID($B123,FIND("/",$B123,1)+1,LEN($B123)),"")</f>
        <v/>
      </c>
      <c r="O126"/>
      <c r="P126"/>
      <c r="Q126"/>
    </row>
    <row r="127" spans="1:17" hidden="1">
      <c r="A127" s="825" t="s">
        <v>3842</v>
      </c>
      <c r="B127" s="828">
        <f>COUNTIFS($C$5:$C$118, "&gt;="&amp;B131, $C$5:$C$118, "&lt;="&amp;B132, $A$5:$A$118, "&lt;&gt;F",$G$5:$G$118, "A" )</f>
        <v>1</v>
      </c>
      <c r="C127" s="828">
        <f ca="1">COUNTIFS($C$6:$C$244, "&gt;="&amp;C131, $C$6:$C$244, "&lt;="&amp;C132, $A$6:$A$244, "&lt;&gt;F",$G$6:$G$244, "A" )</f>
        <v>0</v>
      </c>
      <c r="D127" s="828">
        <f ca="1">COUNTIFS($C$6:$C$244, "&gt;="&amp;D131, $C$6:$C$244, "&lt;="&amp;D132, $A$6:$A$244, "&lt;&gt;F",$G$6:$G$244, "A" )</f>
        <v>0</v>
      </c>
      <c r="E127" s="828">
        <f ca="1">COUNTIFS($C$6:$C$244, "&gt;="&amp;E131, $C$6:$C$244, "&lt;="&amp;E132, $A$6:$A$244, "&lt;&gt;F",$G$6:$G$244, "A" )</f>
        <v>0</v>
      </c>
      <c r="F127" s="828">
        <f ca="1">COUNTIFS($C$6:$C$244, "&gt;="&amp;F131, $C$6:$C$244, "&lt;="&amp;F132, $A$6:$A$244, "&lt;&gt;F",$G$6:$G$244, "A" )</f>
        <v>0</v>
      </c>
      <c r="G127" s="828">
        <f ca="1">COUNTIFS($C$6:$C$244,"&gt;="&amp;G132, $C$6:$C$244, "&lt;="&amp;G133, $A$6:$A$244, "&lt;&gt;F",$G$6:$G$244, "A")</f>
        <v>0</v>
      </c>
      <c r="H127" s="851">
        <f ca="1">SUM(B127:F127)</f>
        <v>1</v>
      </c>
      <c r="M127" s="4">
        <f>IF(ISNUMBER(FIND("/",$B124,1)),MID($B124,1,FIND("/",$B124,1)-1),$B124)</f>
        <v>0</v>
      </c>
      <c r="N127" s="4" t="str">
        <f>IF(ISNUMBER(FIND("/",$B124,1)),MID($B124,FIND("/",$B124,1)+1,LEN($B124)),"")</f>
        <v/>
      </c>
      <c r="O127"/>
      <c r="P127"/>
      <c r="Q127"/>
    </row>
    <row r="128" spans="1:17" hidden="1">
      <c r="A128" s="825" t="s">
        <v>3843</v>
      </c>
      <c r="B128" s="828">
        <f>COUNTIFS($C$5:$C$118, "&gt;="&amp;B131, $C$5:$C$118, "&lt;="&amp;B132, $A$5:$A$118, "&lt;&gt;F",$G$5:$G$118, "B" )</f>
        <v>0</v>
      </c>
      <c r="C128" s="828">
        <f ca="1">COUNTIFS($C$6:$C$244, "&gt;="&amp;C131, $C$6:$C$244, "&lt;="&amp;C132, $A$6:$A$244, "&lt;&gt;F",$G$6:$G$244, "B" )</f>
        <v>0</v>
      </c>
      <c r="D128" s="828">
        <f ca="1">COUNTIFS($C$6:$C$244, "&gt;="&amp;D131, $C$6:$C$244, "&lt;="&amp;D132, $A$6:$A$244, "&lt;&gt;F",$G$6:$G$244, "B" )</f>
        <v>0</v>
      </c>
      <c r="E128" s="828">
        <f ca="1">COUNTIFS($C$6:$C$244, "&gt;="&amp;E131, $C$6:$C$244, "&lt;="&amp;E132, $A$6:$A$244, "&lt;&gt;F",$G$6:$G$244, "B" )</f>
        <v>3</v>
      </c>
      <c r="F128" s="828">
        <f ca="1">COUNTIFS($C$6:$C$244, "&gt;="&amp;F131, $C$6:$C$244, "&lt;="&amp;F132, $A$6:$A$244, "&lt;&gt;F",$G$6:$G$244, "B" )</f>
        <v>0</v>
      </c>
      <c r="G128" s="828">
        <f ca="1">COUNTIFS($C$6:$C$244,"&gt;="&amp;G133, $C$6:$C$244, "&lt;="&amp;G134, $A$6:$A$244, "&lt;&gt;F",$G$6:$G$244, "A")</f>
        <v>0</v>
      </c>
      <c r="H128" s="851">
        <f ca="1">SUM(B128:F128)</f>
        <v>3</v>
      </c>
      <c r="M128" s="4">
        <f>IF(ISNUMBER(FIND("/",$B125,1)),MID($B125,1,FIND("/",$B125,1)-1),$B125)</f>
        <v>0</v>
      </c>
      <c r="N128" s="4" t="str">
        <f>IF(ISNUMBER(FIND("/",$B125,1)),MID($B125,FIND("/",$B125,1)+1,LEN($B125)),"")</f>
        <v/>
      </c>
      <c r="O128"/>
      <c r="P128"/>
      <c r="Q128"/>
    </row>
    <row r="129" spans="1:17" hidden="1">
      <c r="A129" s="825" t="s">
        <v>3844</v>
      </c>
      <c r="B129" s="828">
        <f ca="1">COUNTIFS($C$6:$C$244, "&gt;="&amp;B131, $C$6:$C$244, "&lt;="&amp;B132, $A$6:$A$244, "&lt;&gt;F",$G$6:$G$244, "C" )</f>
        <v>0</v>
      </c>
      <c r="C129" s="828">
        <f ca="1">COUNTIFS($C$6:$C$244, "&gt;="&amp;C131, $C$6:$C$244, "&lt;="&amp;C132, $A$6:$A$244, "&lt;&gt;F",$G$6:$G$244, "C" )</f>
        <v>0</v>
      </c>
      <c r="D129" s="828">
        <f ca="1">COUNTIFS($C$6:$C$244, "&gt;="&amp;D131, $C$6:$C$244, "&lt;="&amp;D132, $A$6:$A$244, "&lt;&gt;F",$G$6:$G$244, "C" )</f>
        <v>0</v>
      </c>
      <c r="E129" s="828">
        <f ca="1">COUNTIFS($C$6:$C$244, "&gt;="&amp;E131, $C$6:$C$244, "&lt;="&amp;E132, $A$6:$A$244, "&lt;&gt;F",$G$6:$G$244, "C" )</f>
        <v>0</v>
      </c>
      <c r="F129" s="828">
        <f ca="1">COUNTIFS($C$6:$C$244, "&gt;="&amp;F131, $C$6:$C$244, "&lt;="&amp;F132, $A$6:$A$244, "&lt;&gt;F",$G$6:$G$244, "C" )</f>
        <v>0</v>
      </c>
      <c r="G129" s="828">
        <f ca="1">COUNTIFS($C$6:$C$244,"&gt;="&amp;G134, $C$6:$C$244, "&lt;="&amp;G135, $A$6:$A$244, "&lt;&gt;F",$G$6:$G$244, "A")</f>
        <v>0</v>
      </c>
      <c r="H129" s="851">
        <f ca="1">SUM(B129:F129)</f>
        <v>0</v>
      </c>
      <c r="M129" s="4" t="e">
        <f>IF(ISNUMBER(FIND("/",#REF!,1)),MID(#REF!,1,FIND("/",#REF!,1)-1),#REF!)</f>
        <v>#REF!</v>
      </c>
      <c r="N129" s="4" t="str">
        <f>IF(ISNUMBER(FIND("/",#REF!,1)),MID(#REF!,FIND("/",#REF!,1)+1,LEN(#REF!)),"")</f>
        <v/>
      </c>
      <c r="O129"/>
      <c r="P129"/>
      <c r="Q129"/>
    </row>
    <row r="130" spans="1:17" ht="15.75" hidden="1" thickBot="1">
      <c r="A130" s="826" t="s">
        <v>3845</v>
      </c>
      <c r="B130" s="860">
        <f>COUNTIFS($C$5:$C$118, "&gt;="&amp;B131, $C$5:$C$118, "&lt;="&amp;B132, $A$5:$A$118, "&lt;&gt;F",$G$5:$G$118, "D" )</f>
        <v>0</v>
      </c>
      <c r="C130" s="829">
        <f ca="1">COUNTIFS($C$6:$C$244, "&gt;="&amp;C131, $C$6:$C$244, "&lt;="&amp;C132, $A$6:$A$244, "&lt;&gt;F",$G$6:$G$244, "D" )</f>
        <v>0</v>
      </c>
      <c r="D130" s="829">
        <f ca="1">COUNTIFS($C$6:$C$244, "&gt;="&amp;D131, $C$6:$C$244, "&lt;="&amp;D132, $A$6:$A$244, "&lt;&gt;F",$G$6:$G$244, "D" )</f>
        <v>0</v>
      </c>
      <c r="E130" s="829">
        <f ca="1">COUNTIFS($C$6:$C$244, "&gt;="&amp;E131, $C$6:$C$244, "&lt;="&amp;E132, $A$6:$A$244, "&lt;&gt;F",$G$6:$G$244, "D" )</f>
        <v>0</v>
      </c>
      <c r="F130" s="829">
        <f ca="1">COUNTIFS($C$6:$C$244, "&gt;="&amp;F131, $C$6:$C$244, "&lt;="&amp;F132, $A$6:$A$244, "&lt;&gt;F",$G$6:$G$244, "D" )</f>
        <v>0</v>
      </c>
      <c r="G130" s="829">
        <f ca="1">COUNTIFS($C$6:$C$244,"&gt;="&amp;G135, $C$6:$C$244, "&lt;="&amp;G136, $A$6:$A$244, "&lt;&gt;F",$G$6:$G$244, "A")</f>
        <v>0</v>
      </c>
      <c r="H130" s="852">
        <f ca="1">SUM(B130:F130)</f>
        <v>0</v>
      </c>
      <c r="M130" s="4" t="e">
        <f>IF(ISNUMBER(FIND("/",#REF!,1)),MID(#REF!,1,FIND("/",#REF!,1)-1),#REF!)</f>
        <v>#REF!</v>
      </c>
      <c r="N130" s="4" t="str">
        <f>IF(ISNUMBER(FIND("/",#REF!,1)),MID(#REF!,FIND("/",#REF!,1)+1,LEN(#REF!)),"")</f>
        <v/>
      </c>
      <c r="O130"/>
      <c r="P130"/>
      <c r="Q130"/>
    </row>
    <row r="131" spans="1:17" ht="15.75" hidden="1" thickTop="1">
      <c r="A131" s="665"/>
      <c r="B131" s="817">
        <v>40909</v>
      </c>
      <c r="C131" s="817">
        <v>41275</v>
      </c>
      <c r="D131" s="817">
        <v>41640</v>
      </c>
      <c r="E131" s="817">
        <v>42005</v>
      </c>
      <c r="F131" s="817">
        <v>42370</v>
      </c>
      <c r="G131" s="817">
        <v>40909</v>
      </c>
      <c r="H131" s="665"/>
      <c r="M131" s="4">
        <f t="shared" si="22"/>
        <v>2012</v>
      </c>
      <c r="N131" s="4" t="str">
        <f t="shared" si="23"/>
        <v/>
      </c>
      <c r="O131"/>
      <c r="P131"/>
      <c r="Q131"/>
    </row>
    <row r="132" spans="1:17" hidden="1">
      <c r="A132" s="2"/>
      <c r="B132" s="818">
        <v>41274</v>
      </c>
      <c r="C132" s="818">
        <v>41639</v>
      </c>
      <c r="D132" s="818">
        <v>42004</v>
      </c>
      <c r="E132" s="818">
        <v>42369</v>
      </c>
      <c r="F132" s="818">
        <v>42735</v>
      </c>
      <c r="G132" s="818">
        <v>42735</v>
      </c>
      <c r="H132" s="2"/>
      <c r="M132" s="4">
        <f t="shared" si="22"/>
        <v>1</v>
      </c>
      <c r="N132" s="4" t="str">
        <f t="shared" si="23"/>
        <v/>
      </c>
      <c r="O132"/>
      <c r="P132"/>
      <c r="Q132"/>
    </row>
    <row r="133" spans="1:17">
      <c r="A133" s="2"/>
      <c r="M133" s="4">
        <f t="shared" si="22"/>
        <v>0</v>
      </c>
      <c r="N133" s="4" t="str">
        <f t="shared" si="23"/>
        <v/>
      </c>
      <c r="O133"/>
      <c r="P133"/>
      <c r="Q133"/>
    </row>
    <row r="134" spans="1:17">
      <c r="A134" s="2"/>
      <c r="M134" s="4">
        <f t="shared" ca="1" si="22"/>
        <v>0</v>
      </c>
      <c r="N134" s="4" t="str">
        <f t="shared" ca="1" si="23"/>
        <v/>
      </c>
      <c r="O134"/>
      <c r="P134"/>
      <c r="Q134"/>
    </row>
    <row r="135" spans="1:17">
      <c r="A135" s="2"/>
      <c r="M135" s="4">
        <f t="shared" si="22"/>
        <v>0</v>
      </c>
      <c r="N135" s="4" t="str">
        <f t="shared" si="23"/>
        <v/>
      </c>
      <c r="O135"/>
      <c r="P135"/>
      <c r="Q135"/>
    </row>
    <row r="136" spans="1:17">
      <c r="A136" s="2"/>
      <c r="M136" s="4">
        <f t="shared" si="22"/>
        <v>40909</v>
      </c>
      <c r="N136" s="4" t="str">
        <f t="shared" si="23"/>
        <v/>
      </c>
      <c r="O136"/>
      <c r="P136"/>
      <c r="Q136"/>
    </row>
    <row r="137" spans="1:17">
      <c r="A137" s="2"/>
      <c r="M137" s="4">
        <f t="shared" si="22"/>
        <v>41274</v>
      </c>
      <c r="N137" s="4" t="str">
        <f t="shared" si="23"/>
        <v/>
      </c>
    </row>
    <row r="138" spans="1:17">
      <c r="A138" s="2"/>
      <c r="M138" s="4">
        <f t="shared" si="22"/>
        <v>0</v>
      </c>
      <c r="N138" s="4" t="str">
        <f t="shared" si="23"/>
        <v/>
      </c>
    </row>
    <row r="139" spans="1:17">
      <c r="A139" s="2"/>
      <c r="M139" s="4">
        <f t="shared" si="22"/>
        <v>0</v>
      </c>
      <c r="N139" s="4" t="str">
        <f t="shared" si="23"/>
        <v/>
      </c>
    </row>
    <row r="140" spans="1:17">
      <c r="A140" s="2"/>
      <c r="M140" s="4">
        <f t="shared" si="22"/>
        <v>0</v>
      </c>
      <c r="N140" s="4" t="str">
        <f t="shared" si="23"/>
        <v/>
      </c>
    </row>
    <row r="141" spans="1:17">
      <c r="A141" s="2"/>
      <c r="M141" s="4">
        <f t="shared" si="22"/>
        <v>0</v>
      </c>
      <c r="N141" s="4" t="str">
        <f t="shared" si="23"/>
        <v/>
      </c>
    </row>
    <row r="142" spans="1:17">
      <c r="A142" s="2"/>
      <c r="M142" s="4">
        <f t="shared" si="22"/>
        <v>0</v>
      </c>
      <c r="N142" s="4" t="str">
        <f t="shared" si="23"/>
        <v/>
      </c>
    </row>
    <row r="143" spans="1:17">
      <c r="A143" s="2"/>
      <c r="M143" s="4">
        <f t="shared" si="22"/>
        <v>0</v>
      </c>
      <c r="N143" s="4" t="str">
        <f t="shared" si="23"/>
        <v/>
      </c>
    </row>
    <row r="144" spans="1:17">
      <c r="A144" s="2"/>
      <c r="M144" s="4">
        <f t="shared" si="22"/>
        <v>0</v>
      </c>
      <c r="N144" s="4" t="str">
        <f t="shared" si="23"/>
        <v/>
      </c>
    </row>
    <row r="145" spans="1:14">
      <c r="A145" s="2"/>
      <c r="M145" s="4">
        <f t="shared" si="22"/>
        <v>0</v>
      </c>
      <c r="N145" s="4" t="str">
        <f t="shared" si="23"/>
        <v/>
      </c>
    </row>
    <row r="146" spans="1:14">
      <c r="A146" s="2"/>
      <c r="M146" s="4">
        <f t="shared" si="22"/>
        <v>0</v>
      </c>
      <c r="N146" s="4" t="str">
        <f t="shared" si="23"/>
        <v/>
      </c>
    </row>
    <row r="147" spans="1:14">
      <c r="A147" s="2"/>
      <c r="M147" s="4">
        <f t="shared" ref="M147:M210" si="24">IF(ISNUMBER(FIND("/",$B142,1)),MID($B142,1,FIND("/",$B142,1)-1),$B142)</f>
        <v>0</v>
      </c>
      <c r="N147" s="4" t="str">
        <f t="shared" ref="N147:N210" si="25">IF(ISNUMBER(FIND("/",$B142,1)),MID($B142,FIND("/",$B142,1)+1,LEN($B142)),"")</f>
        <v/>
      </c>
    </row>
    <row r="148" spans="1:14">
      <c r="A148" s="2"/>
      <c r="M148" s="4">
        <f t="shared" si="24"/>
        <v>0</v>
      </c>
      <c r="N148" s="4" t="str">
        <f t="shared" si="25"/>
        <v/>
      </c>
    </row>
    <row r="149" spans="1:14">
      <c r="A149" s="2"/>
      <c r="M149" s="4">
        <f t="shared" si="24"/>
        <v>0</v>
      </c>
      <c r="N149" s="4" t="str">
        <f t="shared" si="25"/>
        <v/>
      </c>
    </row>
    <row r="150" spans="1:14">
      <c r="A150" s="2"/>
      <c r="M150" s="4">
        <f t="shared" si="24"/>
        <v>0</v>
      </c>
      <c r="N150" s="4" t="str">
        <f t="shared" si="25"/>
        <v/>
      </c>
    </row>
    <row r="151" spans="1:14">
      <c r="A151" s="2"/>
      <c r="M151" s="4">
        <f t="shared" si="24"/>
        <v>0</v>
      </c>
      <c r="N151" s="4" t="str">
        <f t="shared" si="25"/>
        <v/>
      </c>
    </row>
    <row r="152" spans="1:14">
      <c r="A152" s="2"/>
      <c r="M152" s="4">
        <f t="shared" si="24"/>
        <v>0</v>
      </c>
      <c r="N152" s="4" t="str">
        <f t="shared" si="25"/>
        <v/>
      </c>
    </row>
    <row r="153" spans="1:14">
      <c r="A153" s="2"/>
      <c r="M153" s="4">
        <f t="shared" si="24"/>
        <v>0</v>
      </c>
      <c r="N153" s="4" t="str">
        <f t="shared" si="25"/>
        <v/>
      </c>
    </row>
    <row r="154" spans="1:14">
      <c r="A154" s="2"/>
      <c r="M154" s="4">
        <f t="shared" si="24"/>
        <v>0</v>
      </c>
      <c r="N154" s="4" t="str">
        <f t="shared" si="25"/>
        <v/>
      </c>
    </row>
    <row r="155" spans="1:14">
      <c r="A155" s="2"/>
      <c r="M155" s="4">
        <f t="shared" si="24"/>
        <v>0</v>
      </c>
      <c r="N155" s="4" t="str">
        <f t="shared" si="25"/>
        <v/>
      </c>
    </row>
    <row r="156" spans="1:14">
      <c r="A156" s="2"/>
      <c r="M156" s="4">
        <f t="shared" si="24"/>
        <v>0</v>
      </c>
      <c r="N156" s="4" t="str">
        <f t="shared" si="25"/>
        <v/>
      </c>
    </row>
    <row r="157" spans="1:14">
      <c r="A157" s="2"/>
      <c r="M157" s="4">
        <f t="shared" si="24"/>
        <v>0</v>
      </c>
      <c r="N157" s="4" t="str">
        <f t="shared" si="25"/>
        <v/>
      </c>
    </row>
    <row r="158" spans="1:14">
      <c r="A158" s="2"/>
      <c r="M158" s="4">
        <f t="shared" si="24"/>
        <v>0</v>
      </c>
      <c r="N158" s="4" t="str">
        <f t="shared" si="25"/>
        <v/>
      </c>
    </row>
    <row r="159" spans="1:14">
      <c r="A159" s="2"/>
      <c r="M159" s="4">
        <f t="shared" si="24"/>
        <v>0</v>
      </c>
      <c r="N159" s="4" t="str">
        <f t="shared" si="25"/>
        <v/>
      </c>
    </row>
    <row r="160" spans="1:14">
      <c r="A160" s="2"/>
      <c r="M160" s="4">
        <f t="shared" si="24"/>
        <v>0</v>
      </c>
      <c r="N160" s="4" t="str">
        <f t="shared" si="25"/>
        <v/>
      </c>
    </row>
    <row r="161" spans="1:14">
      <c r="A161" s="2"/>
      <c r="M161" s="4">
        <f t="shared" si="24"/>
        <v>0</v>
      </c>
      <c r="N161" s="4" t="str">
        <f t="shared" si="25"/>
        <v/>
      </c>
    </row>
    <row r="162" spans="1:14">
      <c r="A162" s="2"/>
      <c r="M162" s="4">
        <f t="shared" si="24"/>
        <v>0</v>
      </c>
      <c r="N162" s="4" t="str">
        <f t="shared" si="25"/>
        <v/>
      </c>
    </row>
    <row r="163" spans="1:14">
      <c r="A163" s="2"/>
      <c r="M163" s="4">
        <f t="shared" si="24"/>
        <v>0</v>
      </c>
      <c r="N163" s="4" t="str">
        <f t="shared" si="25"/>
        <v/>
      </c>
    </row>
    <row r="164" spans="1:14">
      <c r="A164" s="2"/>
      <c r="M164" s="4">
        <f t="shared" si="24"/>
        <v>0</v>
      </c>
      <c r="N164" s="4" t="str">
        <f t="shared" si="25"/>
        <v/>
      </c>
    </row>
    <row r="165" spans="1:14">
      <c r="A165" s="2"/>
      <c r="M165" s="4">
        <f t="shared" si="24"/>
        <v>0</v>
      </c>
      <c r="N165" s="4" t="str">
        <f t="shared" si="25"/>
        <v/>
      </c>
    </row>
    <row r="166" spans="1:14">
      <c r="A166" s="2"/>
      <c r="M166" s="4">
        <f t="shared" si="24"/>
        <v>0</v>
      </c>
      <c r="N166" s="4" t="str">
        <f t="shared" si="25"/>
        <v/>
      </c>
    </row>
    <row r="167" spans="1:14">
      <c r="A167" s="2"/>
      <c r="M167" s="4">
        <f t="shared" si="24"/>
        <v>0</v>
      </c>
      <c r="N167" s="4" t="str">
        <f t="shared" si="25"/>
        <v/>
      </c>
    </row>
    <row r="168" spans="1:14">
      <c r="A168" s="2"/>
      <c r="M168" s="4">
        <f t="shared" si="24"/>
        <v>0</v>
      </c>
      <c r="N168" s="4" t="str">
        <f t="shared" si="25"/>
        <v/>
      </c>
    </row>
    <row r="169" spans="1:14">
      <c r="A169" s="2"/>
      <c r="M169" s="4">
        <f t="shared" si="24"/>
        <v>0</v>
      </c>
      <c r="N169" s="4" t="str">
        <f t="shared" si="25"/>
        <v/>
      </c>
    </row>
    <row r="170" spans="1:14">
      <c r="A170" s="2"/>
      <c r="M170" s="4">
        <f t="shared" si="24"/>
        <v>0</v>
      </c>
      <c r="N170" s="4" t="str">
        <f t="shared" si="25"/>
        <v/>
      </c>
    </row>
    <row r="171" spans="1:14">
      <c r="A171" s="2"/>
      <c r="M171" s="4">
        <f t="shared" si="24"/>
        <v>0</v>
      </c>
      <c r="N171" s="4" t="str">
        <f t="shared" si="25"/>
        <v/>
      </c>
    </row>
    <row r="172" spans="1:14">
      <c r="A172" s="2"/>
      <c r="M172" s="4">
        <f t="shared" si="24"/>
        <v>0</v>
      </c>
      <c r="N172" s="4" t="str">
        <f t="shared" si="25"/>
        <v/>
      </c>
    </row>
    <row r="173" spans="1:14">
      <c r="A173" s="2"/>
      <c r="M173" s="4">
        <f t="shared" si="24"/>
        <v>0</v>
      </c>
      <c r="N173" s="4" t="str">
        <f t="shared" si="25"/>
        <v/>
      </c>
    </row>
    <row r="174" spans="1:14">
      <c r="A174" s="2"/>
      <c r="M174" s="4">
        <f t="shared" si="24"/>
        <v>0</v>
      </c>
      <c r="N174" s="4" t="str">
        <f t="shared" si="25"/>
        <v/>
      </c>
    </row>
    <row r="175" spans="1:14">
      <c r="A175" s="2"/>
      <c r="M175" s="4">
        <f t="shared" si="24"/>
        <v>0</v>
      </c>
      <c r="N175" s="4" t="str">
        <f t="shared" si="25"/>
        <v/>
      </c>
    </row>
    <row r="176" spans="1:14">
      <c r="A176" s="2"/>
      <c r="M176" s="4">
        <f t="shared" si="24"/>
        <v>0</v>
      </c>
      <c r="N176" s="4" t="str">
        <f t="shared" si="25"/>
        <v/>
      </c>
    </row>
    <row r="177" spans="1:14">
      <c r="A177" s="2"/>
      <c r="M177" s="4">
        <f t="shared" si="24"/>
        <v>0</v>
      </c>
      <c r="N177" s="4" t="str">
        <f t="shared" si="25"/>
        <v/>
      </c>
    </row>
    <row r="178" spans="1:14">
      <c r="A178" s="2"/>
      <c r="M178" s="4">
        <f t="shared" si="24"/>
        <v>0</v>
      </c>
      <c r="N178" s="4" t="str">
        <f t="shared" si="25"/>
        <v/>
      </c>
    </row>
    <row r="179" spans="1:14">
      <c r="A179" s="2"/>
      <c r="M179" s="4">
        <f t="shared" si="24"/>
        <v>0</v>
      </c>
      <c r="N179" s="4" t="str">
        <f t="shared" si="25"/>
        <v/>
      </c>
    </row>
    <row r="180" spans="1:14">
      <c r="A180" s="2"/>
      <c r="M180" s="4">
        <f t="shared" si="24"/>
        <v>0</v>
      </c>
      <c r="N180" s="4" t="str">
        <f t="shared" si="25"/>
        <v/>
      </c>
    </row>
    <row r="181" spans="1:14">
      <c r="A181" s="2"/>
      <c r="M181" s="4">
        <f t="shared" si="24"/>
        <v>0</v>
      </c>
      <c r="N181" s="4" t="str">
        <f t="shared" si="25"/>
        <v/>
      </c>
    </row>
    <row r="182" spans="1:14">
      <c r="A182" s="2"/>
      <c r="M182" s="4">
        <f t="shared" si="24"/>
        <v>0</v>
      </c>
      <c r="N182" s="4" t="str">
        <f t="shared" si="25"/>
        <v/>
      </c>
    </row>
    <row r="183" spans="1:14">
      <c r="A183" s="2"/>
      <c r="M183" s="4">
        <f t="shared" si="24"/>
        <v>0</v>
      </c>
      <c r="N183" s="4" t="str">
        <f t="shared" si="25"/>
        <v/>
      </c>
    </row>
    <row r="184" spans="1:14">
      <c r="A184" s="2"/>
      <c r="M184" s="4">
        <f t="shared" si="24"/>
        <v>0</v>
      </c>
      <c r="N184" s="4" t="str">
        <f t="shared" si="25"/>
        <v/>
      </c>
    </row>
    <row r="185" spans="1:14">
      <c r="A185" s="2"/>
      <c r="M185" s="4">
        <f t="shared" si="24"/>
        <v>0</v>
      </c>
      <c r="N185" s="4" t="str">
        <f t="shared" si="25"/>
        <v/>
      </c>
    </row>
    <row r="186" spans="1:14">
      <c r="A186" s="2"/>
      <c r="L186" s="23"/>
      <c r="M186" s="4">
        <f t="shared" si="24"/>
        <v>0</v>
      </c>
      <c r="N186" s="4" t="str">
        <f t="shared" si="25"/>
        <v/>
      </c>
    </row>
    <row r="187" spans="1:14">
      <c r="A187" s="2"/>
      <c r="L187" s="23"/>
      <c r="M187" s="4">
        <f t="shared" si="24"/>
        <v>0</v>
      </c>
      <c r="N187" s="4" t="str">
        <f t="shared" si="25"/>
        <v/>
      </c>
    </row>
    <row r="188" spans="1:14">
      <c r="A188" s="2"/>
      <c r="L188" s="23"/>
      <c r="M188" s="4">
        <f t="shared" si="24"/>
        <v>0</v>
      </c>
      <c r="N188" s="4" t="str">
        <f t="shared" si="25"/>
        <v/>
      </c>
    </row>
    <row r="189" spans="1:14">
      <c r="A189" s="2"/>
      <c r="L189" s="23"/>
      <c r="M189" s="4">
        <f t="shared" si="24"/>
        <v>0</v>
      </c>
      <c r="N189" s="4" t="str">
        <f t="shared" si="25"/>
        <v/>
      </c>
    </row>
    <row r="190" spans="1:14">
      <c r="A190" s="2"/>
      <c r="L190" s="23"/>
      <c r="M190" s="4">
        <f t="shared" si="24"/>
        <v>0</v>
      </c>
      <c r="N190" s="4" t="str">
        <f t="shared" si="25"/>
        <v/>
      </c>
    </row>
    <row r="191" spans="1:14">
      <c r="A191" s="2"/>
      <c r="L191" s="23"/>
      <c r="M191" s="4">
        <f t="shared" si="24"/>
        <v>0</v>
      </c>
      <c r="N191" s="4" t="str">
        <f t="shared" si="25"/>
        <v/>
      </c>
    </row>
    <row r="192" spans="1:14">
      <c r="A192" s="2"/>
      <c r="L192" s="23"/>
      <c r="M192" s="4">
        <f t="shared" si="24"/>
        <v>0</v>
      </c>
      <c r="N192" s="4" t="str">
        <f t="shared" si="25"/>
        <v/>
      </c>
    </row>
    <row r="193" spans="1:14">
      <c r="A193" s="2"/>
      <c r="L193" s="23"/>
      <c r="M193" s="4">
        <f t="shared" si="24"/>
        <v>0</v>
      </c>
      <c r="N193" s="4" t="str">
        <f t="shared" si="25"/>
        <v/>
      </c>
    </row>
    <row r="194" spans="1:14">
      <c r="A194" s="2"/>
      <c r="L194" s="23"/>
      <c r="M194" s="4">
        <f t="shared" si="24"/>
        <v>0</v>
      </c>
      <c r="N194" s="4" t="str">
        <f t="shared" si="25"/>
        <v/>
      </c>
    </row>
    <row r="195" spans="1:14">
      <c r="A195" s="2"/>
      <c r="L195" s="23"/>
      <c r="M195" s="4">
        <f t="shared" si="24"/>
        <v>0</v>
      </c>
      <c r="N195" s="4" t="str">
        <f t="shared" si="25"/>
        <v/>
      </c>
    </row>
    <row r="196" spans="1:14">
      <c r="A196" s="2"/>
      <c r="L196" s="23"/>
      <c r="M196" s="4">
        <f t="shared" si="24"/>
        <v>0</v>
      </c>
      <c r="N196" s="4" t="str">
        <f t="shared" si="25"/>
        <v/>
      </c>
    </row>
    <row r="197" spans="1:14">
      <c r="A197" s="2"/>
      <c r="L197" s="23"/>
      <c r="M197" s="4">
        <f t="shared" si="24"/>
        <v>0</v>
      </c>
      <c r="N197" s="4" t="str">
        <f t="shared" si="25"/>
        <v/>
      </c>
    </row>
    <row r="198" spans="1:14">
      <c r="A198" s="2"/>
      <c r="L198" s="23"/>
      <c r="M198" s="4">
        <f t="shared" si="24"/>
        <v>0</v>
      </c>
      <c r="N198" s="4" t="str">
        <f t="shared" si="25"/>
        <v/>
      </c>
    </row>
    <row r="199" spans="1:14">
      <c r="A199" s="2"/>
      <c r="L199" s="23"/>
      <c r="M199" s="4">
        <f t="shared" si="24"/>
        <v>0</v>
      </c>
      <c r="N199" s="4" t="str">
        <f t="shared" si="25"/>
        <v/>
      </c>
    </row>
    <row r="200" spans="1:14">
      <c r="A200" s="2"/>
      <c r="L200" s="23"/>
      <c r="M200" s="4">
        <f t="shared" si="24"/>
        <v>0</v>
      </c>
      <c r="N200" s="4" t="str">
        <f t="shared" si="25"/>
        <v/>
      </c>
    </row>
    <row r="201" spans="1:14">
      <c r="A201" s="2"/>
      <c r="L201" s="23"/>
      <c r="M201" s="4">
        <f t="shared" si="24"/>
        <v>0</v>
      </c>
      <c r="N201" s="4" t="str">
        <f t="shared" si="25"/>
        <v/>
      </c>
    </row>
    <row r="202" spans="1:14">
      <c r="A202" s="2"/>
      <c r="L202" s="23"/>
      <c r="M202" s="4">
        <f t="shared" si="24"/>
        <v>0</v>
      </c>
      <c r="N202" s="4" t="str">
        <f t="shared" si="25"/>
        <v/>
      </c>
    </row>
    <row r="203" spans="1:14">
      <c r="A203" s="2"/>
      <c r="L203" s="23"/>
      <c r="M203" s="4">
        <f t="shared" si="24"/>
        <v>0</v>
      </c>
      <c r="N203" s="4" t="str">
        <f t="shared" si="25"/>
        <v/>
      </c>
    </row>
    <row r="204" spans="1:14">
      <c r="A204" s="2"/>
      <c r="L204" s="23"/>
      <c r="M204" s="4">
        <f t="shared" si="24"/>
        <v>0</v>
      </c>
      <c r="N204" s="4" t="str">
        <f t="shared" si="25"/>
        <v/>
      </c>
    </row>
    <row r="205" spans="1:14">
      <c r="A205" s="2"/>
      <c r="L205" s="23"/>
      <c r="M205" s="4">
        <f t="shared" si="24"/>
        <v>0</v>
      </c>
      <c r="N205" s="4" t="str">
        <f t="shared" si="25"/>
        <v/>
      </c>
    </row>
    <row r="206" spans="1:14">
      <c r="A206" s="2"/>
      <c r="L206" s="23"/>
      <c r="M206" s="4">
        <f t="shared" si="24"/>
        <v>0</v>
      </c>
      <c r="N206" s="4" t="str">
        <f t="shared" si="25"/>
        <v/>
      </c>
    </row>
    <row r="207" spans="1:14">
      <c r="A207" s="2"/>
      <c r="L207" s="41"/>
      <c r="M207" s="4">
        <f t="shared" si="24"/>
        <v>0</v>
      </c>
      <c r="N207" s="4" t="str">
        <f t="shared" si="25"/>
        <v/>
      </c>
    </row>
    <row r="208" spans="1:14">
      <c r="A208" s="2"/>
      <c r="L208" s="41"/>
      <c r="M208" s="4">
        <f t="shared" si="24"/>
        <v>0</v>
      </c>
      <c r="N208" s="4" t="str">
        <f t="shared" si="25"/>
        <v/>
      </c>
    </row>
    <row r="209" spans="1:14">
      <c r="A209" s="2"/>
      <c r="L209" s="41"/>
      <c r="M209" s="4">
        <f t="shared" si="24"/>
        <v>0</v>
      </c>
      <c r="N209" s="4" t="str">
        <f t="shared" si="25"/>
        <v/>
      </c>
    </row>
    <row r="210" spans="1:14">
      <c r="A210" s="2"/>
      <c r="L210" s="41"/>
      <c r="M210" s="4">
        <f t="shared" si="24"/>
        <v>0</v>
      </c>
      <c r="N210" s="4" t="str">
        <f t="shared" si="25"/>
        <v/>
      </c>
    </row>
    <row r="211" spans="1:14">
      <c r="A211" s="2"/>
      <c r="L211" s="41"/>
      <c r="M211" s="4">
        <f t="shared" ref="M211:M274" si="26">IF(ISNUMBER(FIND("/",$B206,1)),MID($B206,1,FIND("/",$B206,1)-1),$B206)</f>
        <v>0</v>
      </c>
      <c r="N211" s="4" t="str">
        <f t="shared" ref="N211:N274" si="27">IF(ISNUMBER(FIND("/",$B206,1)),MID($B206,FIND("/",$B206,1)+1,LEN($B206)),"")</f>
        <v/>
      </c>
    </row>
    <row r="212" spans="1:14">
      <c r="A212" s="2"/>
      <c r="L212" s="41"/>
      <c r="M212" s="4">
        <f t="shared" si="26"/>
        <v>0</v>
      </c>
      <c r="N212" s="4" t="str">
        <f t="shared" si="27"/>
        <v/>
      </c>
    </row>
    <row r="213" spans="1:14">
      <c r="A213" s="2"/>
      <c r="L213" s="41"/>
      <c r="M213" s="4">
        <f t="shared" si="26"/>
        <v>0</v>
      </c>
      <c r="N213" s="4" t="str">
        <f t="shared" si="27"/>
        <v/>
      </c>
    </row>
    <row r="214" spans="1:14">
      <c r="A214" s="2"/>
      <c r="L214" s="41"/>
      <c r="M214" s="4">
        <f t="shared" si="26"/>
        <v>0</v>
      </c>
      <c r="N214" s="4" t="str">
        <f t="shared" si="27"/>
        <v/>
      </c>
    </row>
    <row r="215" spans="1:14">
      <c r="A215" s="2"/>
      <c r="L215" s="41"/>
      <c r="M215" s="4">
        <f t="shared" si="26"/>
        <v>0</v>
      </c>
      <c r="N215" s="4" t="str">
        <f t="shared" si="27"/>
        <v/>
      </c>
    </row>
    <row r="216" spans="1:14">
      <c r="A216" s="2"/>
      <c r="L216" s="41"/>
      <c r="M216" s="4">
        <f t="shared" si="26"/>
        <v>0</v>
      </c>
      <c r="N216" s="4" t="str">
        <f t="shared" si="27"/>
        <v/>
      </c>
    </row>
    <row r="217" spans="1:14">
      <c r="A217" s="2"/>
      <c r="L217" s="41"/>
      <c r="M217" s="4">
        <f t="shared" si="26"/>
        <v>0</v>
      </c>
      <c r="N217" s="4" t="str">
        <f t="shared" si="27"/>
        <v/>
      </c>
    </row>
    <row r="218" spans="1:14">
      <c r="A218" s="2"/>
      <c r="L218" s="41"/>
      <c r="M218" s="4">
        <f t="shared" si="26"/>
        <v>0</v>
      </c>
      <c r="N218" s="4" t="str">
        <f t="shared" si="27"/>
        <v/>
      </c>
    </row>
    <row r="219" spans="1:14">
      <c r="A219" s="2"/>
      <c r="L219" s="41"/>
      <c r="M219" s="4">
        <f t="shared" si="26"/>
        <v>0</v>
      </c>
      <c r="N219" s="4" t="str">
        <f t="shared" si="27"/>
        <v/>
      </c>
    </row>
    <row r="220" spans="1:14">
      <c r="A220" s="2"/>
      <c r="L220" s="41"/>
      <c r="M220" s="4">
        <f t="shared" si="26"/>
        <v>0</v>
      </c>
      <c r="N220" s="4" t="str">
        <f t="shared" si="27"/>
        <v/>
      </c>
    </row>
    <row r="221" spans="1:14">
      <c r="A221" s="2"/>
      <c r="L221" s="41"/>
      <c r="M221" s="4">
        <f t="shared" si="26"/>
        <v>0</v>
      </c>
      <c r="N221" s="4" t="str">
        <f t="shared" si="27"/>
        <v/>
      </c>
    </row>
    <row r="222" spans="1:14">
      <c r="A222" s="2"/>
      <c r="L222" s="41"/>
      <c r="M222" s="4">
        <f t="shared" si="26"/>
        <v>0</v>
      </c>
      <c r="N222" s="4" t="str">
        <f t="shared" si="27"/>
        <v/>
      </c>
    </row>
    <row r="223" spans="1:14">
      <c r="A223" s="2"/>
      <c r="L223" s="41"/>
      <c r="M223" s="4">
        <f t="shared" si="26"/>
        <v>0</v>
      </c>
      <c r="N223" s="4" t="str">
        <f t="shared" si="27"/>
        <v/>
      </c>
    </row>
    <row r="224" spans="1:14">
      <c r="A224" s="2"/>
      <c r="L224" s="41"/>
      <c r="M224" s="4">
        <f t="shared" si="26"/>
        <v>0</v>
      </c>
      <c r="N224" s="4" t="str">
        <f t="shared" si="27"/>
        <v/>
      </c>
    </row>
    <row r="225" spans="1:14">
      <c r="A225" s="2"/>
      <c r="L225" s="41"/>
      <c r="M225" s="4">
        <f t="shared" si="26"/>
        <v>0</v>
      </c>
      <c r="N225" s="4" t="str">
        <f t="shared" si="27"/>
        <v/>
      </c>
    </row>
    <row r="226" spans="1:14">
      <c r="A226" s="2"/>
      <c r="L226" s="41"/>
      <c r="M226" s="4">
        <f t="shared" si="26"/>
        <v>0</v>
      </c>
      <c r="N226" s="4" t="str">
        <f t="shared" si="27"/>
        <v/>
      </c>
    </row>
    <row r="227" spans="1:14">
      <c r="A227" s="2"/>
      <c r="L227" s="41"/>
      <c r="M227" s="4">
        <f t="shared" si="26"/>
        <v>0</v>
      </c>
      <c r="N227" s="4" t="str">
        <f t="shared" si="27"/>
        <v/>
      </c>
    </row>
    <row r="228" spans="1:14">
      <c r="A228" s="2"/>
      <c r="L228" s="41"/>
      <c r="M228" s="4">
        <f t="shared" si="26"/>
        <v>0</v>
      </c>
      <c r="N228" s="4" t="str">
        <f t="shared" si="27"/>
        <v/>
      </c>
    </row>
    <row r="229" spans="1:14">
      <c r="A229" s="2"/>
      <c r="L229" s="23"/>
      <c r="M229" s="4">
        <f t="shared" si="26"/>
        <v>0</v>
      </c>
      <c r="N229" s="4" t="str">
        <f t="shared" si="27"/>
        <v/>
      </c>
    </row>
    <row r="230" spans="1:14">
      <c r="A230" s="2"/>
      <c r="L230" s="23"/>
      <c r="M230" s="4">
        <f t="shared" si="26"/>
        <v>0</v>
      </c>
      <c r="N230" s="4" t="str">
        <f t="shared" si="27"/>
        <v/>
      </c>
    </row>
    <row r="231" spans="1:14">
      <c r="A231" s="2"/>
      <c r="L231" s="23"/>
      <c r="M231" s="4">
        <f t="shared" si="26"/>
        <v>0</v>
      </c>
      <c r="N231" s="4" t="str">
        <f t="shared" si="27"/>
        <v/>
      </c>
    </row>
    <row r="232" spans="1:14">
      <c r="A232" s="2"/>
      <c r="L232" s="23"/>
      <c r="M232" s="4">
        <f t="shared" si="26"/>
        <v>0</v>
      </c>
      <c r="N232" s="4" t="str">
        <f t="shared" si="27"/>
        <v/>
      </c>
    </row>
    <row r="233" spans="1:14">
      <c r="A233" s="2"/>
      <c r="L233" s="23"/>
      <c r="M233" s="4">
        <f t="shared" si="26"/>
        <v>0</v>
      </c>
      <c r="N233" s="4" t="str">
        <f t="shared" si="27"/>
        <v/>
      </c>
    </row>
    <row r="234" spans="1:14">
      <c r="A234" s="2"/>
      <c r="L234" s="23"/>
      <c r="M234" s="4">
        <f t="shared" si="26"/>
        <v>0</v>
      </c>
      <c r="N234" s="4" t="str">
        <f t="shared" si="27"/>
        <v/>
      </c>
    </row>
    <row r="235" spans="1:14">
      <c r="A235" s="2"/>
      <c r="L235" s="23"/>
      <c r="M235" s="4">
        <f t="shared" si="26"/>
        <v>0</v>
      </c>
      <c r="N235" s="4" t="str">
        <f t="shared" si="27"/>
        <v/>
      </c>
    </row>
    <row r="236" spans="1:14">
      <c r="A236" s="2"/>
      <c r="M236" s="4">
        <f t="shared" si="26"/>
        <v>0</v>
      </c>
      <c r="N236" s="4" t="str">
        <f t="shared" si="27"/>
        <v/>
      </c>
    </row>
    <row r="237" spans="1:14">
      <c r="A237" s="2"/>
      <c r="M237" s="4">
        <f t="shared" si="26"/>
        <v>0</v>
      </c>
      <c r="N237" s="4" t="str">
        <f t="shared" si="27"/>
        <v/>
      </c>
    </row>
    <row r="238" spans="1:14">
      <c r="A238" s="2"/>
      <c r="M238" s="4">
        <f t="shared" si="26"/>
        <v>0</v>
      </c>
      <c r="N238" s="4" t="str">
        <f t="shared" si="27"/>
        <v/>
      </c>
    </row>
    <row r="239" spans="1:14">
      <c r="A239" s="2"/>
      <c r="M239" s="4">
        <f t="shared" si="26"/>
        <v>0</v>
      </c>
      <c r="N239" s="4" t="str">
        <f t="shared" si="27"/>
        <v/>
      </c>
    </row>
    <row r="240" spans="1:14">
      <c r="A240" s="2"/>
      <c r="M240" s="4">
        <f t="shared" si="26"/>
        <v>0</v>
      </c>
      <c r="N240" s="4" t="str">
        <f t="shared" si="27"/>
        <v/>
      </c>
    </row>
    <row r="241" spans="1:14">
      <c r="A241" s="2"/>
      <c r="M241" s="4">
        <f t="shared" si="26"/>
        <v>0</v>
      </c>
      <c r="N241" s="4" t="str">
        <f t="shared" si="27"/>
        <v/>
      </c>
    </row>
    <row r="242" spans="1:14">
      <c r="A242" s="2"/>
      <c r="M242" s="4">
        <f t="shared" si="26"/>
        <v>0</v>
      </c>
      <c r="N242" s="4" t="str">
        <f t="shared" si="27"/>
        <v/>
      </c>
    </row>
    <row r="243" spans="1:14">
      <c r="A243" s="2"/>
      <c r="M243" s="4">
        <f t="shared" si="26"/>
        <v>0</v>
      </c>
      <c r="N243" s="4" t="str">
        <f t="shared" si="27"/>
        <v/>
      </c>
    </row>
    <row r="244" spans="1:14">
      <c r="A244" s="2"/>
      <c r="M244" s="4">
        <f t="shared" si="26"/>
        <v>0</v>
      </c>
      <c r="N244" s="4" t="str">
        <f t="shared" si="27"/>
        <v/>
      </c>
    </row>
    <row r="245" spans="1:14">
      <c r="A245" s="2"/>
      <c r="M245" s="4">
        <f t="shared" si="26"/>
        <v>0</v>
      </c>
      <c r="N245" s="4" t="str">
        <f t="shared" si="27"/>
        <v/>
      </c>
    </row>
    <row r="246" spans="1:14">
      <c r="A246" s="2"/>
      <c r="M246" s="4">
        <f t="shared" si="26"/>
        <v>0</v>
      </c>
      <c r="N246" s="4" t="str">
        <f t="shared" si="27"/>
        <v/>
      </c>
    </row>
    <row r="247" spans="1:14">
      <c r="A247" s="2"/>
      <c r="M247" s="4">
        <f t="shared" si="26"/>
        <v>0</v>
      </c>
      <c r="N247" s="4" t="str">
        <f t="shared" si="27"/>
        <v/>
      </c>
    </row>
    <row r="248" spans="1:14">
      <c r="A248" s="2"/>
      <c r="M248" s="4">
        <f t="shared" si="26"/>
        <v>0</v>
      </c>
      <c r="N248" s="4" t="str">
        <f t="shared" si="27"/>
        <v/>
      </c>
    </row>
    <row r="249" spans="1:14">
      <c r="A249" s="2"/>
      <c r="M249" s="4">
        <f t="shared" si="26"/>
        <v>0</v>
      </c>
      <c r="N249" s="4" t="str">
        <f t="shared" si="27"/>
        <v/>
      </c>
    </row>
    <row r="250" spans="1:14">
      <c r="A250" s="2"/>
      <c r="M250" s="4">
        <f t="shared" si="26"/>
        <v>0</v>
      </c>
      <c r="N250" s="4" t="str">
        <f t="shared" si="27"/>
        <v/>
      </c>
    </row>
    <row r="251" spans="1:14">
      <c r="A251" s="2"/>
      <c r="M251" s="4">
        <f t="shared" si="26"/>
        <v>0</v>
      </c>
      <c r="N251" s="4" t="str">
        <f t="shared" si="27"/>
        <v/>
      </c>
    </row>
    <row r="252" spans="1:14">
      <c r="A252" s="2"/>
      <c r="M252" s="4">
        <f t="shared" si="26"/>
        <v>0</v>
      </c>
      <c r="N252" s="4" t="str">
        <f t="shared" si="27"/>
        <v/>
      </c>
    </row>
    <row r="253" spans="1:14">
      <c r="A253" s="2"/>
      <c r="M253" s="4">
        <f t="shared" si="26"/>
        <v>0</v>
      </c>
      <c r="N253" s="4" t="str">
        <f t="shared" si="27"/>
        <v/>
      </c>
    </row>
    <row r="254" spans="1:14">
      <c r="A254" s="2"/>
      <c r="M254" s="4">
        <f t="shared" si="26"/>
        <v>0</v>
      </c>
      <c r="N254" s="4" t="str">
        <f t="shared" si="27"/>
        <v/>
      </c>
    </row>
    <row r="255" spans="1:14">
      <c r="A255" s="2"/>
      <c r="M255" s="4">
        <f t="shared" si="26"/>
        <v>0</v>
      </c>
      <c r="N255" s="4" t="str">
        <f t="shared" si="27"/>
        <v/>
      </c>
    </row>
    <row r="256" spans="1:14">
      <c r="A256" s="2"/>
      <c r="M256" s="4">
        <f t="shared" si="26"/>
        <v>0</v>
      </c>
      <c r="N256" s="4" t="str">
        <f t="shared" si="27"/>
        <v/>
      </c>
    </row>
    <row r="257" spans="1:14">
      <c r="A257" s="2"/>
      <c r="M257" s="4">
        <f t="shared" si="26"/>
        <v>0</v>
      </c>
      <c r="N257" s="4" t="str">
        <f t="shared" si="27"/>
        <v/>
      </c>
    </row>
    <row r="258" spans="1:14">
      <c r="A258" s="2"/>
      <c r="M258" s="4">
        <f t="shared" si="26"/>
        <v>0</v>
      </c>
      <c r="N258" s="4" t="str">
        <f t="shared" si="27"/>
        <v/>
      </c>
    </row>
    <row r="259" spans="1:14">
      <c r="A259" s="2"/>
      <c r="M259" s="4">
        <f t="shared" si="26"/>
        <v>0</v>
      </c>
      <c r="N259" s="4" t="str">
        <f t="shared" si="27"/>
        <v/>
      </c>
    </row>
    <row r="260" spans="1:14">
      <c r="A260" s="2"/>
      <c r="M260" s="4">
        <f t="shared" si="26"/>
        <v>0</v>
      </c>
      <c r="N260" s="4" t="str">
        <f t="shared" si="27"/>
        <v/>
      </c>
    </row>
    <row r="261" spans="1:14">
      <c r="A261" s="2"/>
      <c r="M261" s="4">
        <f t="shared" si="26"/>
        <v>0</v>
      </c>
      <c r="N261" s="4" t="str">
        <f t="shared" si="27"/>
        <v/>
      </c>
    </row>
    <row r="262" spans="1:14">
      <c r="A262" s="2"/>
      <c r="M262" s="4">
        <f t="shared" si="26"/>
        <v>0</v>
      </c>
      <c r="N262" s="4" t="str">
        <f t="shared" si="27"/>
        <v/>
      </c>
    </row>
    <row r="263" spans="1:14">
      <c r="A263" s="2"/>
      <c r="M263" s="4">
        <f t="shared" si="26"/>
        <v>0</v>
      </c>
      <c r="N263" s="4" t="str">
        <f t="shared" si="27"/>
        <v/>
      </c>
    </row>
    <row r="264" spans="1:14">
      <c r="A264" s="2"/>
      <c r="M264" s="4">
        <f t="shared" si="26"/>
        <v>0</v>
      </c>
      <c r="N264" s="4" t="str">
        <f t="shared" si="27"/>
        <v/>
      </c>
    </row>
    <row r="265" spans="1:14">
      <c r="A265" s="2"/>
      <c r="M265" s="4">
        <f t="shared" si="26"/>
        <v>0</v>
      </c>
      <c r="N265" s="4" t="str">
        <f t="shared" si="27"/>
        <v/>
      </c>
    </row>
    <row r="266" spans="1:14">
      <c r="A266" s="2"/>
      <c r="M266" s="4">
        <f t="shared" si="26"/>
        <v>0</v>
      </c>
      <c r="N266" s="4" t="str">
        <f t="shared" si="27"/>
        <v/>
      </c>
    </row>
    <row r="267" spans="1:14">
      <c r="A267" s="2"/>
      <c r="M267" s="4">
        <f t="shared" si="26"/>
        <v>0</v>
      </c>
      <c r="N267" s="4" t="str">
        <f t="shared" si="27"/>
        <v/>
      </c>
    </row>
    <row r="268" spans="1:14">
      <c r="A268" s="2"/>
      <c r="M268" s="4">
        <f t="shared" si="26"/>
        <v>0</v>
      </c>
      <c r="N268" s="4" t="str">
        <f t="shared" si="27"/>
        <v/>
      </c>
    </row>
    <row r="269" spans="1:14">
      <c r="A269" s="2"/>
      <c r="M269" s="4">
        <f t="shared" si="26"/>
        <v>0</v>
      </c>
      <c r="N269" s="4" t="str">
        <f t="shared" si="27"/>
        <v/>
      </c>
    </row>
    <row r="270" spans="1:14">
      <c r="A270" s="2"/>
      <c r="M270" s="4">
        <f t="shared" si="26"/>
        <v>0</v>
      </c>
      <c r="N270" s="4" t="str">
        <f t="shared" si="27"/>
        <v/>
      </c>
    </row>
    <row r="271" spans="1:14">
      <c r="A271" s="2"/>
      <c r="M271" s="4">
        <f t="shared" si="26"/>
        <v>0</v>
      </c>
      <c r="N271" s="4" t="str">
        <f t="shared" si="27"/>
        <v/>
      </c>
    </row>
    <row r="272" spans="1:14">
      <c r="A272" s="2"/>
      <c r="M272" s="4">
        <f t="shared" si="26"/>
        <v>0</v>
      </c>
      <c r="N272" s="4" t="str">
        <f t="shared" si="27"/>
        <v/>
      </c>
    </row>
    <row r="273" spans="1:14">
      <c r="A273" s="2"/>
      <c r="M273" s="4">
        <f t="shared" si="26"/>
        <v>0</v>
      </c>
      <c r="N273" s="4" t="str">
        <f t="shared" si="27"/>
        <v/>
      </c>
    </row>
    <row r="274" spans="1:14">
      <c r="A274" s="2"/>
      <c r="M274" s="4">
        <f t="shared" si="26"/>
        <v>0</v>
      </c>
      <c r="N274" s="4" t="str">
        <f t="shared" si="27"/>
        <v/>
      </c>
    </row>
    <row r="275" spans="1:14">
      <c r="A275" s="2"/>
      <c r="M275" s="4">
        <f t="shared" ref="M275:M313" si="28">IF(ISNUMBER(FIND("/",$B270,1)),MID($B270,1,FIND("/",$B270,1)-1),$B270)</f>
        <v>0</v>
      </c>
      <c r="N275" s="4" t="str">
        <f t="shared" ref="N275:N313" si="29">IF(ISNUMBER(FIND("/",$B270,1)),MID($B270,FIND("/",$B270,1)+1,LEN($B270)),"")</f>
        <v/>
      </c>
    </row>
    <row r="276" spans="1:14">
      <c r="A276" s="2"/>
      <c r="M276" s="4">
        <f t="shared" si="28"/>
        <v>0</v>
      </c>
      <c r="N276" s="4" t="str">
        <f t="shared" si="29"/>
        <v/>
      </c>
    </row>
    <row r="277" spans="1:14">
      <c r="A277" s="2"/>
      <c r="M277" s="4">
        <f t="shared" si="28"/>
        <v>0</v>
      </c>
      <c r="N277" s="4" t="str">
        <f t="shared" si="29"/>
        <v/>
      </c>
    </row>
    <row r="278" spans="1:14">
      <c r="A278" s="2"/>
      <c r="M278" s="4">
        <f t="shared" si="28"/>
        <v>0</v>
      </c>
      <c r="N278" s="4" t="str">
        <f t="shared" si="29"/>
        <v/>
      </c>
    </row>
    <row r="279" spans="1:14">
      <c r="A279" s="2"/>
      <c r="M279" s="4">
        <f t="shared" si="28"/>
        <v>0</v>
      </c>
      <c r="N279" s="4" t="str">
        <f t="shared" si="29"/>
        <v/>
      </c>
    </row>
    <row r="280" spans="1:14">
      <c r="A280" s="2"/>
      <c r="M280" s="4">
        <f t="shared" si="28"/>
        <v>0</v>
      </c>
      <c r="N280" s="4" t="str">
        <f t="shared" si="29"/>
        <v/>
      </c>
    </row>
    <row r="281" spans="1:14">
      <c r="A281" s="2"/>
      <c r="M281" s="4">
        <f t="shared" si="28"/>
        <v>0</v>
      </c>
      <c r="N281" s="4" t="str">
        <f t="shared" si="29"/>
        <v/>
      </c>
    </row>
    <row r="282" spans="1:14">
      <c r="A282" s="2"/>
      <c r="M282" s="4">
        <f t="shared" si="28"/>
        <v>0</v>
      </c>
      <c r="N282" s="4" t="str">
        <f t="shared" si="29"/>
        <v/>
      </c>
    </row>
    <row r="283" spans="1:14">
      <c r="A283" s="2"/>
      <c r="M283" s="4">
        <f t="shared" si="28"/>
        <v>0</v>
      </c>
      <c r="N283" s="4" t="str">
        <f t="shared" si="29"/>
        <v/>
      </c>
    </row>
    <row r="284" spans="1:14">
      <c r="A284" s="2"/>
      <c r="M284" s="4">
        <f t="shared" si="28"/>
        <v>0</v>
      </c>
      <c r="N284" s="4" t="str">
        <f t="shared" si="29"/>
        <v/>
      </c>
    </row>
    <row r="285" spans="1:14">
      <c r="A285" s="2"/>
      <c r="M285" s="4">
        <f t="shared" si="28"/>
        <v>0</v>
      </c>
      <c r="N285" s="4" t="str">
        <f t="shared" si="29"/>
        <v/>
      </c>
    </row>
    <row r="286" spans="1:14">
      <c r="A286" s="2"/>
      <c r="M286" s="4">
        <f t="shared" si="28"/>
        <v>0</v>
      </c>
      <c r="N286" s="4" t="str">
        <f t="shared" si="29"/>
        <v/>
      </c>
    </row>
    <row r="287" spans="1:14">
      <c r="A287" s="2"/>
      <c r="M287" s="4">
        <f t="shared" si="28"/>
        <v>0</v>
      </c>
      <c r="N287" s="4" t="str">
        <f t="shared" si="29"/>
        <v/>
      </c>
    </row>
    <row r="288" spans="1:14">
      <c r="A288" s="2"/>
      <c r="M288" s="4">
        <f t="shared" si="28"/>
        <v>0</v>
      </c>
      <c r="N288" s="4" t="str">
        <f t="shared" si="29"/>
        <v/>
      </c>
    </row>
    <row r="289" spans="1:14">
      <c r="A289" s="2"/>
      <c r="M289" s="4">
        <f t="shared" si="28"/>
        <v>0</v>
      </c>
      <c r="N289" s="4" t="str">
        <f t="shared" si="29"/>
        <v/>
      </c>
    </row>
    <row r="290" spans="1:14">
      <c r="A290" s="2"/>
      <c r="M290" s="4">
        <f t="shared" si="28"/>
        <v>0</v>
      </c>
      <c r="N290" s="4" t="str">
        <f t="shared" si="29"/>
        <v/>
      </c>
    </row>
    <row r="291" spans="1:14">
      <c r="A291" s="2"/>
      <c r="M291" s="4">
        <f t="shared" si="28"/>
        <v>0</v>
      </c>
      <c r="N291" s="4" t="str">
        <f t="shared" si="29"/>
        <v/>
      </c>
    </row>
    <row r="292" spans="1:14">
      <c r="A292" s="2"/>
      <c r="M292" s="4">
        <f t="shared" si="28"/>
        <v>0</v>
      </c>
      <c r="N292" s="4" t="str">
        <f t="shared" si="29"/>
        <v/>
      </c>
    </row>
    <row r="293" spans="1:14">
      <c r="A293" s="2"/>
      <c r="M293" s="4">
        <f t="shared" si="28"/>
        <v>0</v>
      </c>
      <c r="N293" s="4" t="str">
        <f t="shared" si="29"/>
        <v/>
      </c>
    </row>
    <row r="294" spans="1:14">
      <c r="A294" s="2"/>
      <c r="M294" s="4">
        <f t="shared" si="28"/>
        <v>0</v>
      </c>
      <c r="N294" s="4" t="str">
        <f t="shared" si="29"/>
        <v/>
      </c>
    </row>
    <row r="295" spans="1:14">
      <c r="A295" s="2"/>
      <c r="M295" s="4">
        <f t="shared" si="28"/>
        <v>0</v>
      </c>
      <c r="N295" s="4" t="str">
        <f t="shared" si="29"/>
        <v/>
      </c>
    </row>
    <row r="296" spans="1:14">
      <c r="A296" s="2"/>
      <c r="M296" s="4">
        <f t="shared" si="28"/>
        <v>0</v>
      </c>
      <c r="N296" s="4" t="str">
        <f t="shared" si="29"/>
        <v/>
      </c>
    </row>
    <row r="297" spans="1:14">
      <c r="A297" s="2"/>
      <c r="M297" s="4">
        <f t="shared" si="28"/>
        <v>0</v>
      </c>
      <c r="N297" s="4" t="str">
        <f t="shared" si="29"/>
        <v/>
      </c>
    </row>
    <row r="298" spans="1:14">
      <c r="A298" s="2"/>
      <c r="M298" s="4">
        <f t="shared" si="28"/>
        <v>0</v>
      </c>
      <c r="N298" s="4" t="str">
        <f t="shared" si="29"/>
        <v/>
      </c>
    </row>
    <row r="299" spans="1:14">
      <c r="A299" s="2"/>
      <c r="M299" s="4">
        <f t="shared" si="28"/>
        <v>0</v>
      </c>
      <c r="N299" s="4" t="str">
        <f t="shared" si="29"/>
        <v/>
      </c>
    </row>
    <row r="300" spans="1:14">
      <c r="A300" s="2"/>
      <c r="M300" s="4">
        <f t="shared" si="28"/>
        <v>0</v>
      </c>
      <c r="N300" s="4" t="str">
        <f t="shared" si="29"/>
        <v/>
      </c>
    </row>
    <row r="301" spans="1:14">
      <c r="A301" s="2"/>
      <c r="M301" s="4">
        <f t="shared" si="28"/>
        <v>0</v>
      </c>
      <c r="N301" s="4" t="str">
        <f t="shared" si="29"/>
        <v/>
      </c>
    </row>
    <row r="302" spans="1:14">
      <c r="A302" s="2"/>
      <c r="M302" s="4">
        <f t="shared" si="28"/>
        <v>0</v>
      </c>
      <c r="N302" s="4" t="str">
        <f t="shared" si="29"/>
        <v/>
      </c>
    </row>
    <row r="303" spans="1:14">
      <c r="A303" s="2"/>
      <c r="M303" s="4">
        <f t="shared" si="28"/>
        <v>0</v>
      </c>
      <c r="N303" s="4" t="str">
        <f t="shared" si="29"/>
        <v/>
      </c>
    </row>
    <row r="304" spans="1:14">
      <c r="A304" s="2"/>
      <c r="M304" s="4">
        <f t="shared" si="28"/>
        <v>0</v>
      </c>
      <c r="N304" s="4" t="str">
        <f t="shared" si="29"/>
        <v/>
      </c>
    </row>
    <row r="305" spans="1:14">
      <c r="A305" s="2"/>
      <c r="M305" s="4">
        <f t="shared" si="28"/>
        <v>0</v>
      </c>
      <c r="N305" s="4" t="str">
        <f t="shared" si="29"/>
        <v/>
      </c>
    </row>
    <row r="306" spans="1:14">
      <c r="A306" s="2"/>
      <c r="L306" s="24"/>
      <c r="M306" s="4">
        <f t="shared" si="28"/>
        <v>0</v>
      </c>
      <c r="N306" s="4" t="str">
        <f t="shared" si="29"/>
        <v/>
      </c>
    </row>
    <row r="307" spans="1:14">
      <c r="A307" s="2"/>
      <c r="L307" s="24"/>
      <c r="M307" s="4">
        <f t="shared" si="28"/>
        <v>0</v>
      </c>
      <c r="N307" s="4" t="str">
        <f t="shared" si="29"/>
        <v/>
      </c>
    </row>
    <row r="308" spans="1:14">
      <c r="A308" s="2"/>
      <c r="L308" s="24"/>
      <c r="M308" s="4">
        <f t="shared" si="28"/>
        <v>0</v>
      </c>
      <c r="N308" s="4" t="str">
        <f t="shared" si="29"/>
        <v/>
      </c>
    </row>
    <row r="309" spans="1:14">
      <c r="A309" s="2"/>
      <c r="L309" s="63"/>
      <c r="M309" s="4">
        <f t="shared" si="28"/>
        <v>0</v>
      </c>
      <c r="N309" s="4" t="str">
        <f t="shared" si="29"/>
        <v/>
      </c>
    </row>
    <row r="310" spans="1:14">
      <c r="A310" s="2"/>
      <c r="L310" s="65"/>
      <c r="M310" s="4">
        <f t="shared" si="28"/>
        <v>0</v>
      </c>
      <c r="N310" s="4" t="str">
        <f t="shared" si="29"/>
        <v/>
      </c>
    </row>
    <row r="311" spans="1:14">
      <c r="A311" s="2"/>
      <c r="L311" s="65"/>
      <c r="M311" s="4">
        <f t="shared" si="28"/>
        <v>0</v>
      </c>
      <c r="N311" s="4" t="str">
        <f t="shared" si="29"/>
        <v/>
      </c>
    </row>
    <row r="312" spans="1:14">
      <c r="A312" s="2"/>
      <c r="L312" s="63"/>
      <c r="M312" s="4">
        <f t="shared" si="28"/>
        <v>0</v>
      </c>
      <c r="N312" s="4" t="str">
        <f t="shared" si="29"/>
        <v/>
      </c>
    </row>
    <row r="313" spans="1:14">
      <c r="A313" s="2"/>
      <c r="L313" s="63"/>
      <c r="M313" s="4">
        <f t="shared" si="28"/>
        <v>0</v>
      </c>
      <c r="N313" s="4" t="str">
        <f t="shared" si="29"/>
        <v/>
      </c>
    </row>
    <row r="314" spans="1:14">
      <c r="A314" s="2"/>
      <c r="L314" s="63"/>
    </row>
    <row r="315" spans="1:14">
      <c r="A315" s="2"/>
      <c r="L315" s="63"/>
    </row>
    <row r="316" spans="1:14">
      <c r="A316" s="2"/>
      <c r="L316" s="64"/>
    </row>
    <row r="317" spans="1:14">
      <c r="A317" s="2"/>
      <c r="L317" s="64"/>
    </row>
    <row r="318" spans="1:14">
      <c r="A318" s="2"/>
    </row>
    <row r="319" spans="1:14">
      <c r="A319" s="2"/>
    </row>
    <row r="320" spans="1:14">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sheetData>
  <sortState ref="A5:I109">
    <sortCondition ref="D5:D109"/>
  </sortState>
  <mergeCells count="3">
    <mergeCell ref="A1:H1"/>
    <mergeCell ref="A3:G3"/>
    <mergeCell ref="A120:B120"/>
  </mergeCells>
  <phoneticPr fontId="0" type="noConversion"/>
  <conditionalFormatting sqref="E5">
    <cfRule type="containsText" dxfId="1415" priority="17" operator="containsText" text="CADUCADO">
      <formula>NOT(ISERROR(SEARCH("CADUCADO",E5)))</formula>
    </cfRule>
    <cfRule type="expression" dxfId="1414" priority="18">
      <formula xml:space="preserve"> CADUCADO</formula>
    </cfRule>
  </conditionalFormatting>
  <conditionalFormatting sqref="E5:E45 E47:E48 E50:E113 E115:E119">
    <cfRule type="containsText" dxfId="1413" priority="15" operator="containsText" text="CADUCADO">
      <formula>NOT(ISERROR(SEARCH("CADUCADO",E5)))</formula>
    </cfRule>
  </conditionalFormatting>
  <conditionalFormatting sqref="F6:F45 F47:F48 F50:F113 F115:F119">
    <cfRule type="containsText" dxfId="1412" priority="14" operator="containsText" text="ALERTA">
      <formula>NOT(ISERROR(SEARCH("ALERTA",F6)))</formula>
    </cfRule>
  </conditionalFormatting>
  <conditionalFormatting sqref="F5">
    <cfRule type="containsText" dxfId="1411" priority="12" operator="containsText" text="CADUCADO">
      <formula>NOT(ISERROR(SEARCH("CADUCADO",F5)))</formula>
    </cfRule>
    <cfRule type="expression" dxfId="1410" priority="13">
      <formula xml:space="preserve"> CADUCADO</formula>
    </cfRule>
  </conditionalFormatting>
  <conditionalFormatting sqref="F5">
    <cfRule type="containsText" dxfId="1409" priority="11" operator="containsText" text="ALERTA">
      <formula>NOT(ISERROR(SEARCH("ALERTA",F5)))</formula>
    </cfRule>
  </conditionalFormatting>
  <conditionalFormatting sqref="F5:F45 F47:F48 F50:F113 F115:F119">
    <cfRule type="containsText" dxfId="1408" priority="10" operator="containsText" text="ALERTA">
      <formula>NOT(ISERROR(SEARCH("ALERTA",F5)))</formula>
    </cfRule>
  </conditionalFormatting>
  <conditionalFormatting sqref="E114">
    <cfRule type="containsText" dxfId="1407" priority="9" operator="containsText" text="CADUCADO">
      <formula>NOT(ISERROR(SEARCH("CADUCADO",E114)))</formula>
    </cfRule>
  </conditionalFormatting>
  <conditionalFormatting sqref="F114">
    <cfRule type="containsText" dxfId="1406" priority="8" operator="containsText" text="ALERTA">
      <formula>NOT(ISERROR(SEARCH("ALERTA",F114)))</formula>
    </cfRule>
  </conditionalFormatting>
  <conditionalFormatting sqref="F114">
    <cfRule type="containsText" dxfId="1405" priority="7" operator="containsText" text="ALERTA">
      <formula>NOT(ISERROR(SEARCH("ALERTA",F114)))</formula>
    </cfRule>
  </conditionalFormatting>
  <conditionalFormatting sqref="E46">
    <cfRule type="containsText" dxfId="1404" priority="6" operator="containsText" text="CADUCADO">
      <formula>NOT(ISERROR(SEARCH("CADUCADO",E46)))</formula>
    </cfRule>
  </conditionalFormatting>
  <conditionalFormatting sqref="F46">
    <cfRule type="containsText" dxfId="1403" priority="5" operator="containsText" text="ALERTA">
      <formula>NOT(ISERROR(SEARCH("ALERTA",F46)))</formula>
    </cfRule>
  </conditionalFormatting>
  <conditionalFormatting sqref="F46">
    <cfRule type="containsText" dxfId="1402" priority="4" operator="containsText" text="ALERTA">
      <formula>NOT(ISERROR(SEARCH("ALERTA",F46)))</formula>
    </cfRule>
  </conditionalFormatting>
  <conditionalFormatting sqref="E49">
    <cfRule type="containsText" dxfId="1401" priority="3" operator="containsText" text="CADUCADO">
      <formula>NOT(ISERROR(SEARCH("CADUCADO",E49)))</formula>
    </cfRule>
  </conditionalFormatting>
  <conditionalFormatting sqref="F49">
    <cfRule type="containsText" dxfId="1400" priority="2" operator="containsText" text="ALERTA">
      <formula>NOT(ISERROR(SEARCH("ALERTA",F49)))</formula>
    </cfRule>
  </conditionalFormatting>
  <conditionalFormatting sqref="F49">
    <cfRule type="containsText" dxfId="1399" priority="1" operator="containsText" text="ALERTA">
      <formula>NOT(ISERROR(SEARCH("ALERTA",F49)))</formula>
    </cfRule>
  </conditionalFormatting>
  <hyperlinks>
    <hyperlink ref="A1:H1" location="TITULARES!A1" display="LISTA DE DIAGNOSTICADORES CON AUTORIZACIÓN DE COMERCIALIZACIÓN EN CUBA 2017"/>
  </hyperlinks>
  <pageMargins left="0.75" right="0.75" top="1" bottom="1" header="0" footer="0"/>
  <pageSetup orientation="landscape" r:id="rId2"/>
  <headerFooter alignWithMargins="0"/>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CF304"/>
  <sheetViews>
    <sheetView workbookViewId="0">
      <selection sqref="A1:H1"/>
    </sheetView>
  </sheetViews>
  <sheetFormatPr baseColWidth="10" defaultRowHeight="15"/>
  <cols>
    <col min="1" max="1" width="14.85546875" style="15" customWidth="1"/>
    <col min="2" max="2" width="14.5703125" style="15" customWidth="1"/>
    <col min="3" max="3" width="16.42578125" style="15" customWidth="1"/>
    <col min="4" max="6" width="17" style="15" customWidth="1"/>
    <col min="7" max="7" width="14.7109375" style="15" customWidth="1"/>
    <col min="8" max="8" width="30" style="15" customWidth="1"/>
    <col min="9" max="9" width="54.7109375" style="15" customWidth="1"/>
    <col min="10" max="10" width="35.7109375" style="15" customWidth="1"/>
    <col min="11" max="11" width="22.85546875" style="15" customWidth="1"/>
    <col min="12" max="12" width="11.42578125" style="8" hidden="1" customWidth="1"/>
    <col min="13" max="13" width="12.85546875" style="8" hidden="1" customWidth="1"/>
    <col min="14" max="14" width="17.28515625" style="8" hidden="1" customWidth="1"/>
    <col min="15" max="15" width="11.5703125" style="15" hidden="1" customWidth="1"/>
    <col min="16" max="16" width="8.5703125" style="15" hidden="1" customWidth="1"/>
    <col min="17" max="17" width="5" style="15" hidden="1" customWidth="1"/>
    <col min="18" max="19" width="11.42578125" style="15"/>
    <col min="20" max="27" width="0" style="15" hidden="1" customWidth="1"/>
    <col min="28" max="16384" width="11.42578125" style="15"/>
  </cols>
  <sheetData>
    <row r="1" spans="1:84">
      <c r="A1" s="2352" t="s">
        <v>4395</v>
      </c>
      <c r="B1" s="2352"/>
      <c r="C1" s="2352"/>
      <c r="D1" s="2352"/>
      <c r="E1" s="2352"/>
      <c r="F1" s="2352"/>
      <c r="G1" s="2352"/>
      <c r="H1" s="2352"/>
    </row>
    <row r="2" spans="1:84" ht="19.5" thickBot="1">
      <c r="A2" s="643" t="s">
        <v>1745</v>
      </c>
      <c r="B2" s="33"/>
      <c r="C2" s="33"/>
      <c r="D2" s="33"/>
      <c r="E2" s="33"/>
      <c r="F2" s="33"/>
      <c r="M2" s="88"/>
      <c r="S2" s="661" t="s">
        <v>3838</v>
      </c>
      <c r="T2" s="662">
        <f ca="1">TODAY()</f>
        <v>44236</v>
      </c>
    </row>
    <row r="3" spans="1:84" ht="23.25" customHeight="1" thickTop="1" thickBot="1">
      <c r="A3" s="2357" t="s">
        <v>1490</v>
      </c>
      <c r="B3" s="2358"/>
      <c r="C3" s="2358"/>
      <c r="D3" s="2358"/>
      <c r="E3" s="2359"/>
      <c r="F3" s="2359"/>
      <c r="G3" s="2360"/>
      <c r="H3" s="297"/>
      <c r="I3" s="297"/>
      <c r="J3" s="297"/>
      <c r="K3" s="298"/>
    </row>
    <row r="4" spans="1:84" ht="33.75" customHeight="1" thickTop="1">
      <c r="A4" s="693" t="s">
        <v>2033</v>
      </c>
      <c r="B4" s="694" t="s">
        <v>1489</v>
      </c>
      <c r="C4" s="694" t="s">
        <v>1491</v>
      </c>
      <c r="D4" s="736" t="s">
        <v>1492</v>
      </c>
      <c r="E4" s="738" t="s">
        <v>3836</v>
      </c>
      <c r="F4" s="738" t="s">
        <v>3837</v>
      </c>
      <c r="G4" s="737" t="s">
        <v>1360</v>
      </c>
      <c r="H4" s="679" t="s">
        <v>2016</v>
      </c>
      <c r="I4" s="694" t="s">
        <v>1493</v>
      </c>
      <c r="J4" s="694" t="s">
        <v>564</v>
      </c>
      <c r="K4" s="696" t="s">
        <v>1361</v>
      </c>
      <c r="L4" s="88" t="s">
        <v>2022</v>
      </c>
      <c r="M4" s="88" t="s">
        <v>2020</v>
      </c>
      <c r="N4" s="88" t="s">
        <v>2021</v>
      </c>
      <c r="O4" s="425" t="s">
        <v>2024</v>
      </c>
      <c r="P4" s="107"/>
      <c r="Q4" s="107"/>
      <c r="R4" s="107"/>
      <c r="S4" s="107"/>
      <c r="T4" s="823"/>
      <c r="U4" s="827">
        <v>2012</v>
      </c>
      <c r="V4" s="822">
        <v>2013</v>
      </c>
      <c r="W4" s="822">
        <v>2014</v>
      </c>
      <c r="X4" s="822">
        <v>2015</v>
      </c>
      <c r="Y4" s="822">
        <v>2016</v>
      </c>
      <c r="Z4" s="827" t="s">
        <v>3841</v>
      </c>
      <c r="AA4" s="850" t="s">
        <v>2025</v>
      </c>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row>
    <row r="5" spans="1:84" s="13" customFormat="1" ht="45">
      <c r="A5" s="607" t="s">
        <v>2017</v>
      </c>
      <c r="B5" s="207" t="s">
        <v>1321</v>
      </c>
      <c r="C5" s="204">
        <v>38797</v>
      </c>
      <c r="D5" s="261">
        <v>44256</v>
      </c>
      <c r="E5" s="345" t="str">
        <f t="shared" ref="E5:E11" ca="1" si="0">IF(D5&lt;=$T$2,"CADUCADO","VIGENTE")</f>
        <v>VIGENTE</v>
      </c>
      <c r="F5" s="345" t="str">
        <f t="shared" ref="F5:F11" ca="1" si="1">IF($T$2&gt;=(EDATE(D5,-4)),"ALERTA","OK")</f>
        <v>ALERTA</v>
      </c>
      <c r="G5" s="203" t="s">
        <v>1617</v>
      </c>
      <c r="H5" s="276" t="s">
        <v>2996</v>
      </c>
      <c r="I5" s="276" t="s">
        <v>2995</v>
      </c>
      <c r="J5" s="216" t="s">
        <v>309</v>
      </c>
      <c r="K5" s="608" t="s">
        <v>133</v>
      </c>
      <c r="L5" s="88"/>
      <c r="M5" s="8" t="str">
        <f>IF(ISNUMBER(FIND("/",$B5,1)),MID($B5,1,FIND("/",$B5,1)-1),$B5)</f>
        <v>D0603-03</v>
      </c>
      <c r="N5" s="8" t="str">
        <f>IF(ISNUMBER(FIND("/",$B5,1)),MID($B5,FIND("/",$B5,1)+1,LEN($B5)),"")</f>
        <v/>
      </c>
      <c r="O5" s="425" t="s">
        <v>2033</v>
      </c>
      <c r="P5" s="425" t="s">
        <v>2020</v>
      </c>
      <c r="Q5" s="107" t="s">
        <v>2025</v>
      </c>
      <c r="R5" s="107"/>
      <c r="S5" s="107"/>
      <c r="T5" s="824"/>
      <c r="U5" s="828">
        <f>COUNTIFS($C$6:$C$240, "&gt;="&amp;U10, $C$6:$C$240, "&lt;="&amp;U11, $A$6:$A$240, "&lt;&gt;F")</f>
        <v>2</v>
      </c>
      <c r="V5" s="828">
        <f>COUNTIFS($C$6:$C$240, "&gt;="&amp;V10, $C$6:$C$240, "&lt;="&amp;V11, $A$6:$A$240, "&lt;&gt;F")</f>
        <v>1</v>
      </c>
      <c r="W5" s="828">
        <f>COUNTIFS($C$6:$C$240, "&gt;="&amp;W10, $C$6:$C$240, "&lt;="&amp;W11, $A$6:$A$240, "&lt;&gt;F")</f>
        <v>0</v>
      </c>
      <c r="X5" s="828">
        <f>COUNTIFS($C$6:$C$240, "&gt;="&amp;X10, $C$6:$C$240, "&lt;="&amp;X11, $A$6:$A$240, "&lt;&gt;F")</f>
        <v>0</v>
      </c>
      <c r="Y5" s="828">
        <f>COUNTIFS($C$6:$C$240, "&gt;="&amp;Y10, $C$6:$C$240, "&lt;="&amp;Y11, $A$6:$A$240, "&lt;&gt;F")</f>
        <v>0</v>
      </c>
      <c r="Z5" s="828">
        <f>COUNTIFS($C$6:$C$240,"&gt;="&amp;Z10, $C$6:$C$240, "&lt;="&amp;Z11, $A$6:$A$240, "&lt;&gt;F")</f>
        <v>3</v>
      </c>
      <c r="AA5" s="851">
        <f>SUM(U5:Y5)</f>
        <v>3</v>
      </c>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row>
    <row r="6" spans="1:84" s="109" customFormat="1" ht="45">
      <c r="A6" s="607" t="s">
        <v>2017</v>
      </c>
      <c r="B6" s="217" t="s">
        <v>1374</v>
      </c>
      <c r="C6" s="218">
        <v>40940</v>
      </c>
      <c r="D6" s="275">
        <v>44593</v>
      </c>
      <c r="E6" s="275" t="str">
        <f t="shared" ca="1" si="0"/>
        <v>VIGENTE</v>
      </c>
      <c r="F6" s="275" t="str">
        <f t="shared" ca="1" si="1"/>
        <v>OK</v>
      </c>
      <c r="G6" s="217" t="s">
        <v>1617</v>
      </c>
      <c r="H6" s="323" t="s">
        <v>1263</v>
      </c>
      <c r="I6" s="216" t="s">
        <v>1264</v>
      </c>
      <c r="J6" s="216" t="s">
        <v>310</v>
      </c>
      <c r="K6" s="931" t="s">
        <v>677</v>
      </c>
      <c r="L6" s="88"/>
      <c r="M6" s="88" t="str">
        <f t="shared" ref="M6:M12" si="2">IF(ISNUMBER(FIND("/",$B6,1)),MID($B6,1,FIND("/",$B6,1)-1),$B6)</f>
        <v>D1202-05</v>
      </c>
      <c r="N6" s="88" t="str">
        <f t="shared" ref="N6:N12" si="3">IF(ISNUMBER(FIND("/",$B6,1)),MID($B6,FIND("/",$B6,1)+1,LEN($B6)),"")</f>
        <v/>
      </c>
      <c r="O6" s="887" t="s">
        <v>2017</v>
      </c>
      <c r="P6" s="887"/>
      <c r="Q6" s="930">
        <v>7</v>
      </c>
      <c r="R6" s="887"/>
      <c r="S6" s="887"/>
      <c r="T6" s="901" t="s">
        <v>3842</v>
      </c>
      <c r="U6" s="902">
        <f>COUNTIFS($C$6:$C$240, "&gt;="&amp;U10, $C$6:$C$240, "&lt;="&amp;U11, $A$6:$A$240, "&lt;&gt;F",$G$6:$G$240, "A" )</f>
        <v>0</v>
      </c>
      <c r="V6" s="902">
        <f>COUNTIFS($C$6:$C$240, "&gt;="&amp;V10, $C$6:$C$240, "&lt;="&amp;V11, $A$6:$A$240, "&lt;&gt;F",$G$6:$G$240, "A" )</f>
        <v>0</v>
      </c>
      <c r="W6" s="902">
        <f>COUNTIFS($C$6:$C$240, "&gt;="&amp;W10, $C$6:$C$240, "&lt;="&amp;W11, $A$6:$A$240, "&lt;&gt;F",$G$6:$G$240, "A" )</f>
        <v>0</v>
      </c>
      <c r="X6" s="902">
        <f>COUNTIFS($C$6:$C$240, "&gt;="&amp;X10, $C$6:$C$240, "&lt;="&amp;X11, $A$6:$A$240, "&lt;&gt;F",$G$6:$G$240, "A" )</f>
        <v>0</v>
      </c>
      <c r="Y6" s="902">
        <f>COUNTIFS($C$6:$C$240, "&gt;="&amp;Y10, $C$6:$C$240, "&lt;="&amp;Y11, $A$6:$A$240, "&lt;&gt;F",$G$6:$G$240, "A" )</f>
        <v>0</v>
      </c>
      <c r="Z6" s="902">
        <f>COUNTIFS($C$6:$C$240,"&gt;="&amp;Z11, $C$6:$C$240, "&lt;="&amp;Z12, $A$6:$A$240, "&lt;&gt;F",$G$6:$G$240, "A")</f>
        <v>0</v>
      </c>
      <c r="AA6" s="903">
        <f>SUM(U6:Y6)</f>
        <v>0</v>
      </c>
    </row>
    <row r="7" spans="1:84" s="13" customFormat="1" ht="33.75" customHeight="1">
      <c r="A7" s="607" t="s">
        <v>2017</v>
      </c>
      <c r="B7" s="203" t="s">
        <v>42</v>
      </c>
      <c r="C7" s="204">
        <v>41257</v>
      </c>
      <c r="D7" s="261">
        <v>44896</v>
      </c>
      <c r="E7" s="261" t="str">
        <f t="shared" ca="1" si="0"/>
        <v>VIGENTE</v>
      </c>
      <c r="F7" s="261" t="str">
        <f t="shared" ca="1" si="1"/>
        <v>OK</v>
      </c>
      <c r="G7" s="203" t="s">
        <v>1617</v>
      </c>
      <c r="H7" s="262" t="s">
        <v>43</v>
      </c>
      <c r="I7" s="333" t="s">
        <v>44</v>
      </c>
      <c r="J7" s="205" t="s">
        <v>310</v>
      </c>
      <c r="K7" s="608" t="s">
        <v>45</v>
      </c>
      <c r="L7" s="88"/>
      <c r="M7" s="8" t="str">
        <f t="shared" si="2"/>
        <v>D1212-172</v>
      </c>
      <c r="N7" s="8" t="str">
        <f t="shared" si="3"/>
        <v/>
      </c>
      <c r="O7" s="107" t="s">
        <v>2023</v>
      </c>
      <c r="P7" s="107"/>
      <c r="Q7" s="428">
        <v>7</v>
      </c>
      <c r="R7" s="107"/>
      <c r="S7" s="107"/>
      <c r="T7" s="825" t="s">
        <v>3843</v>
      </c>
      <c r="U7" s="828">
        <f>COUNTIFS($C$6:$C$240, "&gt;="&amp;U10, $C$6:$C$240, "&lt;="&amp;U11, $A$6:$A$240, "&lt;&gt;F",$G$6:$G$240, "B" )</f>
        <v>0</v>
      </c>
      <c r="V7" s="828">
        <f>COUNTIFS($C$6:$C$240, "&gt;="&amp;V10, $C$6:$C$240, "&lt;="&amp;V11, $A$6:$A$240, "&lt;&gt;F",$G$6:$G$240, "B" )</f>
        <v>0</v>
      </c>
      <c r="W7" s="828">
        <f>COUNTIFS($C$6:$C$240, "&gt;="&amp;W10, $C$6:$C$240, "&lt;="&amp;W11, $A$6:$A$240, "&lt;&gt;F",$G$6:$G$240, "B" )</f>
        <v>0</v>
      </c>
      <c r="X7" s="828">
        <f>COUNTIFS($C$6:$C$240, "&gt;="&amp;X10, $C$6:$C$240, "&lt;="&amp;X11, $A$6:$A$240, "&lt;&gt;F",$G$6:$G$240, "B" )</f>
        <v>0</v>
      </c>
      <c r="Y7" s="828">
        <f>COUNTIFS($C$6:$C$240, "&gt;="&amp;Y10, $C$6:$C$240, "&lt;="&amp;Y11, $A$6:$A$240, "&lt;&gt;F",$G$6:$G$240, "B" )</f>
        <v>0</v>
      </c>
      <c r="Z7" s="828">
        <f>COUNTIFS($C$6:$C$240,"&gt;="&amp;Z12, $C$6:$C$240, "&lt;="&amp;Z13, $A$6:$A$240, "&lt;&gt;F",$G$6:$G$240, "A")</f>
        <v>0</v>
      </c>
      <c r="AA7" s="851">
        <f>SUM(U7:Y7)</f>
        <v>0</v>
      </c>
    </row>
    <row r="8" spans="1:84" s="13" customFormat="1" ht="45">
      <c r="A8" s="607" t="s">
        <v>2017</v>
      </c>
      <c r="B8" s="203" t="s">
        <v>129</v>
      </c>
      <c r="C8" s="204">
        <v>41345</v>
      </c>
      <c r="D8" s="261">
        <v>44986</v>
      </c>
      <c r="E8" s="261" t="str">
        <f t="shared" ca="1" si="0"/>
        <v>VIGENTE</v>
      </c>
      <c r="F8" s="261" t="str">
        <f t="shared" ca="1" si="1"/>
        <v>OK</v>
      </c>
      <c r="G8" s="203" t="s">
        <v>1617</v>
      </c>
      <c r="H8" s="262" t="s">
        <v>130</v>
      </c>
      <c r="I8" s="333" t="s">
        <v>131</v>
      </c>
      <c r="J8" s="205" t="s">
        <v>309</v>
      </c>
      <c r="K8" s="608" t="s">
        <v>132</v>
      </c>
      <c r="L8" s="88"/>
      <c r="M8" s="8" t="str">
        <f t="shared" si="2"/>
        <v>D1303-33</v>
      </c>
      <c r="N8" s="8" t="str">
        <f t="shared" si="3"/>
        <v/>
      </c>
      <c r="O8" s="107"/>
      <c r="P8" s="107"/>
      <c r="Q8" s="107"/>
      <c r="R8" s="107"/>
      <c r="S8" s="107"/>
      <c r="T8" s="825" t="s">
        <v>3844</v>
      </c>
      <c r="U8" s="828">
        <f>COUNTIFS($C$6:$C$240, "&gt;="&amp;U10, $C$6:$C$240, "&lt;="&amp;U11, $A$6:$A$240, "&lt;&gt;F",$G$6:$G$240, "C" )</f>
        <v>0</v>
      </c>
      <c r="V8" s="828">
        <f>COUNTIFS($C$6:$C$240, "&gt;="&amp;V10, $C$6:$C$240, "&lt;="&amp;V11, $A$6:$A$240, "&lt;&gt;F",$G$6:$G$240, "C" )</f>
        <v>0</v>
      </c>
      <c r="W8" s="828">
        <f>COUNTIFS($C$6:$C$240, "&gt;="&amp;W10, $C$6:$C$240, "&lt;="&amp;W11, $A$6:$A$240, "&lt;&gt;F",$G$6:$G$240, "C" )</f>
        <v>0</v>
      </c>
      <c r="X8" s="828">
        <f>COUNTIFS($C$6:$C$240, "&gt;="&amp;X10, $C$6:$C$240, "&lt;="&amp;X11, $A$6:$A$240, "&lt;&gt;F",$G$6:$G$240, "C" )</f>
        <v>0</v>
      </c>
      <c r="Y8" s="828">
        <f>COUNTIFS($C$6:$C$240, "&gt;="&amp;Y10, $C$6:$C$240, "&lt;="&amp;Y11, $A$6:$A$240, "&lt;&gt;F",$G$6:$G$240, "C" )</f>
        <v>0</v>
      </c>
      <c r="Z8" s="828">
        <f>COUNTIFS($C$6:$C$240,"&gt;="&amp;Z13, $C$6:$C$240, "&lt;="&amp;Z14, $A$6:$A$240, "&lt;&gt;F",$G$6:$G$240, "A")</f>
        <v>0</v>
      </c>
      <c r="AA8" s="851">
        <f>SUM(U8:Y8)</f>
        <v>0</v>
      </c>
    </row>
    <row r="9" spans="1:84" ht="45.75" thickBot="1">
      <c r="A9" s="607" t="s">
        <v>2017</v>
      </c>
      <c r="B9" s="203" t="s">
        <v>1319</v>
      </c>
      <c r="C9" s="204">
        <v>34790</v>
      </c>
      <c r="D9" s="261">
        <v>45026</v>
      </c>
      <c r="E9" s="261" t="str">
        <f t="shared" ca="1" si="0"/>
        <v>VIGENTE</v>
      </c>
      <c r="F9" s="275" t="s">
        <v>4072</v>
      </c>
      <c r="G9" s="203" t="s">
        <v>1617</v>
      </c>
      <c r="H9" s="333" t="s">
        <v>1801</v>
      </c>
      <c r="I9" s="205" t="s">
        <v>1802</v>
      </c>
      <c r="J9" s="205" t="s">
        <v>307</v>
      </c>
      <c r="K9" s="608" t="s">
        <v>134</v>
      </c>
      <c r="L9" s="88"/>
      <c r="M9" s="8" t="str">
        <f t="shared" si="2"/>
        <v>D9504-05</v>
      </c>
      <c r="N9" s="8" t="str">
        <f t="shared" si="3"/>
        <v/>
      </c>
      <c r="O9" s="107"/>
      <c r="P9" s="107"/>
      <c r="Q9" s="107"/>
      <c r="R9" s="107"/>
      <c r="S9" s="107"/>
      <c r="T9" s="826" t="s">
        <v>3845</v>
      </c>
      <c r="U9" s="829">
        <f>COUNTIFS($C$6:$C$240, "&gt;="&amp;U10, $C$6:$C$240, "&lt;="&amp;U11, $A$6:$A$240, "&lt;&gt;F",$G$6:$G$240, "D" )</f>
        <v>2</v>
      </c>
      <c r="V9" s="829">
        <f>COUNTIFS($C$6:$C$240, "&gt;="&amp;V10, $C$6:$C$240, "&lt;="&amp;V11, $A$6:$A$240, "&lt;&gt;F",$G$6:$G$240, "D" )</f>
        <v>1</v>
      </c>
      <c r="W9" s="829">
        <f>COUNTIFS($C$6:$C$240, "&gt;="&amp;W10, $C$6:$C$240, "&lt;="&amp;W11, $A$6:$A$240, "&lt;&gt;F",$G$6:$G$240, "D" )</f>
        <v>0</v>
      </c>
      <c r="X9" s="829">
        <f>COUNTIFS($C$6:$C$240, "&gt;="&amp;X10, $C$6:$C$240, "&lt;="&amp;X11, $A$6:$A$240, "&lt;&gt;F",$G$6:$G$240, "D" )</f>
        <v>0</v>
      </c>
      <c r="Y9" s="829">
        <f>COUNTIFS($C$6:$C$240, "&gt;="&amp;Y10, $C$6:$C$240, "&lt;="&amp;Y11, $A$6:$A$240, "&lt;&gt;F",$G$6:$G$240, "D" )</f>
        <v>0</v>
      </c>
      <c r="Z9" s="829">
        <f>COUNTIFS($C$6:$C$240,"&gt;="&amp;Z14, $C$6:$C$240, "&lt;="&amp;Z15, $A$6:$A$240, "&lt;&gt;F",$G$6:$G$240, "A")</f>
        <v>0</v>
      </c>
      <c r="AA9" s="852">
        <f>SUM(U9:Y9)</f>
        <v>3</v>
      </c>
    </row>
    <row r="10" spans="1:84" ht="45.75" thickTop="1">
      <c r="A10" s="607" t="s">
        <v>2017</v>
      </c>
      <c r="B10" s="203" t="s">
        <v>1318</v>
      </c>
      <c r="C10" s="204">
        <v>34151</v>
      </c>
      <c r="D10" s="261">
        <v>45108</v>
      </c>
      <c r="E10" s="261" t="str">
        <f t="shared" ca="1" si="0"/>
        <v>VIGENTE</v>
      </c>
      <c r="F10" s="261" t="str">
        <f t="shared" ca="1" si="1"/>
        <v>OK</v>
      </c>
      <c r="G10" s="203" t="s">
        <v>1617</v>
      </c>
      <c r="H10" s="276" t="s">
        <v>2137</v>
      </c>
      <c r="I10" s="205" t="s">
        <v>1800</v>
      </c>
      <c r="J10" s="262" t="s">
        <v>307</v>
      </c>
      <c r="K10" s="608" t="s">
        <v>2258</v>
      </c>
      <c r="L10" s="88"/>
      <c r="M10" s="8" t="str">
        <f t="shared" si="2"/>
        <v>D9307-06</v>
      </c>
      <c r="N10" s="8" t="str">
        <f t="shared" si="3"/>
        <v/>
      </c>
      <c r="O10" s="107"/>
      <c r="P10" s="107"/>
      <c r="Q10" s="107"/>
      <c r="R10" s="107"/>
      <c r="S10" s="107"/>
      <c r="T10" s="665"/>
      <c r="U10" s="817">
        <v>40909</v>
      </c>
      <c r="V10" s="817">
        <v>41275</v>
      </c>
      <c r="W10" s="817">
        <v>41640</v>
      </c>
      <c r="X10" s="817">
        <v>42005</v>
      </c>
      <c r="Y10" s="817">
        <v>42370</v>
      </c>
      <c r="Z10" s="817">
        <v>40909</v>
      </c>
      <c r="AA10" s="665"/>
    </row>
    <row r="11" spans="1:84" ht="45.75" thickBot="1">
      <c r="A11" s="471" t="s">
        <v>2017</v>
      </c>
      <c r="B11" s="337" t="s">
        <v>1320</v>
      </c>
      <c r="C11" s="336">
        <v>37854</v>
      </c>
      <c r="D11" s="312">
        <v>45159</v>
      </c>
      <c r="E11" s="312" t="str">
        <f t="shared" ca="1" si="0"/>
        <v>VIGENTE</v>
      </c>
      <c r="F11" s="312" t="str">
        <f t="shared" ca="1" si="1"/>
        <v>OK</v>
      </c>
      <c r="G11" s="337" t="s">
        <v>1617</v>
      </c>
      <c r="H11" s="295" t="s">
        <v>2138</v>
      </c>
      <c r="I11" s="338" t="s">
        <v>1322</v>
      </c>
      <c r="J11" s="338" t="s">
        <v>308</v>
      </c>
      <c r="K11" s="609" t="s">
        <v>135</v>
      </c>
      <c r="L11" s="88"/>
      <c r="M11" s="8" t="str">
        <f t="shared" si="2"/>
        <v>D0308-16</v>
      </c>
      <c r="N11" s="8" t="str">
        <f t="shared" si="3"/>
        <v/>
      </c>
      <c r="O11" s="107"/>
      <c r="P11" s="107"/>
      <c r="Q11" s="107"/>
      <c r="R11" s="107"/>
      <c r="S11" s="107"/>
      <c r="T11" s="2"/>
      <c r="U11" s="818">
        <v>41274</v>
      </c>
      <c r="V11" s="818">
        <v>41639</v>
      </c>
      <c r="W11" s="818">
        <v>42004</v>
      </c>
      <c r="X11" s="818">
        <v>42369</v>
      </c>
      <c r="Y11" s="818">
        <v>42735</v>
      </c>
      <c r="Z11" s="818">
        <v>42735</v>
      </c>
      <c r="AA11" s="2"/>
    </row>
    <row r="12" spans="1:84" ht="22.5" customHeight="1" thickTop="1">
      <c r="A12" s="2312" t="s">
        <v>2732</v>
      </c>
      <c r="B12" s="2313"/>
      <c r="C12" s="11"/>
      <c r="D12" s="8"/>
      <c r="E12" s="8"/>
      <c r="F12" s="8"/>
      <c r="G12" s="12"/>
      <c r="H12" s="56"/>
      <c r="I12" s="30"/>
      <c r="J12" s="30"/>
      <c r="L12" s="88"/>
      <c r="M12" s="8">
        <f t="shared" si="2"/>
        <v>0</v>
      </c>
      <c r="N12" s="8" t="str">
        <f t="shared" si="3"/>
        <v/>
      </c>
      <c r="O12" s="107"/>
      <c r="P12" s="107"/>
      <c r="Q12" s="107"/>
      <c r="R12" s="107"/>
      <c r="S12" s="107"/>
      <c r="T12" s="107"/>
      <c r="U12" s="107"/>
      <c r="V12" s="107"/>
      <c r="W12" s="107"/>
    </row>
    <row r="13" spans="1:84">
      <c r="E13" s="632"/>
      <c r="F13" s="632"/>
      <c r="G13" s="12"/>
      <c r="H13" s="115"/>
      <c r="J13" s="30"/>
      <c r="L13" s="88"/>
      <c r="M13" s="8" t="str">
        <f>IF(ISNUMBER(FIND("/",$B14,1)),MID($B14,1,FIND("/",$B14,1)-1),$B14)</f>
        <v>SISTEMAS</v>
      </c>
      <c r="N13" s="8" t="str">
        <f>IF(ISNUMBER(FIND("/",$B14,1)),MID($B14,FIND("/",$B14,1)+1,LEN($B14)),"")</f>
        <v/>
      </c>
      <c r="O13" s="107"/>
      <c r="P13" s="107"/>
      <c r="Q13" s="107"/>
      <c r="R13" s="107"/>
      <c r="S13" s="107"/>
      <c r="T13" s="107"/>
      <c r="U13" s="107"/>
      <c r="V13" s="107"/>
      <c r="W13" s="107"/>
    </row>
    <row r="14" spans="1:84" ht="30">
      <c r="A14" s="523" t="s">
        <v>2029</v>
      </c>
      <c r="B14" s="523" t="s">
        <v>2030</v>
      </c>
      <c r="C14" s="523" t="s">
        <v>2031</v>
      </c>
      <c r="D14" s="523" t="s">
        <v>2032</v>
      </c>
      <c r="E14" s="668"/>
      <c r="F14" s="668"/>
      <c r="G14" s="12"/>
      <c r="H14" s="30"/>
      <c r="L14" s="88"/>
      <c r="M14" s="8">
        <f>IF(ISNUMBER(FIND("/",$B15,1)),MID($B15,1,FIND("/",$B15,1)-1),$B15)</f>
        <v>0</v>
      </c>
      <c r="N14" s="8" t="str">
        <f>IF(ISNUMBER(FIND("/",$B15,1)),MID($B15,FIND("/",$B15,1)+1,LEN($B15)),"")</f>
        <v/>
      </c>
      <c r="O14" s="107"/>
      <c r="P14" s="107"/>
      <c r="Q14" s="107"/>
      <c r="R14" s="107"/>
      <c r="S14" s="107"/>
      <c r="T14" s="107"/>
      <c r="U14" s="107"/>
      <c r="V14" s="107"/>
      <c r="W14" s="107"/>
    </row>
    <row r="15" spans="1:84">
      <c r="A15" s="568">
        <f>COUNTIF($A5:$A12,"P")</f>
        <v>7</v>
      </c>
      <c r="B15" s="568">
        <f>COUNTIF($A5:$A12,"S*")</f>
        <v>0</v>
      </c>
      <c r="C15" s="568">
        <f>COUNTIF($A5:$A12,"F")</f>
        <v>0</v>
      </c>
      <c r="D15" s="568">
        <f>COUNTIF($A5:$A12,"P*") + COUNTIF($A5:$A12,"S2") *2 + COUNTIF($A5:$A12,"S3") *3 + COUNTIF($A5:$A12,"S4") *4</f>
        <v>7</v>
      </c>
      <c r="E15" s="12"/>
      <c r="F15" s="12"/>
      <c r="G15" s="12"/>
      <c r="H15" s="30"/>
      <c r="M15" s="8" t="e">
        <f>IF(ISNUMBER(FIND("/",#REF!,1)),MID(#REF!,1,FIND("/",#REF!,1)-1),#REF!)</f>
        <v>#REF!</v>
      </c>
      <c r="N15" s="8" t="str">
        <f>IF(ISNUMBER(FIND("/",#REF!,1)),MID(#REF!,FIND("/",#REF!,1)+1,LEN(#REF!)),"")</f>
        <v/>
      </c>
      <c r="O15" s="107"/>
      <c r="P15" s="107"/>
      <c r="Q15" s="107"/>
      <c r="R15" s="107"/>
      <c r="S15" s="107"/>
      <c r="T15" s="107"/>
      <c r="U15" s="107"/>
      <c r="V15" s="107"/>
      <c r="W15" s="107"/>
    </row>
    <row r="16" spans="1:84">
      <c r="A16" s="52"/>
      <c r="B16" s="12"/>
      <c r="C16" s="11"/>
      <c r="D16" s="8"/>
      <c r="E16" s="8"/>
      <c r="F16" s="8"/>
      <c r="G16" s="12"/>
      <c r="H16" s="30"/>
      <c r="M16" s="8">
        <f t="shared" ref="M16:M69" si="4">IF(ISNUMBER(FIND("/",$B16,1)),MID($B16,1,FIND("/",$B16,1)-1),$B16)</f>
        <v>0</v>
      </c>
      <c r="N16" s="8" t="str">
        <f t="shared" ref="N16:N69" si="5">IF(ISNUMBER(FIND("/",$B16,1)),MID($B16,FIND("/",$B16,1)+1,LEN($B16)),"")</f>
        <v/>
      </c>
      <c r="O16" s="107"/>
      <c r="P16" s="107"/>
      <c r="Q16" s="107"/>
      <c r="R16" s="107"/>
      <c r="S16" s="107"/>
      <c r="T16" s="107"/>
      <c r="U16" s="107"/>
      <c r="V16" s="107"/>
      <c r="W16" s="107"/>
    </row>
    <row r="17" spans="1:23">
      <c r="A17" s="10"/>
      <c r="B17" s="12"/>
      <c r="C17" s="11"/>
      <c r="D17" s="8"/>
      <c r="E17" s="8"/>
      <c r="F17" s="8"/>
      <c r="G17" s="12"/>
      <c r="H17" s="30"/>
      <c r="M17" s="8">
        <f t="shared" si="4"/>
        <v>0</v>
      </c>
      <c r="N17" s="8" t="str">
        <f t="shared" si="5"/>
        <v/>
      </c>
      <c r="O17" s="107"/>
      <c r="P17" s="107"/>
      <c r="Q17" s="107"/>
      <c r="R17" s="107"/>
      <c r="S17" s="107"/>
      <c r="T17" s="107"/>
      <c r="U17" s="107"/>
      <c r="V17" s="107"/>
      <c r="W17" s="107"/>
    </row>
    <row r="18" spans="1:23">
      <c r="A18" s="10"/>
      <c r="B18" s="12"/>
      <c r="C18" s="11"/>
      <c r="D18" s="8"/>
      <c r="E18" s="8"/>
      <c r="F18" s="8"/>
      <c r="G18" s="12"/>
      <c r="H18" s="30"/>
      <c r="M18" s="8">
        <f t="shared" si="4"/>
        <v>0</v>
      </c>
      <c r="N18" s="8" t="str">
        <f t="shared" si="5"/>
        <v/>
      </c>
      <c r="O18" s="107"/>
      <c r="P18" s="107"/>
      <c r="Q18" s="107"/>
      <c r="R18" s="107"/>
      <c r="S18" s="107"/>
      <c r="T18" s="107"/>
      <c r="U18" s="107"/>
      <c r="V18" s="107"/>
      <c r="W18" s="107"/>
    </row>
    <row r="19" spans="1:23">
      <c r="A19" s="10"/>
      <c r="B19" s="12"/>
      <c r="C19" s="11"/>
      <c r="D19" s="8"/>
      <c r="E19" s="8"/>
      <c r="F19" s="8"/>
      <c r="G19" s="12"/>
      <c r="H19" s="30"/>
      <c r="M19" s="8">
        <f t="shared" si="4"/>
        <v>0</v>
      </c>
      <c r="N19" s="8" t="str">
        <f t="shared" si="5"/>
        <v/>
      </c>
      <c r="O19" s="107"/>
      <c r="P19" s="107"/>
      <c r="Q19" s="107"/>
      <c r="R19" s="107"/>
      <c r="S19" s="107"/>
      <c r="T19" s="107"/>
      <c r="U19" s="107"/>
      <c r="V19" s="107"/>
      <c r="W19" s="107"/>
    </row>
    <row r="20" spans="1:23">
      <c r="A20" s="10"/>
      <c r="B20" s="12"/>
      <c r="C20" s="11"/>
      <c r="D20" s="8"/>
      <c r="E20" s="8"/>
      <c r="F20" s="8"/>
      <c r="G20" s="12"/>
      <c r="H20" s="30"/>
      <c r="M20" s="8">
        <f t="shared" si="4"/>
        <v>0</v>
      </c>
      <c r="N20" s="8" t="str">
        <f t="shared" si="5"/>
        <v/>
      </c>
      <c r="O20" s="107"/>
      <c r="P20" s="107"/>
      <c r="Q20" s="107"/>
      <c r="R20" s="107"/>
      <c r="S20" s="107"/>
      <c r="T20" s="107"/>
      <c r="U20" s="107"/>
      <c r="V20" s="107"/>
      <c r="W20" s="107"/>
    </row>
    <row r="21" spans="1:23">
      <c r="A21" s="10"/>
      <c r="B21" s="12"/>
      <c r="C21" s="11"/>
      <c r="D21" s="8"/>
      <c r="E21" s="8"/>
      <c r="F21" s="8"/>
      <c r="G21" s="12"/>
      <c r="H21" s="30"/>
      <c r="M21" s="8">
        <f t="shared" si="4"/>
        <v>0</v>
      </c>
      <c r="N21" s="8" t="str">
        <f t="shared" si="5"/>
        <v/>
      </c>
      <c r="O21" s="107"/>
      <c r="P21" s="107"/>
      <c r="Q21" s="107"/>
      <c r="R21" s="107"/>
      <c r="S21" s="107"/>
      <c r="T21" s="107"/>
      <c r="U21" s="107"/>
      <c r="V21" s="107"/>
      <c r="W21" s="107"/>
    </row>
    <row r="22" spans="1:23">
      <c r="A22" s="10"/>
      <c r="B22" s="12"/>
      <c r="C22" s="11"/>
      <c r="D22" s="8"/>
      <c r="E22" s="8"/>
      <c r="F22" s="8"/>
      <c r="G22" s="12"/>
      <c r="H22" s="30"/>
      <c r="M22" s="8">
        <f t="shared" si="4"/>
        <v>0</v>
      </c>
      <c r="N22" s="8" t="str">
        <f t="shared" si="5"/>
        <v/>
      </c>
      <c r="O22" s="107"/>
      <c r="P22" s="107"/>
      <c r="Q22" s="107"/>
      <c r="R22" s="107"/>
      <c r="S22" s="107"/>
      <c r="T22" s="107"/>
      <c r="U22" s="107"/>
      <c r="V22" s="107"/>
      <c r="W22" s="107"/>
    </row>
    <row r="23" spans="1:23">
      <c r="A23" s="10"/>
      <c r="B23" s="12"/>
      <c r="C23" s="11"/>
      <c r="D23" s="8"/>
      <c r="E23" s="8"/>
      <c r="F23" s="8"/>
      <c r="G23" s="12"/>
      <c r="H23" s="30"/>
      <c r="M23" s="8">
        <f t="shared" si="4"/>
        <v>0</v>
      </c>
      <c r="N23" s="8" t="str">
        <f t="shared" si="5"/>
        <v/>
      </c>
      <c r="O23" s="107"/>
      <c r="P23" s="107"/>
      <c r="Q23" s="107"/>
      <c r="R23" s="107"/>
      <c r="S23" s="107"/>
      <c r="T23" s="107"/>
      <c r="U23" s="107"/>
      <c r="V23" s="107"/>
      <c r="W23" s="107"/>
    </row>
    <row r="24" spans="1:23">
      <c r="A24" s="10"/>
      <c r="B24" s="12"/>
      <c r="C24" s="11"/>
      <c r="D24" s="8"/>
      <c r="E24" s="8"/>
      <c r="F24" s="8"/>
      <c r="G24" s="12"/>
      <c r="H24" s="30"/>
      <c r="M24" s="8">
        <f t="shared" si="4"/>
        <v>0</v>
      </c>
      <c r="N24" s="8" t="str">
        <f t="shared" si="5"/>
        <v/>
      </c>
      <c r="O24" s="107"/>
      <c r="P24" s="107"/>
      <c r="Q24" s="107"/>
      <c r="R24" s="107"/>
      <c r="S24" s="107"/>
      <c r="T24" s="107"/>
      <c r="U24" s="107"/>
      <c r="V24" s="107"/>
      <c r="W24" s="107"/>
    </row>
    <row r="25" spans="1:23">
      <c r="A25" s="10"/>
      <c r="B25" s="12"/>
      <c r="C25" s="11"/>
      <c r="D25" s="8"/>
      <c r="E25" s="8"/>
      <c r="F25" s="8"/>
      <c r="G25" s="12"/>
      <c r="H25" s="30"/>
      <c r="M25" s="8">
        <f t="shared" si="4"/>
        <v>0</v>
      </c>
      <c r="N25" s="8" t="str">
        <f t="shared" si="5"/>
        <v/>
      </c>
    </row>
    <row r="26" spans="1:23">
      <c r="A26" s="10"/>
      <c r="B26" s="12"/>
      <c r="C26" s="11"/>
      <c r="D26" s="8"/>
      <c r="E26" s="8"/>
      <c r="F26" s="8"/>
      <c r="G26" s="12"/>
      <c r="H26" s="30"/>
      <c r="M26" s="8">
        <f t="shared" si="4"/>
        <v>0</v>
      </c>
      <c r="N26" s="8" t="str">
        <f t="shared" si="5"/>
        <v/>
      </c>
    </row>
    <row r="27" spans="1:23">
      <c r="A27" s="10"/>
      <c r="B27" s="12"/>
      <c r="C27" s="11"/>
      <c r="D27" s="8"/>
      <c r="E27" s="8"/>
      <c r="F27" s="8"/>
      <c r="G27" s="12"/>
      <c r="H27" s="30"/>
      <c r="M27" s="8">
        <f t="shared" si="4"/>
        <v>0</v>
      </c>
      <c r="N27" s="8" t="str">
        <f t="shared" si="5"/>
        <v/>
      </c>
    </row>
    <row r="28" spans="1:23">
      <c r="A28" s="10"/>
      <c r="B28" s="12"/>
      <c r="C28" s="11"/>
      <c r="D28" s="8"/>
      <c r="E28" s="8"/>
      <c r="F28" s="8"/>
      <c r="G28" s="12"/>
      <c r="H28" s="30"/>
      <c r="M28" s="8">
        <f t="shared" si="4"/>
        <v>0</v>
      </c>
      <c r="N28" s="8" t="str">
        <f t="shared" si="5"/>
        <v/>
      </c>
    </row>
    <row r="29" spans="1:23">
      <c r="A29" s="10"/>
      <c r="B29" s="12"/>
      <c r="C29" s="11"/>
      <c r="D29" s="8"/>
      <c r="E29" s="8"/>
      <c r="F29" s="8"/>
      <c r="G29" s="12"/>
      <c r="H29" s="30"/>
      <c r="M29" s="8">
        <f t="shared" si="4"/>
        <v>0</v>
      </c>
      <c r="N29" s="8" t="str">
        <f t="shared" si="5"/>
        <v/>
      </c>
    </row>
    <row r="30" spans="1:23">
      <c r="A30" s="10"/>
      <c r="B30" s="12"/>
      <c r="C30" s="11"/>
      <c r="D30" s="8"/>
      <c r="E30" s="8"/>
      <c r="F30" s="8"/>
      <c r="G30" s="12"/>
      <c r="H30" s="30"/>
      <c r="M30" s="8">
        <f t="shared" si="4"/>
        <v>0</v>
      </c>
      <c r="N30" s="8" t="str">
        <f t="shared" si="5"/>
        <v/>
      </c>
    </row>
    <row r="31" spans="1:23">
      <c r="A31" s="10"/>
      <c r="B31" s="12"/>
      <c r="C31" s="11"/>
      <c r="D31" s="8"/>
      <c r="E31" s="8"/>
      <c r="F31" s="8"/>
      <c r="G31" s="12"/>
      <c r="H31" s="30"/>
      <c r="M31" s="8">
        <f t="shared" si="4"/>
        <v>0</v>
      </c>
      <c r="N31" s="8" t="str">
        <f t="shared" si="5"/>
        <v/>
      </c>
    </row>
    <row r="32" spans="1:23">
      <c r="A32" s="10"/>
      <c r="C32" s="11"/>
      <c r="D32" s="8"/>
      <c r="E32" s="8"/>
      <c r="F32" s="8"/>
      <c r="G32" s="12"/>
      <c r="H32" s="30"/>
      <c r="M32" s="8">
        <f t="shared" si="4"/>
        <v>0</v>
      </c>
      <c r="N32" s="8" t="str">
        <f t="shared" si="5"/>
        <v/>
      </c>
    </row>
    <row r="33" spans="1:14">
      <c r="A33" s="10"/>
      <c r="B33" s="12"/>
      <c r="C33" s="11"/>
      <c r="D33" s="8"/>
      <c r="E33" s="8"/>
      <c r="F33" s="8"/>
      <c r="G33" s="12"/>
      <c r="H33" s="30"/>
      <c r="M33" s="8">
        <f t="shared" si="4"/>
        <v>0</v>
      </c>
      <c r="N33" s="8" t="str">
        <f t="shared" si="5"/>
        <v/>
      </c>
    </row>
    <row r="34" spans="1:14">
      <c r="A34" s="10"/>
      <c r="B34" s="12"/>
      <c r="C34" s="11"/>
      <c r="D34" s="8"/>
      <c r="E34" s="8"/>
      <c r="F34" s="8"/>
      <c r="G34" s="12"/>
      <c r="H34" s="30"/>
      <c r="M34" s="8">
        <f t="shared" si="4"/>
        <v>0</v>
      </c>
      <c r="N34" s="8" t="str">
        <f t="shared" si="5"/>
        <v/>
      </c>
    </row>
    <row r="35" spans="1:14">
      <c r="A35" s="10"/>
      <c r="B35" s="12"/>
      <c r="C35" s="11"/>
      <c r="D35" s="8"/>
      <c r="E35" s="8"/>
      <c r="F35" s="8"/>
      <c r="G35" s="12"/>
      <c r="H35" s="30"/>
      <c r="M35" s="8">
        <f t="shared" si="4"/>
        <v>0</v>
      </c>
      <c r="N35" s="8" t="str">
        <f t="shared" si="5"/>
        <v/>
      </c>
    </row>
    <row r="36" spans="1:14">
      <c r="A36" s="10"/>
      <c r="B36" s="12"/>
      <c r="C36" s="11"/>
      <c r="D36" s="8"/>
      <c r="E36" s="8"/>
      <c r="F36" s="8"/>
      <c r="G36" s="12"/>
      <c r="H36" s="30"/>
      <c r="M36" s="8">
        <f t="shared" si="4"/>
        <v>0</v>
      </c>
      <c r="N36" s="8" t="str">
        <f t="shared" si="5"/>
        <v/>
      </c>
    </row>
    <row r="37" spans="1:14">
      <c r="A37" s="10"/>
      <c r="B37" s="12"/>
      <c r="C37" s="11"/>
      <c r="D37" s="8"/>
      <c r="E37" s="8"/>
      <c r="F37" s="8"/>
      <c r="G37" s="12"/>
      <c r="H37" s="30"/>
      <c r="M37" s="8">
        <f t="shared" si="4"/>
        <v>0</v>
      </c>
      <c r="N37" s="8" t="str">
        <f t="shared" si="5"/>
        <v/>
      </c>
    </row>
    <row r="38" spans="1:14">
      <c r="A38" s="10"/>
      <c r="B38" s="12"/>
      <c r="C38" s="11"/>
      <c r="D38" s="8"/>
      <c r="E38" s="8"/>
      <c r="F38" s="8"/>
      <c r="G38" s="12"/>
      <c r="H38" s="30"/>
      <c r="M38" s="8">
        <f t="shared" si="4"/>
        <v>0</v>
      </c>
      <c r="N38" s="8" t="str">
        <f t="shared" si="5"/>
        <v/>
      </c>
    </row>
    <row r="39" spans="1:14">
      <c r="A39" s="10"/>
      <c r="B39" s="12"/>
      <c r="C39" s="11"/>
      <c r="D39" s="8"/>
      <c r="E39" s="8"/>
      <c r="F39" s="8"/>
      <c r="G39" s="12"/>
      <c r="H39" s="30"/>
      <c r="M39" s="8">
        <f t="shared" si="4"/>
        <v>0</v>
      </c>
      <c r="N39" s="8" t="str">
        <f t="shared" si="5"/>
        <v/>
      </c>
    </row>
    <row r="40" spans="1:14">
      <c r="A40" s="10"/>
      <c r="B40" s="12"/>
      <c r="C40" s="11"/>
      <c r="D40" s="8"/>
      <c r="E40" s="8"/>
      <c r="F40" s="8"/>
      <c r="G40" s="12"/>
      <c r="H40" s="30"/>
      <c r="M40" s="8">
        <f t="shared" si="4"/>
        <v>0</v>
      </c>
      <c r="N40" s="8" t="str">
        <f t="shared" si="5"/>
        <v/>
      </c>
    </row>
    <row r="41" spans="1:14">
      <c r="A41" s="10"/>
      <c r="B41" s="12"/>
      <c r="C41" s="11"/>
      <c r="D41" s="8"/>
      <c r="E41" s="8"/>
      <c r="F41" s="8"/>
      <c r="G41" s="12"/>
      <c r="H41" s="30"/>
      <c r="M41" s="8">
        <f t="shared" si="4"/>
        <v>0</v>
      </c>
      <c r="N41" s="8" t="str">
        <f t="shared" si="5"/>
        <v/>
      </c>
    </row>
    <row r="42" spans="1:14">
      <c r="A42" s="10"/>
      <c r="B42" s="12"/>
      <c r="C42" s="11"/>
      <c r="D42" s="8"/>
      <c r="E42" s="8"/>
      <c r="F42" s="8"/>
      <c r="G42" s="12"/>
      <c r="H42" s="30"/>
      <c r="M42" s="8">
        <f t="shared" si="4"/>
        <v>0</v>
      </c>
      <c r="N42" s="8" t="str">
        <f t="shared" si="5"/>
        <v/>
      </c>
    </row>
    <row r="43" spans="1:14">
      <c r="A43" s="10"/>
      <c r="B43" s="12"/>
      <c r="C43" s="11"/>
      <c r="D43" s="8"/>
      <c r="E43" s="8"/>
      <c r="F43" s="8"/>
      <c r="G43" s="12"/>
      <c r="H43" s="30"/>
      <c r="M43" s="8">
        <f t="shared" si="4"/>
        <v>0</v>
      </c>
      <c r="N43" s="8" t="str">
        <f t="shared" si="5"/>
        <v/>
      </c>
    </row>
    <row r="44" spans="1:14">
      <c r="A44" s="10"/>
      <c r="B44" s="12"/>
      <c r="C44" s="11"/>
      <c r="D44" s="8"/>
      <c r="E44" s="8"/>
      <c r="F44" s="8"/>
      <c r="G44" s="12"/>
      <c r="H44" s="30"/>
      <c r="M44" s="8">
        <f t="shared" si="4"/>
        <v>0</v>
      </c>
      <c r="N44" s="8" t="str">
        <f t="shared" si="5"/>
        <v/>
      </c>
    </row>
    <row r="45" spans="1:14">
      <c r="A45" s="10"/>
      <c r="B45" s="12"/>
      <c r="C45" s="11"/>
      <c r="D45" s="8"/>
      <c r="E45" s="8"/>
      <c r="F45" s="8"/>
      <c r="G45" s="12"/>
      <c r="H45" s="30"/>
      <c r="M45" s="8">
        <f t="shared" si="4"/>
        <v>0</v>
      </c>
      <c r="N45" s="8" t="str">
        <f t="shared" si="5"/>
        <v/>
      </c>
    </row>
    <row r="46" spans="1:14">
      <c r="A46" s="10"/>
      <c r="B46" s="12"/>
      <c r="C46" s="11"/>
      <c r="D46" s="8"/>
      <c r="E46" s="8"/>
      <c r="F46" s="8"/>
      <c r="G46" s="12"/>
      <c r="H46" s="30"/>
      <c r="M46" s="8">
        <f t="shared" si="4"/>
        <v>0</v>
      </c>
      <c r="N46" s="8" t="str">
        <f t="shared" si="5"/>
        <v/>
      </c>
    </row>
    <row r="47" spans="1:14">
      <c r="A47" s="10"/>
      <c r="B47" s="12"/>
      <c r="C47" s="11"/>
      <c r="D47" s="8"/>
      <c r="E47" s="8"/>
      <c r="F47" s="8"/>
      <c r="G47" s="12"/>
      <c r="H47" s="30"/>
      <c r="M47" s="8">
        <f t="shared" si="4"/>
        <v>0</v>
      </c>
      <c r="N47" s="8" t="str">
        <f t="shared" si="5"/>
        <v/>
      </c>
    </row>
    <row r="48" spans="1:14">
      <c r="A48" s="10"/>
      <c r="B48" s="12"/>
      <c r="C48" s="11"/>
      <c r="D48" s="8"/>
      <c r="E48" s="8"/>
      <c r="F48" s="8"/>
      <c r="G48" s="12"/>
      <c r="H48" s="30"/>
      <c r="M48" s="8">
        <f t="shared" si="4"/>
        <v>0</v>
      </c>
      <c r="N48" s="8" t="str">
        <f t="shared" si="5"/>
        <v/>
      </c>
    </row>
    <row r="49" spans="1:14">
      <c r="A49" s="10"/>
      <c r="B49" s="12"/>
      <c r="C49" s="11"/>
      <c r="D49" s="8"/>
      <c r="E49" s="8"/>
      <c r="F49" s="8"/>
      <c r="G49" s="12"/>
      <c r="H49" s="30"/>
      <c r="M49" s="8">
        <f t="shared" si="4"/>
        <v>0</v>
      </c>
      <c r="N49" s="8" t="str">
        <f t="shared" si="5"/>
        <v/>
      </c>
    </row>
    <row r="50" spans="1:14">
      <c r="A50" s="10"/>
      <c r="B50" s="12"/>
      <c r="C50" s="11"/>
      <c r="D50" s="8"/>
      <c r="E50" s="8"/>
      <c r="F50" s="8"/>
      <c r="G50" s="12"/>
      <c r="H50" s="30"/>
      <c r="L50" s="14"/>
      <c r="M50" s="8">
        <f t="shared" si="4"/>
        <v>0</v>
      </c>
      <c r="N50" s="8" t="str">
        <f t="shared" si="5"/>
        <v/>
      </c>
    </row>
    <row r="51" spans="1:14">
      <c r="A51" s="10"/>
      <c r="B51" s="12"/>
      <c r="C51" s="11"/>
      <c r="D51" s="8"/>
      <c r="E51" s="8"/>
      <c r="F51" s="8"/>
      <c r="G51" s="12"/>
      <c r="H51" s="30"/>
      <c r="L51" s="14"/>
      <c r="M51" s="8">
        <f t="shared" si="4"/>
        <v>0</v>
      </c>
      <c r="N51" s="8" t="str">
        <f t="shared" si="5"/>
        <v/>
      </c>
    </row>
    <row r="52" spans="1:14">
      <c r="A52" s="10"/>
      <c r="B52" s="12"/>
      <c r="C52" s="11"/>
      <c r="D52" s="8"/>
      <c r="E52" s="8"/>
      <c r="F52" s="8"/>
      <c r="G52" s="12"/>
      <c r="H52" s="30"/>
      <c r="M52" s="8">
        <f t="shared" si="4"/>
        <v>0</v>
      </c>
      <c r="N52" s="8" t="str">
        <f t="shared" si="5"/>
        <v/>
      </c>
    </row>
    <row r="53" spans="1:14">
      <c r="A53" s="10"/>
      <c r="B53" s="12"/>
      <c r="C53" s="11"/>
      <c r="D53" s="8"/>
      <c r="E53" s="8"/>
      <c r="F53" s="8"/>
      <c r="G53" s="12"/>
      <c r="H53" s="30"/>
      <c r="M53" s="8">
        <f t="shared" si="4"/>
        <v>0</v>
      </c>
      <c r="N53" s="8" t="str">
        <f t="shared" si="5"/>
        <v/>
      </c>
    </row>
    <row r="54" spans="1:14">
      <c r="A54" s="10"/>
      <c r="B54" s="12"/>
      <c r="C54" s="11"/>
      <c r="D54" s="8"/>
      <c r="E54" s="8"/>
      <c r="F54" s="8"/>
      <c r="G54" s="12"/>
      <c r="H54" s="30"/>
      <c r="M54" s="8">
        <f t="shared" si="4"/>
        <v>0</v>
      </c>
      <c r="N54" s="8" t="str">
        <f t="shared" si="5"/>
        <v/>
      </c>
    </row>
    <row r="55" spans="1:14">
      <c r="A55" s="10"/>
      <c r="B55" s="12"/>
      <c r="C55" s="11"/>
      <c r="D55" s="8"/>
      <c r="E55" s="8"/>
      <c r="F55" s="8"/>
      <c r="G55" s="12"/>
      <c r="H55" s="30"/>
      <c r="M55" s="8">
        <f t="shared" si="4"/>
        <v>0</v>
      </c>
      <c r="N55" s="8" t="str">
        <f t="shared" si="5"/>
        <v/>
      </c>
    </row>
    <row r="56" spans="1:14">
      <c r="A56" s="10"/>
      <c r="B56" s="12"/>
      <c r="C56" s="11"/>
      <c r="D56" s="8"/>
      <c r="E56" s="8"/>
      <c r="F56" s="8"/>
      <c r="G56" s="12"/>
      <c r="H56" s="30"/>
      <c r="M56" s="8">
        <f t="shared" si="4"/>
        <v>0</v>
      </c>
      <c r="N56" s="8" t="str">
        <f t="shared" si="5"/>
        <v/>
      </c>
    </row>
    <row r="57" spans="1:14">
      <c r="A57" s="10"/>
      <c r="B57" s="12"/>
      <c r="C57" s="11"/>
      <c r="D57" s="8"/>
      <c r="E57" s="8"/>
      <c r="F57" s="8"/>
      <c r="G57" s="12"/>
      <c r="H57" s="30"/>
      <c r="M57" s="8">
        <f t="shared" si="4"/>
        <v>0</v>
      </c>
      <c r="N57" s="8" t="str">
        <f t="shared" si="5"/>
        <v/>
      </c>
    </row>
    <row r="58" spans="1:14">
      <c r="A58" s="10"/>
      <c r="B58" s="12"/>
      <c r="C58" s="11"/>
      <c r="D58" s="8"/>
      <c r="E58" s="8"/>
      <c r="F58" s="8"/>
      <c r="G58" s="12"/>
      <c r="H58" s="30"/>
      <c r="M58" s="8">
        <f t="shared" si="4"/>
        <v>0</v>
      </c>
      <c r="N58" s="8" t="str">
        <f t="shared" si="5"/>
        <v/>
      </c>
    </row>
    <row r="59" spans="1:14">
      <c r="A59" s="10"/>
      <c r="B59" s="12"/>
      <c r="C59" s="11"/>
      <c r="D59" s="8"/>
      <c r="E59" s="8"/>
      <c r="F59" s="8"/>
      <c r="G59" s="12"/>
      <c r="H59" s="30"/>
      <c r="M59" s="8">
        <f t="shared" si="4"/>
        <v>0</v>
      </c>
      <c r="N59" s="8" t="str">
        <f t="shared" si="5"/>
        <v/>
      </c>
    </row>
    <row r="60" spans="1:14">
      <c r="A60" s="10"/>
      <c r="B60" s="12"/>
      <c r="C60" s="11"/>
      <c r="D60" s="8"/>
      <c r="E60" s="8"/>
      <c r="F60" s="8"/>
      <c r="G60" s="12"/>
      <c r="H60" s="30"/>
      <c r="M60" s="8">
        <f t="shared" si="4"/>
        <v>0</v>
      </c>
      <c r="N60" s="8" t="str">
        <f t="shared" si="5"/>
        <v/>
      </c>
    </row>
    <row r="61" spans="1:14">
      <c r="A61" s="10"/>
      <c r="B61" s="12"/>
      <c r="C61" s="11"/>
      <c r="D61" s="8"/>
      <c r="E61" s="8"/>
      <c r="F61" s="8"/>
      <c r="G61" s="12"/>
      <c r="H61" s="30"/>
      <c r="M61" s="8">
        <f t="shared" si="4"/>
        <v>0</v>
      </c>
      <c r="N61" s="8" t="str">
        <f t="shared" si="5"/>
        <v/>
      </c>
    </row>
    <row r="62" spans="1:14">
      <c r="A62" s="10"/>
      <c r="B62" s="12"/>
      <c r="C62" s="11"/>
      <c r="D62" s="8"/>
      <c r="E62" s="8"/>
      <c r="F62" s="8"/>
      <c r="G62" s="12"/>
      <c r="H62" s="30"/>
      <c r="M62" s="8">
        <f t="shared" si="4"/>
        <v>0</v>
      </c>
      <c r="N62" s="8" t="str">
        <f t="shared" si="5"/>
        <v/>
      </c>
    </row>
    <row r="63" spans="1:14">
      <c r="A63" s="10"/>
      <c r="B63" s="12"/>
      <c r="C63" s="11"/>
      <c r="D63" s="8"/>
      <c r="E63" s="8"/>
      <c r="F63" s="8"/>
      <c r="G63" s="12"/>
      <c r="H63" s="30"/>
      <c r="M63" s="8">
        <f t="shared" si="4"/>
        <v>0</v>
      </c>
      <c r="N63" s="8" t="str">
        <f t="shared" si="5"/>
        <v/>
      </c>
    </row>
    <row r="64" spans="1:14">
      <c r="A64" s="10"/>
      <c r="B64" s="12"/>
      <c r="C64" s="11"/>
      <c r="D64" s="8"/>
      <c r="E64" s="8"/>
      <c r="F64" s="8"/>
      <c r="G64" s="12"/>
      <c r="H64" s="30"/>
      <c r="M64" s="8">
        <f t="shared" si="4"/>
        <v>0</v>
      </c>
      <c r="N64" s="8" t="str">
        <f t="shared" si="5"/>
        <v/>
      </c>
    </row>
    <row r="65" spans="1:14">
      <c r="A65" s="10"/>
      <c r="B65" s="12"/>
      <c r="C65" s="11"/>
      <c r="D65" s="8"/>
      <c r="E65" s="8"/>
      <c r="F65" s="8"/>
      <c r="G65" s="12"/>
      <c r="H65" s="30"/>
      <c r="M65" s="8">
        <f t="shared" si="4"/>
        <v>0</v>
      </c>
      <c r="N65" s="8" t="str">
        <f t="shared" si="5"/>
        <v/>
      </c>
    </row>
    <row r="66" spans="1:14">
      <c r="A66" s="10"/>
      <c r="B66" s="12"/>
      <c r="C66" s="11"/>
      <c r="D66" s="8"/>
      <c r="E66" s="8"/>
      <c r="F66" s="8"/>
      <c r="G66" s="12"/>
      <c r="H66" s="30"/>
      <c r="M66" s="8">
        <f t="shared" si="4"/>
        <v>0</v>
      </c>
      <c r="N66" s="8" t="str">
        <f t="shared" si="5"/>
        <v/>
      </c>
    </row>
    <row r="67" spans="1:14">
      <c r="A67" s="10"/>
      <c r="B67" s="12"/>
      <c r="C67" s="11"/>
      <c r="D67" s="8"/>
      <c r="E67" s="8"/>
      <c r="F67" s="8"/>
      <c r="G67" s="12"/>
      <c r="H67" s="30"/>
      <c r="M67" s="8">
        <f t="shared" si="4"/>
        <v>0</v>
      </c>
      <c r="N67" s="8" t="str">
        <f t="shared" si="5"/>
        <v/>
      </c>
    </row>
    <row r="68" spans="1:14">
      <c r="A68" s="10"/>
      <c r="B68" s="12"/>
      <c r="C68" s="11"/>
      <c r="D68" s="8"/>
      <c r="E68" s="8"/>
      <c r="F68" s="8"/>
      <c r="G68" s="12"/>
      <c r="H68" s="30"/>
      <c r="M68" s="8">
        <f t="shared" si="4"/>
        <v>0</v>
      </c>
      <c r="N68" s="8" t="str">
        <f t="shared" si="5"/>
        <v/>
      </c>
    </row>
    <row r="69" spans="1:14">
      <c r="A69" s="10"/>
      <c r="B69" s="12"/>
      <c r="C69" s="11"/>
      <c r="D69" s="8"/>
      <c r="E69" s="8"/>
      <c r="F69" s="8"/>
      <c r="G69" s="12"/>
      <c r="H69" s="30"/>
      <c r="M69" s="8">
        <f t="shared" si="4"/>
        <v>0</v>
      </c>
      <c r="N69" s="8" t="str">
        <f t="shared" si="5"/>
        <v/>
      </c>
    </row>
    <row r="70" spans="1:14">
      <c r="A70" s="10"/>
      <c r="B70" s="12"/>
      <c r="C70" s="11"/>
      <c r="D70" s="8"/>
      <c r="E70" s="8"/>
      <c r="F70" s="8"/>
      <c r="G70" s="12"/>
      <c r="H70" s="30"/>
      <c r="M70" s="8">
        <f t="shared" ref="M70:M133" si="6">IF(ISNUMBER(FIND("/",$B70,1)),MID($B70,1,FIND("/",$B70,1)-1),$B70)</f>
        <v>0</v>
      </c>
      <c r="N70" s="8" t="str">
        <f t="shared" ref="N70:N133" si="7">IF(ISNUMBER(FIND("/",$B70,1)),MID($B70,FIND("/",$B70,1)+1,LEN($B70)),"")</f>
        <v/>
      </c>
    </row>
    <row r="71" spans="1:14">
      <c r="A71" s="10"/>
      <c r="B71" s="12"/>
      <c r="C71" s="11"/>
      <c r="D71" s="8"/>
      <c r="E71" s="8"/>
      <c r="F71" s="8"/>
      <c r="G71" s="12"/>
      <c r="H71" s="30"/>
      <c r="M71" s="8">
        <f t="shared" si="6"/>
        <v>0</v>
      </c>
      <c r="N71" s="8" t="str">
        <f t="shared" si="7"/>
        <v/>
      </c>
    </row>
    <row r="72" spans="1:14">
      <c r="A72" s="10"/>
      <c r="B72" s="12"/>
      <c r="C72" s="11"/>
      <c r="D72" s="8"/>
      <c r="E72" s="8"/>
      <c r="F72" s="8"/>
      <c r="G72" s="12"/>
      <c r="H72" s="30"/>
      <c r="M72" s="8">
        <f t="shared" si="6"/>
        <v>0</v>
      </c>
      <c r="N72" s="8" t="str">
        <f t="shared" si="7"/>
        <v/>
      </c>
    </row>
    <row r="73" spans="1:14">
      <c r="A73" s="10"/>
      <c r="B73" s="12"/>
      <c r="C73" s="11"/>
      <c r="D73" s="8"/>
      <c r="E73" s="8"/>
      <c r="F73" s="8"/>
      <c r="G73" s="12"/>
      <c r="H73" s="30"/>
      <c r="M73" s="8">
        <f t="shared" si="6"/>
        <v>0</v>
      </c>
      <c r="N73" s="8" t="str">
        <f t="shared" si="7"/>
        <v/>
      </c>
    </row>
    <row r="74" spans="1:14">
      <c r="A74" s="10"/>
      <c r="B74" s="12"/>
      <c r="C74" s="11"/>
      <c r="D74" s="8"/>
      <c r="E74" s="8"/>
      <c r="F74" s="8"/>
      <c r="G74" s="12"/>
      <c r="H74" s="30"/>
      <c r="M74" s="8">
        <f t="shared" si="6"/>
        <v>0</v>
      </c>
      <c r="N74" s="8" t="str">
        <f t="shared" si="7"/>
        <v/>
      </c>
    </row>
    <row r="75" spans="1:14">
      <c r="A75" s="10"/>
      <c r="B75" s="12"/>
      <c r="C75" s="11"/>
      <c r="D75" s="8"/>
      <c r="E75" s="8"/>
      <c r="F75" s="8"/>
      <c r="G75" s="12"/>
      <c r="H75" s="30"/>
      <c r="M75" s="8">
        <f t="shared" si="6"/>
        <v>0</v>
      </c>
      <c r="N75" s="8" t="str">
        <f t="shared" si="7"/>
        <v/>
      </c>
    </row>
    <row r="76" spans="1:14">
      <c r="A76" s="10"/>
      <c r="B76" s="12"/>
      <c r="C76" s="11"/>
      <c r="D76" s="8"/>
      <c r="E76" s="8"/>
      <c r="F76" s="8"/>
      <c r="G76" s="12"/>
      <c r="H76" s="30"/>
      <c r="M76" s="8">
        <f t="shared" si="6"/>
        <v>0</v>
      </c>
      <c r="N76" s="8" t="str">
        <f t="shared" si="7"/>
        <v/>
      </c>
    </row>
    <row r="77" spans="1:14">
      <c r="A77" s="10"/>
      <c r="B77" s="12"/>
      <c r="C77" s="11"/>
      <c r="D77" s="8"/>
      <c r="E77" s="8"/>
      <c r="F77" s="8"/>
      <c r="G77" s="12"/>
      <c r="H77" s="30"/>
      <c r="M77" s="8">
        <f t="shared" si="6"/>
        <v>0</v>
      </c>
      <c r="N77" s="8" t="str">
        <f t="shared" si="7"/>
        <v/>
      </c>
    </row>
    <row r="78" spans="1:14">
      <c r="A78" s="10"/>
      <c r="B78" s="12"/>
      <c r="C78" s="11"/>
      <c r="D78" s="8"/>
      <c r="E78" s="8"/>
      <c r="F78" s="8"/>
      <c r="G78" s="12"/>
      <c r="H78" s="30"/>
      <c r="M78" s="8">
        <f t="shared" si="6"/>
        <v>0</v>
      </c>
      <c r="N78" s="8" t="str">
        <f t="shared" si="7"/>
        <v/>
      </c>
    </row>
    <row r="79" spans="1:14">
      <c r="A79" s="10"/>
      <c r="B79" s="12"/>
      <c r="C79" s="11"/>
      <c r="D79" s="8"/>
      <c r="E79" s="8"/>
      <c r="F79" s="8"/>
      <c r="G79" s="12"/>
      <c r="H79" s="30"/>
      <c r="M79" s="8">
        <f t="shared" si="6"/>
        <v>0</v>
      </c>
      <c r="N79" s="8" t="str">
        <f t="shared" si="7"/>
        <v/>
      </c>
    </row>
    <row r="80" spans="1:14">
      <c r="A80" s="10"/>
      <c r="B80" s="12"/>
      <c r="C80" s="11"/>
      <c r="D80" s="8"/>
      <c r="E80" s="8"/>
      <c r="F80" s="8"/>
      <c r="G80" s="12"/>
      <c r="H80" s="30"/>
      <c r="M80" s="8">
        <f t="shared" si="6"/>
        <v>0</v>
      </c>
      <c r="N80" s="8" t="str">
        <f t="shared" si="7"/>
        <v/>
      </c>
    </row>
    <row r="81" spans="1:14">
      <c r="A81" s="10"/>
      <c r="B81" s="12"/>
      <c r="C81" s="11"/>
      <c r="D81" s="8"/>
      <c r="E81" s="8"/>
      <c r="F81" s="8"/>
      <c r="G81" s="12"/>
      <c r="H81" s="30"/>
      <c r="M81" s="8">
        <f t="shared" si="6"/>
        <v>0</v>
      </c>
      <c r="N81" s="8" t="str">
        <f t="shared" si="7"/>
        <v/>
      </c>
    </row>
    <row r="82" spans="1:14">
      <c r="A82" s="10"/>
      <c r="B82" s="12"/>
      <c r="C82" s="11"/>
      <c r="D82" s="8"/>
      <c r="E82" s="8"/>
      <c r="F82" s="8"/>
      <c r="G82" s="12"/>
      <c r="H82" s="30"/>
      <c r="M82" s="8">
        <f t="shared" si="6"/>
        <v>0</v>
      </c>
      <c r="N82" s="8" t="str">
        <f t="shared" si="7"/>
        <v/>
      </c>
    </row>
    <row r="83" spans="1:14">
      <c r="A83" s="10"/>
      <c r="B83" s="12"/>
      <c r="C83" s="11"/>
      <c r="D83" s="8"/>
      <c r="E83" s="8"/>
      <c r="F83" s="8"/>
      <c r="G83" s="12"/>
      <c r="H83" s="30"/>
      <c r="M83" s="8">
        <f t="shared" si="6"/>
        <v>0</v>
      </c>
      <c r="N83" s="8" t="str">
        <f t="shared" si="7"/>
        <v/>
      </c>
    </row>
    <row r="84" spans="1:14">
      <c r="A84" s="10"/>
      <c r="B84" s="43"/>
      <c r="C84" s="11"/>
      <c r="D84" s="8"/>
      <c r="E84" s="8"/>
      <c r="F84" s="8"/>
      <c r="G84" s="12"/>
      <c r="H84" s="44"/>
      <c r="M84" s="8">
        <f t="shared" si="6"/>
        <v>0</v>
      </c>
      <c r="N84" s="8" t="str">
        <f t="shared" si="7"/>
        <v/>
      </c>
    </row>
    <row r="85" spans="1:14">
      <c r="A85" s="10"/>
      <c r="B85" s="43"/>
      <c r="C85" s="11"/>
      <c r="D85" s="8"/>
      <c r="E85" s="8"/>
      <c r="F85" s="8"/>
      <c r="G85" s="12"/>
      <c r="H85" s="44"/>
      <c r="M85" s="8">
        <f t="shared" si="6"/>
        <v>0</v>
      </c>
      <c r="N85" s="8" t="str">
        <f t="shared" si="7"/>
        <v/>
      </c>
    </row>
    <row r="86" spans="1:14">
      <c r="A86" s="10"/>
      <c r="B86" s="45"/>
      <c r="C86" s="46"/>
      <c r="D86" s="8"/>
      <c r="E86" s="8"/>
      <c r="F86" s="8"/>
      <c r="G86" s="43"/>
      <c r="H86" s="47"/>
      <c r="I86" s="13"/>
      <c r="J86" s="13"/>
      <c r="M86" s="8">
        <f t="shared" si="6"/>
        <v>0</v>
      </c>
      <c r="N86" s="8" t="str">
        <f t="shared" si="7"/>
        <v/>
      </c>
    </row>
    <row r="87" spans="1:14">
      <c r="A87" s="10"/>
      <c r="B87" s="43"/>
      <c r="C87" s="48"/>
      <c r="D87" s="8"/>
      <c r="E87" s="8"/>
      <c r="F87" s="8"/>
      <c r="G87" s="43"/>
      <c r="H87" s="49"/>
      <c r="M87" s="8">
        <f t="shared" si="6"/>
        <v>0</v>
      </c>
      <c r="N87" s="8" t="str">
        <f t="shared" si="7"/>
        <v/>
      </c>
    </row>
    <row r="88" spans="1:14">
      <c r="A88" s="10"/>
      <c r="B88" s="12"/>
      <c r="C88" s="48"/>
      <c r="D88" s="8"/>
      <c r="E88" s="8"/>
      <c r="F88" s="8"/>
      <c r="G88" s="12"/>
      <c r="H88" s="25"/>
      <c r="M88" s="8">
        <f t="shared" si="6"/>
        <v>0</v>
      </c>
      <c r="N88" s="8" t="str">
        <f t="shared" si="7"/>
        <v/>
      </c>
    </row>
    <row r="89" spans="1:14">
      <c r="A89" s="10"/>
      <c r="B89" s="12"/>
      <c r="C89" s="48"/>
      <c r="D89" s="8"/>
      <c r="E89" s="8"/>
      <c r="F89" s="8"/>
      <c r="G89" s="12"/>
      <c r="H89" s="25"/>
      <c r="M89" s="8">
        <f t="shared" si="6"/>
        <v>0</v>
      </c>
      <c r="N89" s="8" t="str">
        <f t="shared" si="7"/>
        <v/>
      </c>
    </row>
    <row r="90" spans="1:14">
      <c r="A90" s="10"/>
      <c r="B90" s="12"/>
      <c r="C90" s="48"/>
      <c r="D90" s="8"/>
      <c r="E90" s="8"/>
      <c r="F90" s="8"/>
      <c r="G90" s="12"/>
      <c r="H90" s="25"/>
      <c r="M90" s="8">
        <f t="shared" si="6"/>
        <v>0</v>
      </c>
      <c r="N90" s="8" t="str">
        <f t="shared" si="7"/>
        <v/>
      </c>
    </row>
    <row r="91" spans="1:14">
      <c r="A91" s="10"/>
      <c r="B91" s="12"/>
      <c r="C91" s="48"/>
      <c r="D91" s="8"/>
      <c r="E91" s="8"/>
      <c r="F91" s="8"/>
      <c r="G91" s="12"/>
      <c r="H91" s="25"/>
      <c r="M91" s="8">
        <f t="shared" si="6"/>
        <v>0</v>
      </c>
      <c r="N91" s="8" t="str">
        <f t="shared" si="7"/>
        <v/>
      </c>
    </row>
    <row r="92" spans="1:14">
      <c r="A92" s="10"/>
      <c r="B92" s="12"/>
      <c r="C92" s="48"/>
      <c r="D92" s="8"/>
      <c r="E92" s="8"/>
      <c r="F92" s="8"/>
      <c r="G92" s="12"/>
      <c r="H92" s="25"/>
      <c r="L92" s="434"/>
      <c r="M92" s="8">
        <f t="shared" si="6"/>
        <v>0</v>
      </c>
      <c r="N92" s="8" t="str">
        <f t="shared" si="7"/>
        <v/>
      </c>
    </row>
    <row r="93" spans="1:14">
      <c r="A93" s="10"/>
      <c r="B93" s="18"/>
      <c r="C93" s="50"/>
      <c r="D93" s="8"/>
      <c r="E93" s="8"/>
      <c r="F93" s="8"/>
      <c r="G93" s="12"/>
      <c r="H93" s="51"/>
      <c r="M93" s="8">
        <f t="shared" si="6"/>
        <v>0</v>
      </c>
      <c r="N93" s="8" t="str">
        <f t="shared" si="7"/>
        <v/>
      </c>
    </row>
    <row r="94" spans="1:14">
      <c r="A94" s="10"/>
      <c r="B94" s="12"/>
      <c r="C94" s="11"/>
      <c r="D94" s="8"/>
      <c r="E94" s="8"/>
      <c r="F94" s="8"/>
      <c r="G94" s="12"/>
      <c r="H94" s="25"/>
      <c r="J94" s="30"/>
      <c r="M94" s="8">
        <f t="shared" si="6"/>
        <v>0</v>
      </c>
      <c r="N94" s="8" t="str">
        <f t="shared" si="7"/>
        <v/>
      </c>
    </row>
    <row r="95" spans="1:14">
      <c r="A95" s="10"/>
      <c r="B95" s="12"/>
      <c r="C95" s="11"/>
      <c r="D95" s="8"/>
      <c r="E95" s="8"/>
      <c r="F95" s="8"/>
      <c r="G95" s="12"/>
      <c r="H95" s="25"/>
      <c r="J95" s="30"/>
      <c r="M95" s="8">
        <f t="shared" si="6"/>
        <v>0</v>
      </c>
      <c r="N95" s="8" t="str">
        <f t="shared" si="7"/>
        <v/>
      </c>
    </row>
    <row r="96" spans="1:14">
      <c r="A96" s="10"/>
      <c r="B96" s="12"/>
      <c r="C96" s="11"/>
      <c r="D96" s="8"/>
      <c r="E96" s="8"/>
      <c r="F96" s="8"/>
      <c r="G96" s="12"/>
      <c r="H96" s="25"/>
      <c r="J96" s="30"/>
      <c r="M96" s="8">
        <f t="shared" si="6"/>
        <v>0</v>
      </c>
      <c r="N96" s="8" t="str">
        <f t="shared" si="7"/>
        <v/>
      </c>
    </row>
    <row r="97" spans="1:14">
      <c r="A97" s="10"/>
      <c r="B97" s="12"/>
      <c r="C97" s="11"/>
      <c r="D97" s="8"/>
      <c r="E97" s="8"/>
      <c r="F97" s="8"/>
      <c r="G97" s="12"/>
      <c r="H97" s="25"/>
      <c r="J97" s="30"/>
      <c r="M97" s="8">
        <f t="shared" si="6"/>
        <v>0</v>
      </c>
      <c r="N97" s="8" t="str">
        <f t="shared" si="7"/>
        <v/>
      </c>
    </row>
    <row r="98" spans="1:14">
      <c r="A98" s="10"/>
      <c r="B98" s="12"/>
      <c r="C98" s="11"/>
      <c r="D98" s="8"/>
      <c r="E98" s="8"/>
      <c r="F98" s="8"/>
      <c r="G98" s="12"/>
      <c r="H98" s="25"/>
      <c r="J98" s="30"/>
      <c r="M98" s="8">
        <f t="shared" si="6"/>
        <v>0</v>
      </c>
      <c r="N98" s="8" t="str">
        <f t="shared" si="7"/>
        <v/>
      </c>
    </row>
    <row r="99" spans="1:14">
      <c r="A99" s="52"/>
      <c r="B99" s="12"/>
      <c r="C99" s="11"/>
      <c r="D99" s="8"/>
      <c r="E99" s="8"/>
      <c r="F99" s="8"/>
      <c r="G99" s="12"/>
      <c r="H99" s="25"/>
      <c r="J99" s="30"/>
      <c r="M99" s="8">
        <f t="shared" si="6"/>
        <v>0</v>
      </c>
      <c r="N99" s="8" t="str">
        <f t="shared" si="7"/>
        <v/>
      </c>
    </row>
    <row r="100" spans="1:14">
      <c r="A100" s="52"/>
      <c r="B100" s="12"/>
      <c r="C100" s="11"/>
      <c r="D100" s="8"/>
      <c r="E100" s="8"/>
      <c r="F100" s="8"/>
      <c r="G100" s="12"/>
      <c r="H100" s="25"/>
      <c r="J100" s="30"/>
      <c r="M100" s="8">
        <f t="shared" si="6"/>
        <v>0</v>
      </c>
      <c r="N100" s="8" t="str">
        <f t="shared" si="7"/>
        <v/>
      </c>
    </row>
    <row r="101" spans="1:14">
      <c r="A101" s="52"/>
      <c r="B101" s="12"/>
      <c r="C101" s="11"/>
      <c r="D101" s="8"/>
      <c r="E101" s="8"/>
      <c r="F101" s="8"/>
      <c r="G101" s="12"/>
      <c r="H101" s="25"/>
      <c r="M101" s="8">
        <f t="shared" si="6"/>
        <v>0</v>
      </c>
      <c r="N101" s="8" t="str">
        <f t="shared" si="7"/>
        <v/>
      </c>
    </row>
    <row r="102" spans="1:14">
      <c r="A102" s="10"/>
      <c r="B102" s="12"/>
      <c r="C102" s="11"/>
      <c r="D102" s="8"/>
      <c r="E102" s="8"/>
      <c r="F102" s="8"/>
      <c r="G102" s="12"/>
      <c r="H102" s="25"/>
      <c r="M102" s="8">
        <f t="shared" si="6"/>
        <v>0</v>
      </c>
      <c r="N102" s="8" t="str">
        <f t="shared" si="7"/>
        <v/>
      </c>
    </row>
    <row r="103" spans="1:14">
      <c r="B103" s="18"/>
      <c r="C103" s="46"/>
      <c r="D103" s="8"/>
      <c r="E103" s="8"/>
      <c r="F103" s="8"/>
      <c r="G103" s="12"/>
      <c r="H103" s="51"/>
      <c r="M103" s="8">
        <f t="shared" si="6"/>
        <v>0</v>
      </c>
      <c r="N103" s="8" t="str">
        <f t="shared" si="7"/>
        <v/>
      </c>
    </row>
    <row r="104" spans="1:14">
      <c r="A104" s="10"/>
      <c r="B104" s="12"/>
      <c r="C104" s="48"/>
      <c r="D104" s="8"/>
      <c r="E104" s="8"/>
      <c r="F104" s="8"/>
      <c r="G104" s="12"/>
      <c r="H104" s="25"/>
      <c r="M104" s="8">
        <f t="shared" si="6"/>
        <v>0</v>
      </c>
      <c r="N104" s="8" t="str">
        <f t="shared" si="7"/>
        <v/>
      </c>
    </row>
    <row r="105" spans="1:14">
      <c r="A105" s="10"/>
      <c r="B105" s="12"/>
      <c r="C105" s="48"/>
      <c r="D105" s="8"/>
      <c r="E105" s="8"/>
      <c r="F105" s="8"/>
      <c r="G105" s="12"/>
      <c r="H105" s="25"/>
      <c r="M105" s="8">
        <f t="shared" si="6"/>
        <v>0</v>
      </c>
      <c r="N105" s="8" t="str">
        <f t="shared" si="7"/>
        <v/>
      </c>
    </row>
    <row r="106" spans="1:14">
      <c r="A106" s="10"/>
      <c r="B106" s="12"/>
      <c r="C106" s="48"/>
      <c r="D106" s="8"/>
      <c r="E106" s="8"/>
      <c r="F106" s="8"/>
      <c r="G106" s="12"/>
      <c r="H106" s="25"/>
      <c r="M106" s="8">
        <f t="shared" si="6"/>
        <v>0</v>
      </c>
      <c r="N106" s="8" t="str">
        <f t="shared" si="7"/>
        <v/>
      </c>
    </row>
    <row r="107" spans="1:14">
      <c r="M107" s="8">
        <f t="shared" si="6"/>
        <v>0</v>
      </c>
      <c r="N107" s="8" t="str">
        <f t="shared" si="7"/>
        <v/>
      </c>
    </row>
    <row r="108" spans="1:14">
      <c r="M108" s="8">
        <f t="shared" si="6"/>
        <v>0</v>
      </c>
      <c r="N108" s="8" t="str">
        <f t="shared" si="7"/>
        <v/>
      </c>
    </row>
    <row r="109" spans="1:14">
      <c r="M109" s="8">
        <f t="shared" si="6"/>
        <v>0</v>
      </c>
      <c r="N109" s="8" t="str">
        <f t="shared" si="7"/>
        <v/>
      </c>
    </row>
    <row r="110" spans="1:14">
      <c r="M110" s="8">
        <f t="shared" si="6"/>
        <v>0</v>
      </c>
      <c r="N110" s="8" t="str">
        <f t="shared" si="7"/>
        <v/>
      </c>
    </row>
    <row r="111" spans="1:14">
      <c r="M111" s="8">
        <f t="shared" si="6"/>
        <v>0</v>
      </c>
      <c r="N111" s="8" t="str">
        <f t="shared" si="7"/>
        <v/>
      </c>
    </row>
    <row r="112" spans="1:14">
      <c r="M112" s="8">
        <f t="shared" si="6"/>
        <v>0</v>
      </c>
      <c r="N112" s="8" t="str">
        <f t="shared" si="7"/>
        <v/>
      </c>
    </row>
    <row r="113" spans="13:14">
      <c r="M113" s="8">
        <f t="shared" si="6"/>
        <v>0</v>
      </c>
      <c r="N113" s="8" t="str">
        <f t="shared" si="7"/>
        <v/>
      </c>
    </row>
    <row r="114" spans="13:14">
      <c r="M114" s="8">
        <f t="shared" si="6"/>
        <v>0</v>
      </c>
      <c r="N114" s="8" t="str">
        <f t="shared" si="7"/>
        <v/>
      </c>
    </row>
    <row r="115" spans="13:14">
      <c r="M115" s="8">
        <f t="shared" si="6"/>
        <v>0</v>
      </c>
      <c r="N115" s="8" t="str">
        <f t="shared" si="7"/>
        <v/>
      </c>
    </row>
    <row r="116" spans="13:14">
      <c r="M116" s="8">
        <f t="shared" si="6"/>
        <v>0</v>
      </c>
      <c r="N116" s="8" t="str">
        <f t="shared" si="7"/>
        <v/>
      </c>
    </row>
    <row r="117" spans="13:14">
      <c r="M117" s="8">
        <f t="shared" si="6"/>
        <v>0</v>
      </c>
      <c r="N117" s="8" t="str">
        <f t="shared" si="7"/>
        <v/>
      </c>
    </row>
    <row r="118" spans="13:14">
      <c r="M118" s="8">
        <f t="shared" si="6"/>
        <v>0</v>
      </c>
      <c r="N118" s="8" t="str">
        <f t="shared" si="7"/>
        <v/>
      </c>
    </row>
    <row r="119" spans="13:14">
      <c r="M119" s="8">
        <f t="shared" si="6"/>
        <v>0</v>
      </c>
      <c r="N119" s="8" t="str">
        <f t="shared" si="7"/>
        <v/>
      </c>
    </row>
    <row r="120" spans="13:14">
      <c r="M120" s="8">
        <f t="shared" si="6"/>
        <v>0</v>
      </c>
      <c r="N120" s="8" t="str">
        <f t="shared" si="7"/>
        <v/>
      </c>
    </row>
    <row r="121" spans="13:14">
      <c r="M121" s="8">
        <f t="shared" si="6"/>
        <v>0</v>
      </c>
      <c r="N121" s="8" t="str">
        <f t="shared" si="7"/>
        <v/>
      </c>
    </row>
    <row r="122" spans="13:14">
      <c r="M122" s="8">
        <f t="shared" si="6"/>
        <v>0</v>
      </c>
      <c r="N122" s="8" t="str">
        <f t="shared" si="7"/>
        <v/>
      </c>
    </row>
    <row r="123" spans="13:14">
      <c r="M123" s="8">
        <f t="shared" si="6"/>
        <v>0</v>
      </c>
      <c r="N123" s="8" t="str">
        <f t="shared" si="7"/>
        <v/>
      </c>
    </row>
    <row r="124" spans="13:14">
      <c r="M124" s="8">
        <f t="shared" si="6"/>
        <v>0</v>
      </c>
      <c r="N124" s="8" t="str">
        <f t="shared" si="7"/>
        <v/>
      </c>
    </row>
    <row r="125" spans="13:14">
      <c r="M125" s="8">
        <f t="shared" si="6"/>
        <v>0</v>
      </c>
      <c r="N125" s="8" t="str">
        <f t="shared" si="7"/>
        <v/>
      </c>
    </row>
    <row r="126" spans="13:14">
      <c r="M126" s="8">
        <f t="shared" si="6"/>
        <v>0</v>
      </c>
      <c r="N126" s="8" t="str">
        <f t="shared" si="7"/>
        <v/>
      </c>
    </row>
    <row r="127" spans="13:14">
      <c r="M127" s="8">
        <f t="shared" si="6"/>
        <v>0</v>
      </c>
      <c r="N127" s="8" t="str">
        <f t="shared" si="7"/>
        <v/>
      </c>
    </row>
    <row r="128" spans="13:14">
      <c r="M128" s="8">
        <f t="shared" si="6"/>
        <v>0</v>
      </c>
      <c r="N128" s="8" t="str">
        <f t="shared" si="7"/>
        <v/>
      </c>
    </row>
    <row r="129" spans="13:14">
      <c r="M129" s="8">
        <f t="shared" si="6"/>
        <v>0</v>
      </c>
      <c r="N129" s="8" t="str">
        <f t="shared" si="7"/>
        <v/>
      </c>
    </row>
    <row r="130" spans="13:14">
      <c r="M130" s="8">
        <f t="shared" si="6"/>
        <v>0</v>
      </c>
      <c r="N130" s="8" t="str">
        <f t="shared" si="7"/>
        <v/>
      </c>
    </row>
    <row r="131" spans="13:14">
      <c r="M131" s="8">
        <f t="shared" si="6"/>
        <v>0</v>
      </c>
      <c r="N131" s="8" t="str">
        <f t="shared" si="7"/>
        <v/>
      </c>
    </row>
    <row r="132" spans="13:14">
      <c r="M132" s="8">
        <f t="shared" si="6"/>
        <v>0</v>
      </c>
      <c r="N132" s="8" t="str">
        <f t="shared" si="7"/>
        <v/>
      </c>
    </row>
    <row r="133" spans="13:14">
      <c r="M133" s="8">
        <f t="shared" si="6"/>
        <v>0</v>
      </c>
      <c r="N133" s="8" t="str">
        <f t="shared" si="7"/>
        <v/>
      </c>
    </row>
    <row r="134" spans="13:14">
      <c r="M134" s="8">
        <f t="shared" ref="M134:M197" si="8">IF(ISNUMBER(FIND("/",$B134,1)),MID($B134,1,FIND("/",$B134,1)-1),$B134)</f>
        <v>0</v>
      </c>
      <c r="N134" s="8" t="str">
        <f t="shared" ref="N134:N197" si="9">IF(ISNUMBER(FIND("/",$B134,1)),MID($B134,FIND("/",$B134,1)+1,LEN($B134)),"")</f>
        <v/>
      </c>
    </row>
    <row r="135" spans="13:14">
      <c r="M135" s="8">
        <f t="shared" si="8"/>
        <v>0</v>
      </c>
      <c r="N135" s="8" t="str">
        <f t="shared" si="9"/>
        <v/>
      </c>
    </row>
    <row r="136" spans="13:14">
      <c r="M136" s="8">
        <f t="shared" si="8"/>
        <v>0</v>
      </c>
      <c r="N136" s="8" t="str">
        <f t="shared" si="9"/>
        <v/>
      </c>
    </row>
    <row r="137" spans="13:14">
      <c r="M137" s="8">
        <f t="shared" si="8"/>
        <v>0</v>
      </c>
      <c r="N137" s="8" t="str">
        <f t="shared" si="9"/>
        <v/>
      </c>
    </row>
    <row r="138" spans="13:14">
      <c r="M138" s="8">
        <f t="shared" si="8"/>
        <v>0</v>
      </c>
      <c r="N138" s="8" t="str">
        <f t="shared" si="9"/>
        <v/>
      </c>
    </row>
    <row r="139" spans="13:14">
      <c r="M139" s="8">
        <f t="shared" si="8"/>
        <v>0</v>
      </c>
      <c r="N139" s="8" t="str">
        <f t="shared" si="9"/>
        <v/>
      </c>
    </row>
    <row r="140" spans="13:14">
      <c r="M140" s="8">
        <f t="shared" si="8"/>
        <v>0</v>
      </c>
      <c r="N140" s="8" t="str">
        <f t="shared" si="9"/>
        <v/>
      </c>
    </row>
    <row r="141" spans="13:14">
      <c r="M141" s="8">
        <f t="shared" si="8"/>
        <v>0</v>
      </c>
      <c r="N141" s="8" t="str">
        <f t="shared" si="9"/>
        <v/>
      </c>
    </row>
    <row r="142" spans="13:14">
      <c r="M142" s="8">
        <f t="shared" si="8"/>
        <v>0</v>
      </c>
      <c r="N142" s="8" t="str">
        <f t="shared" si="9"/>
        <v/>
      </c>
    </row>
    <row r="143" spans="13:14">
      <c r="M143" s="8">
        <f t="shared" si="8"/>
        <v>0</v>
      </c>
      <c r="N143" s="8" t="str">
        <f t="shared" si="9"/>
        <v/>
      </c>
    </row>
    <row r="144" spans="13:14">
      <c r="M144" s="8">
        <f t="shared" si="8"/>
        <v>0</v>
      </c>
      <c r="N144" s="8" t="str">
        <f t="shared" si="9"/>
        <v/>
      </c>
    </row>
    <row r="145" spans="13:14">
      <c r="M145" s="8">
        <f t="shared" si="8"/>
        <v>0</v>
      </c>
      <c r="N145" s="8" t="str">
        <f t="shared" si="9"/>
        <v/>
      </c>
    </row>
    <row r="146" spans="13:14">
      <c r="M146" s="8">
        <f t="shared" si="8"/>
        <v>0</v>
      </c>
      <c r="N146" s="8" t="str">
        <f t="shared" si="9"/>
        <v/>
      </c>
    </row>
    <row r="147" spans="13:14">
      <c r="M147" s="8">
        <f t="shared" si="8"/>
        <v>0</v>
      </c>
      <c r="N147" s="8" t="str">
        <f t="shared" si="9"/>
        <v/>
      </c>
    </row>
    <row r="148" spans="13:14">
      <c r="M148" s="8">
        <f t="shared" si="8"/>
        <v>0</v>
      </c>
      <c r="N148" s="8" t="str">
        <f t="shared" si="9"/>
        <v/>
      </c>
    </row>
    <row r="149" spans="13:14">
      <c r="M149" s="8">
        <f t="shared" si="8"/>
        <v>0</v>
      </c>
      <c r="N149" s="8" t="str">
        <f t="shared" si="9"/>
        <v/>
      </c>
    </row>
    <row r="150" spans="13:14">
      <c r="M150" s="8">
        <f t="shared" si="8"/>
        <v>0</v>
      </c>
      <c r="N150" s="8" t="str">
        <f t="shared" si="9"/>
        <v/>
      </c>
    </row>
    <row r="151" spans="13:14">
      <c r="M151" s="8">
        <f t="shared" si="8"/>
        <v>0</v>
      </c>
      <c r="N151" s="8" t="str">
        <f t="shared" si="9"/>
        <v/>
      </c>
    </row>
    <row r="152" spans="13:14">
      <c r="M152" s="8">
        <f t="shared" si="8"/>
        <v>0</v>
      </c>
      <c r="N152" s="8" t="str">
        <f t="shared" si="9"/>
        <v/>
      </c>
    </row>
    <row r="153" spans="13:14">
      <c r="M153" s="8">
        <f t="shared" si="8"/>
        <v>0</v>
      </c>
      <c r="N153" s="8" t="str">
        <f t="shared" si="9"/>
        <v/>
      </c>
    </row>
    <row r="154" spans="13:14">
      <c r="M154" s="8">
        <f t="shared" si="8"/>
        <v>0</v>
      </c>
      <c r="N154" s="8" t="str">
        <f t="shared" si="9"/>
        <v/>
      </c>
    </row>
    <row r="155" spans="13:14">
      <c r="M155" s="8">
        <f t="shared" si="8"/>
        <v>0</v>
      </c>
      <c r="N155" s="8" t="str">
        <f t="shared" si="9"/>
        <v/>
      </c>
    </row>
    <row r="156" spans="13:14">
      <c r="M156" s="8">
        <f t="shared" si="8"/>
        <v>0</v>
      </c>
      <c r="N156" s="8" t="str">
        <f t="shared" si="9"/>
        <v/>
      </c>
    </row>
    <row r="157" spans="13:14">
      <c r="M157" s="8">
        <f t="shared" si="8"/>
        <v>0</v>
      </c>
      <c r="N157" s="8" t="str">
        <f t="shared" si="9"/>
        <v/>
      </c>
    </row>
    <row r="158" spans="13:14">
      <c r="M158" s="8">
        <f t="shared" si="8"/>
        <v>0</v>
      </c>
      <c r="N158" s="8" t="str">
        <f t="shared" si="9"/>
        <v/>
      </c>
    </row>
    <row r="159" spans="13:14">
      <c r="M159" s="8">
        <f t="shared" si="8"/>
        <v>0</v>
      </c>
      <c r="N159" s="8" t="str">
        <f t="shared" si="9"/>
        <v/>
      </c>
    </row>
    <row r="160" spans="13:14">
      <c r="M160" s="8">
        <f t="shared" si="8"/>
        <v>0</v>
      </c>
      <c r="N160" s="8" t="str">
        <f t="shared" si="9"/>
        <v/>
      </c>
    </row>
    <row r="161" spans="12:14">
      <c r="M161" s="8">
        <f t="shared" si="8"/>
        <v>0</v>
      </c>
      <c r="N161" s="8" t="str">
        <f t="shared" si="9"/>
        <v/>
      </c>
    </row>
    <row r="162" spans="12:14">
      <c r="M162" s="8">
        <f t="shared" si="8"/>
        <v>0</v>
      </c>
      <c r="N162" s="8" t="str">
        <f t="shared" si="9"/>
        <v/>
      </c>
    </row>
    <row r="163" spans="12:14">
      <c r="M163" s="8">
        <f t="shared" si="8"/>
        <v>0</v>
      </c>
      <c r="N163" s="8" t="str">
        <f t="shared" si="9"/>
        <v/>
      </c>
    </row>
    <row r="164" spans="12:14">
      <c r="M164" s="8">
        <f t="shared" si="8"/>
        <v>0</v>
      </c>
      <c r="N164" s="8" t="str">
        <f t="shared" si="9"/>
        <v/>
      </c>
    </row>
    <row r="165" spans="12:14">
      <c r="M165" s="8">
        <f t="shared" si="8"/>
        <v>0</v>
      </c>
      <c r="N165" s="8" t="str">
        <f t="shared" si="9"/>
        <v/>
      </c>
    </row>
    <row r="166" spans="12:14">
      <c r="M166" s="8">
        <f t="shared" si="8"/>
        <v>0</v>
      </c>
      <c r="N166" s="8" t="str">
        <f t="shared" si="9"/>
        <v/>
      </c>
    </row>
    <row r="167" spans="12:14">
      <c r="M167" s="8">
        <f t="shared" si="8"/>
        <v>0</v>
      </c>
      <c r="N167" s="8" t="str">
        <f t="shared" si="9"/>
        <v/>
      </c>
    </row>
    <row r="168" spans="12:14">
      <c r="M168" s="8">
        <f t="shared" si="8"/>
        <v>0</v>
      </c>
      <c r="N168" s="8" t="str">
        <f t="shared" si="9"/>
        <v/>
      </c>
    </row>
    <row r="169" spans="12:14">
      <c r="M169" s="8">
        <f t="shared" si="8"/>
        <v>0</v>
      </c>
      <c r="N169" s="8" t="str">
        <f t="shared" si="9"/>
        <v/>
      </c>
    </row>
    <row r="170" spans="12:14">
      <c r="M170" s="8">
        <f t="shared" si="8"/>
        <v>0</v>
      </c>
      <c r="N170" s="8" t="str">
        <f t="shared" si="9"/>
        <v/>
      </c>
    </row>
    <row r="171" spans="12:14">
      <c r="M171" s="8">
        <f t="shared" si="8"/>
        <v>0</v>
      </c>
      <c r="N171" s="8" t="str">
        <f t="shared" si="9"/>
        <v/>
      </c>
    </row>
    <row r="172" spans="12:14">
      <c r="M172" s="8">
        <f t="shared" si="8"/>
        <v>0</v>
      </c>
      <c r="N172" s="8" t="str">
        <f t="shared" si="9"/>
        <v/>
      </c>
    </row>
    <row r="173" spans="12:14">
      <c r="L173" s="12"/>
      <c r="M173" s="8">
        <f t="shared" si="8"/>
        <v>0</v>
      </c>
      <c r="N173" s="8" t="str">
        <f t="shared" si="9"/>
        <v/>
      </c>
    </row>
    <row r="174" spans="12:14">
      <c r="L174" s="12"/>
      <c r="M174" s="8">
        <f t="shared" si="8"/>
        <v>0</v>
      </c>
      <c r="N174" s="8" t="str">
        <f t="shared" si="9"/>
        <v/>
      </c>
    </row>
    <row r="175" spans="12:14">
      <c r="L175" s="12"/>
      <c r="M175" s="8">
        <f t="shared" si="8"/>
        <v>0</v>
      </c>
      <c r="N175" s="8" t="str">
        <f t="shared" si="9"/>
        <v/>
      </c>
    </row>
    <row r="176" spans="12:14">
      <c r="L176" s="12"/>
      <c r="M176" s="8">
        <f t="shared" si="8"/>
        <v>0</v>
      </c>
      <c r="N176" s="8" t="str">
        <f t="shared" si="9"/>
        <v/>
      </c>
    </row>
    <row r="177" spans="12:14">
      <c r="L177" s="12"/>
      <c r="M177" s="8">
        <f t="shared" si="8"/>
        <v>0</v>
      </c>
      <c r="N177" s="8" t="str">
        <f t="shared" si="9"/>
        <v/>
      </c>
    </row>
    <row r="178" spans="12:14">
      <c r="L178" s="12"/>
      <c r="M178" s="8">
        <f t="shared" si="8"/>
        <v>0</v>
      </c>
      <c r="N178" s="8" t="str">
        <f t="shared" si="9"/>
        <v/>
      </c>
    </row>
    <row r="179" spans="12:14">
      <c r="L179" s="12"/>
      <c r="M179" s="8">
        <f t="shared" si="8"/>
        <v>0</v>
      </c>
      <c r="N179" s="8" t="str">
        <f t="shared" si="9"/>
        <v/>
      </c>
    </row>
    <row r="180" spans="12:14">
      <c r="L180" s="12"/>
      <c r="M180" s="8">
        <f t="shared" si="8"/>
        <v>0</v>
      </c>
      <c r="N180" s="8" t="str">
        <f t="shared" si="9"/>
        <v/>
      </c>
    </row>
    <row r="181" spans="12:14">
      <c r="L181" s="12"/>
      <c r="M181" s="8">
        <f t="shared" si="8"/>
        <v>0</v>
      </c>
      <c r="N181" s="8" t="str">
        <f t="shared" si="9"/>
        <v/>
      </c>
    </row>
    <row r="182" spans="12:14">
      <c r="L182" s="12"/>
      <c r="M182" s="8">
        <f t="shared" si="8"/>
        <v>0</v>
      </c>
      <c r="N182" s="8" t="str">
        <f t="shared" si="9"/>
        <v/>
      </c>
    </row>
    <row r="183" spans="12:14">
      <c r="L183" s="12"/>
      <c r="M183" s="8">
        <f t="shared" si="8"/>
        <v>0</v>
      </c>
      <c r="N183" s="8" t="str">
        <f t="shared" si="9"/>
        <v/>
      </c>
    </row>
    <row r="184" spans="12:14">
      <c r="L184" s="12"/>
      <c r="M184" s="8">
        <f t="shared" si="8"/>
        <v>0</v>
      </c>
      <c r="N184" s="8" t="str">
        <f t="shared" si="9"/>
        <v/>
      </c>
    </row>
    <row r="185" spans="12:14">
      <c r="L185" s="12"/>
      <c r="M185" s="8">
        <f t="shared" si="8"/>
        <v>0</v>
      </c>
      <c r="N185" s="8" t="str">
        <f t="shared" si="9"/>
        <v/>
      </c>
    </row>
    <row r="186" spans="12:14">
      <c r="L186" s="12"/>
      <c r="M186" s="8">
        <f t="shared" si="8"/>
        <v>0</v>
      </c>
      <c r="N186" s="8" t="str">
        <f t="shared" si="9"/>
        <v/>
      </c>
    </row>
    <row r="187" spans="12:14">
      <c r="L187" s="12"/>
      <c r="M187" s="8">
        <f t="shared" si="8"/>
        <v>0</v>
      </c>
      <c r="N187" s="8" t="str">
        <f t="shared" si="9"/>
        <v/>
      </c>
    </row>
    <row r="188" spans="12:14">
      <c r="L188" s="12"/>
      <c r="M188" s="8">
        <f t="shared" si="8"/>
        <v>0</v>
      </c>
      <c r="N188" s="8" t="str">
        <f t="shared" si="9"/>
        <v/>
      </c>
    </row>
    <row r="189" spans="12:14">
      <c r="L189" s="12"/>
      <c r="M189" s="8">
        <f t="shared" si="8"/>
        <v>0</v>
      </c>
      <c r="N189" s="8" t="str">
        <f t="shared" si="9"/>
        <v/>
      </c>
    </row>
    <row r="190" spans="12:14">
      <c r="L190" s="12"/>
      <c r="M190" s="8">
        <f t="shared" si="8"/>
        <v>0</v>
      </c>
      <c r="N190" s="8" t="str">
        <f t="shared" si="9"/>
        <v/>
      </c>
    </row>
    <row r="191" spans="12:14">
      <c r="L191" s="12"/>
      <c r="M191" s="8">
        <f t="shared" si="8"/>
        <v>0</v>
      </c>
      <c r="N191" s="8" t="str">
        <f t="shared" si="9"/>
        <v/>
      </c>
    </row>
    <row r="192" spans="12:14">
      <c r="L192" s="12"/>
      <c r="M192" s="8">
        <f t="shared" si="8"/>
        <v>0</v>
      </c>
      <c r="N192" s="8" t="str">
        <f t="shared" si="9"/>
        <v/>
      </c>
    </row>
    <row r="193" spans="12:14">
      <c r="L193" s="12"/>
      <c r="M193" s="8">
        <f t="shared" si="8"/>
        <v>0</v>
      </c>
      <c r="N193" s="8" t="str">
        <f t="shared" si="9"/>
        <v/>
      </c>
    </row>
    <row r="194" spans="12:14">
      <c r="L194" s="43"/>
      <c r="M194" s="8">
        <f t="shared" si="8"/>
        <v>0</v>
      </c>
      <c r="N194" s="8" t="str">
        <f t="shared" si="9"/>
        <v/>
      </c>
    </row>
    <row r="195" spans="12:14">
      <c r="L195" s="43"/>
      <c r="M195" s="8">
        <f t="shared" si="8"/>
        <v>0</v>
      </c>
      <c r="N195" s="8" t="str">
        <f t="shared" si="9"/>
        <v/>
      </c>
    </row>
    <row r="196" spans="12:14">
      <c r="L196" s="43"/>
      <c r="M196" s="8">
        <f t="shared" si="8"/>
        <v>0</v>
      </c>
      <c r="N196" s="8" t="str">
        <f t="shared" si="9"/>
        <v/>
      </c>
    </row>
    <row r="197" spans="12:14">
      <c r="L197" s="43"/>
      <c r="M197" s="8">
        <f t="shared" si="8"/>
        <v>0</v>
      </c>
      <c r="N197" s="8" t="str">
        <f t="shared" si="9"/>
        <v/>
      </c>
    </row>
    <row r="198" spans="12:14">
      <c r="L198" s="43"/>
      <c r="M198" s="8">
        <f t="shared" ref="M198:M261" si="10">IF(ISNUMBER(FIND("/",$B198,1)),MID($B198,1,FIND("/",$B198,1)-1),$B198)</f>
        <v>0</v>
      </c>
      <c r="N198" s="8" t="str">
        <f t="shared" ref="N198:N261" si="11">IF(ISNUMBER(FIND("/",$B198,1)),MID($B198,FIND("/",$B198,1)+1,LEN($B198)),"")</f>
        <v/>
      </c>
    </row>
    <row r="199" spans="12:14">
      <c r="L199" s="43"/>
      <c r="M199" s="8">
        <f t="shared" si="10"/>
        <v>0</v>
      </c>
      <c r="N199" s="8" t="str">
        <f t="shared" si="11"/>
        <v/>
      </c>
    </row>
    <row r="200" spans="12:14">
      <c r="L200" s="43"/>
      <c r="M200" s="8">
        <f t="shared" si="10"/>
        <v>0</v>
      </c>
      <c r="N200" s="8" t="str">
        <f t="shared" si="11"/>
        <v/>
      </c>
    </row>
    <row r="201" spans="12:14">
      <c r="L201" s="43"/>
      <c r="M201" s="8">
        <f t="shared" si="10"/>
        <v>0</v>
      </c>
      <c r="N201" s="8" t="str">
        <f t="shared" si="11"/>
        <v/>
      </c>
    </row>
    <row r="202" spans="12:14">
      <c r="L202" s="43"/>
      <c r="M202" s="8">
        <f t="shared" si="10"/>
        <v>0</v>
      </c>
      <c r="N202" s="8" t="str">
        <f t="shared" si="11"/>
        <v/>
      </c>
    </row>
    <row r="203" spans="12:14">
      <c r="L203" s="43"/>
      <c r="M203" s="8">
        <f t="shared" si="10"/>
        <v>0</v>
      </c>
      <c r="N203" s="8" t="str">
        <f t="shared" si="11"/>
        <v/>
      </c>
    </row>
    <row r="204" spans="12:14">
      <c r="L204" s="43"/>
      <c r="M204" s="8">
        <f t="shared" si="10"/>
        <v>0</v>
      </c>
      <c r="N204" s="8" t="str">
        <f t="shared" si="11"/>
        <v/>
      </c>
    </row>
    <row r="205" spans="12:14">
      <c r="L205" s="43"/>
      <c r="M205" s="8">
        <f t="shared" si="10"/>
        <v>0</v>
      </c>
      <c r="N205" s="8" t="str">
        <f t="shared" si="11"/>
        <v/>
      </c>
    </row>
    <row r="206" spans="12:14">
      <c r="L206" s="43"/>
      <c r="M206" s="8">
        <f t="shared" si="10"/>
        <v>0</v>
      </c>
      <c r="N206" s="8" t="str">
        <f t="shared" si="11"/>
        <v/>
      </c>
    </row>
    <row r="207" spans="12:14">
      <c r="L207" s="43"/>
      <c r="M207" s="8">
        <f t="shared" si="10"/>
        <v>0</v>
      </c>
      <c r="N207" s="8" t="str">
        <f t="shared" si="11"/>
        <v/>
      </c>
    </row>
    <row r="208" spans="12:14">
      <c r="L208" s="43"/>
      <c r="M208" s="8">
        <f t="shared" si="10"/>
        <v>0</v>
      </c>
      <c r="N208" s="8" t="str">
        <f t="shared" si="11"/>
        <v/>
      </c>
    </row>
    <row r="209" spans="12:14">
      <c r="L209" s="43"/>
      <c r="M209" s="8">
        <f t="shared" si="10"/>
        <v>0</v>
      </c>
      <c r="N209" s="8" t="str">
        <f t="shared" si="11"/>
        <v/>
      </c>
    </row>
    <row r="210" spans="12:14">
      <c r="L210" s="43"/>
      <c r="M210" s="8">
        <f t="shared" si="10"/>
        <v>0</v>
      </c>
      <c r="N210" s="8" t="str">
        <f t="shared" si="11"/>
        <v/>
      </c>
    </row>
    <row r="211" spans="12:14">
      <c r="L211" s="43"/>
      <c r="M211" s="8">
        <f t="shared" si="10"/>
        <v>0</v>
      </c>
      <c r="N211" s="8" t="str">
        <f t="shared" si="11"/>
        <v/>
      </c>
    </row>
    <row r="212" spans="12:14">
      <c r="L212" s="43"/>
      <c r="M212" s="8">
        <f t="shared" si="10"/>
        <v>0</v>
      </c>
      <c r="N212" s="8" t="str">
        <f t="shared" si="11"/>
        <v/>
      </c>
    </row>
    <row r="213" spans="12:14">
      <c r="L213" s="43"/>
      <c r="M213" s="8">
        <f t="shared" si="10"/>
        <v>0</v>
      </c>
      <c r="N213" s="8" t="str">
        <f t="shared" si="11"/>
        <v/>
      </c>
    </row>
    <row r="214" spans="12:14">
      <c r="L214" s="43"/>
      <c r="M214" s="8">
        <f t="shared" si="10"/>
        <v>0</v>
      </c>
      <c r="N214" s="8" t="str">
        <f t="shared" si="11"/>
        <v/>
      </c>
    </row>
    <row r="215" spans="12:14">
      <c r="L215" s="43"/>
      <c r="M215" s="8">
        <f t="shared" si="10"/>
        <v>0</v>
      </c>
      <c r="N215" s="8" t="str">
        <f t="shared" si="11"/>
        <v/>
      </c>
    </row>
    <row r="216" spans="12:14">
      <c r="L216" s="12"/>
      <c r="M216" s="8">
        <f t="shared" si="10"/>
        <v>0</v>
      </c>
      <c r="N216" s="8" t="str">
        <f t="shared" si="11"/>
        <v/>
      </c>
    </row>
    <row r="217" spans="12:14">
      <c r="L217" s="12"/>
      <c r="M217" s="8">
        <f t="shared" si="10"/>
        <v>0</v>
      </c>
      <c r="N217" s="8" t="str">
        <f t="shared" si="11"/>
        <v/>
      </c>
    </row>
    <row r="218" spans="12:14">
      <c r="L218" s="12"/>
      <c r="M218" s="8">
        <f t="shared" si="10"/>
        <v>0</v>
      </c>
      <c r="N218" s="8" t="str">
        <f t="shared" si="11"/>
        <v/>
      </c>
    </row>
    <row r="219" spans="12:14">
      <c r="L219" s="12"/>
      <c r="M219" s="8">
        <f t="shared" si="10"/>
        <v>0</v>
      </c>
      <c r="N219" s="8" t="str">
        <f t="shared" si="11"/>
        <v/>
      </c>
    </row>
    <row r="220" spans="12:14">
      <c r="L220" s="12"/>
      <c r="M220" s="8">
        <f t="shared" si="10"/>
        <v>0</v>
      </c>
      <c r="N220" s="8" t="str">
        <f t="shared" si="11"/>
        <v/>
      </c>
    </row>
    <row r="221" spans="12:14">
      <c r="L221" s="12"/>
      <c r="M221" s="8">
        <f t="shared" si="10"/>
        <v>0</v>
      </c>
      <c r="N221" s="8" t="str">
        <f t="shared" si="11"/>
        <v/>
      </c>
    </row>
    <row r="222" spans="12:14">
      <c r="L222" s="12"/>
      <c r="M222" s="8">
        <f t="shared" si="10"/>
        <v>0</v>
      </c>
      <c r="N222" s="8" t="str">
        <f t="shared" si="11"/>
        <v/>
      </c>
    </row>
    <row r="223" spans="12:14">
      <c r="M223" s="8">
        <f t="shared" si="10"/>
        <v>0</v>
      </c>
      <c r="N223" s="8" t="str">
        <f t="shared" si="11"/>
        <v/>
      </c>
    </row>
    <row r="224" spans="12:14">
      <c r="M224" s="8">
        <f t="shared" si="10"/>
        <v>0</v>
      </c>
      <c r="N224" s="8" t="str">
        <f t="shared" si="11"/>
        <v/>
      </c>
    </row>
    <row r="225" spans="12:14">
      <c r="L225" s="15"/>
      <c r="M225" s="8">
        <f t="shared" si="10"/>
        <v>0</v>
      </c>
      <c r="N225" s="8" t="str">
        <f t="shared" si="11"/>
        <v/>
      </c>
    </row>
    <row r="226" spans="12:14">
      <c r="L226" s="15"/>
      <c r="M226" s="8">
        <f t="shared" si="10"/>
        <v>0</v>
      </c>
      <c r="N226" s="8" t="str">
        <f t="shared" si="11"/>
        <v/>
      </c>
    </row>
    <row r="227" spans="12:14">
      <c r="L227" s="15"/>
      <c r="M227" s="8">
        <f t="shared" si="10"/>
        <v>0</v>
      </c>
      <c r="N227" s="8" t="str">
        <f t="shared" si="11"/>
        <v/>
      </c>
    </row>
    <row r="228" spans="12:14">
      <c r="L228" s="15"/>
      <c r="M228" s="8">
        <f t="shared" si="10"/>
        <v>0</v>
      </c>
      <c r="N228" s="8" t="str">
        <f t="shared" si="11"/>
        <v/>
      </c>
    </row>
    <row r="229" spans="12:14">
      <c r="L229" s="15"/>
      <c r="M229" s="8">
        <f t="shared" si="10"/>
        <v>0</v>
      </c>
      <c r="N229" s="8" t="str">
        <f t="shared" si="11"/>
        <v/>
      </c>
    </row>
    <row r="230" spans="12:14">
      <c r="L230" s="15"/>
      <c r="M230" s="8">
        <f t="shared" si="10"/>
        <v>0</v>
      </c>
      <c r="N230" s="8" t="str">
        <f t="shared" si="11"/>
        <v/>
      </c>
    </row>
    <row r="231" spans="12:14">
      <c r="L231" s="15"/>
      <c r="M231" s="8">
        <f t="shared" si="10"/>
        <v>0</v>
      </c>
      <c r="N231" s="8" t="str">
        <f t="shared" si="11"/>
        <v/>
      </c>
    </row>
    <row r="232" spans="12:14">
      <c r="L232" s="15"/>
      <c r="M232" s="8">
        <f t="shared" si="10"/>
        <v>0</v>
      </c>
      <c r="N232" s="8" t="str">
        <f t="shared" si="11"/>
        <v/>
      </c>
    </row>
    <row r="233" spans="12:14">
      <c r="L233" s="15"/>
      <c r="M233" s="8">
        <f t="shared" si="10"/>
        <v>0</v>
      </c>
      <c r="N233" s="8" t="str">
        <f t="shared" si="11"/>
        <v/>
      </c>
    </row>
    <row r="234" spans="12:14">
      <c r="L234" s="15"/>
      <c r="M234" s="8">
        <f t="shared" si="10"/>
        <v>0</v>
      </c>
      <c r="N234" s="8" t="str">
        <f t="shared" si="11"/>
        <v/>
      </c>
    </row>
    <row r="235" spans="12:14">
      <c r="L235" s="15"/>
      <c r="M235" s="8">
        <f t="shared" si="10"/>
        <v>0</v>
      </c>
      <c r="N235" s="8" t="str">
        <f t="shared" si="11"/>
        <v/>
      </c>
    </row>
    <row r="236" spans="12:14">
      <c r="L236" s="15"/>
      <c r="M236" s="8">
        <f t="shared" si="10"/>
        <v>0</v>
      </c>
      <c r="N236" s="8" t="str">
        <f t="shared" si="11"/>
        <v/>
      </c>
    </row>
    <row r="237" spans="12:14">
      <c r="L237" s="15"/>
      <c r="M237" s="8">
        <f t="shared" si="10"/>
        <v>0</v>
      </c>
      <c r="N237" s="8" t="str">
        <f t="shared" si="11"/>
        <v/>
      </c>
    </row>
    <row r="238" spans="12:14">
      <c r="L238" s="15"/>
      <c r="M238" s="8">
        <f t="shared" si="10"/>
        <v>0</v>
      </c>
      <c r="N238" s="8" t="str">
        <f t="shared" si="11"/>
        <v/>
      </c>
    </row>
    <row r="239" spans="12:14">
      <c r="L239" s="15"/>
      <c r="M239" s="8">
        <f t="shared" si="10"/>
        <v>0</v>
      </c>
      <c r="N239" s="8" t="str">
        <f t="shared" si="11"/>
        <v/>
      </c>
    </row>
    <row r="240" spans="12:14">
      <c r="L240" s="15"/>
      <c r="M240" s="8">
        <f t="shared" si="10"/>
        <v>0</v>
      </c>
      <c r="N240" s="8" t="str">
        <f t="shared" si="11"/>
        <v/>
      </c>
    </row>
    <row r="241" spans="12:14">
      <c r="L241" s="15"/>
      <c r="M241" s="8">
        <f t="shared" si="10"/>
        <v>0</v>
      </c>
      <c r="N241" s="8" t="str">
        <f t="shared" si="11"/>
        <v/>
      </c>
    </row>
    <row r="242" spans="12:14">
      <c r="L242" s="15"/>
      <c r="M242" s="8">
        <f t="shared" si="10"/>
        <v>0</v>
      </c>
      <c r="N242" s="8" t="str">
        <f t="shared" si="11"/>
        <v/>
      </c>
    </row>
    <row r="243" spans="12:14">
      <c r="L243" s="15"/>
      <c r="M243" s="8">
        <f t="shared" si="10"/>
        <v>0</v>
      </c>
      <c r="N243" s="8" t="str">
        <f t="shared" si="11"/>
        <v/>
      </c>
    </row>
    <row r="244" spans="12:14">
      <c r="L244" s="15"/>
      <c r="M244" s="8">
        <f t="shared" si="10"/>
        <v>0</v>
      </c>
      <c r="N244" s="8" t="str">
        <f t="shared" si="11"/>
        <v/>
      </c>
    </row>
    <row r="245" spans="12:14">
      <c r="L245" s="15"/>
      <c r="M245" s="8">
        <f t="shared" si="10"/>
        <v>0</v>
      </c>
      <c r="N245" s="8" t="str">
        <f t="shared" si="11"/>
        <v/>
      </c>
    </row>
    <row r="246" spans="12:14">
      <c r="L246" s="15"/>
      <c r="M246" s="8">
        <f t="shared" si="10"/>
        <v>0</v>
      </c>
      <c r="N246" s="8" t="str">
        <f t="shared" si="11"/>
        <v/>
      </c>
    </row>
    <row r="247" spans="12:14">
      <c r="L247" s="15"/>
      <c r="M247" s="8">
        <f t="shared" si="10"/>
        <v>0</v>
      </c>
      <c r="N247" s="8" t="str">
        <f t="shared" si="11"/>
        <v/>
      </c>
    </row>
    <row r="248" spans="12:14">
      <c r="L248" s="15"/>
      <c r="M248" s="8">
        <f t="shared" si="10"/>
        <v>0</v>
      </c>
      <c r="N248" s="8" t="str">
        <f t="shared" si="11"/>
        <v/>
      </c>
    </row>
    <row r="249" spans="12:14">
      <c r="L249" s="15"/>
      <c r="M249" s="8">
        <f t="shared" si="10"/>
        <v>0</v>
      </c>
      <c r="N249" s="8" t="str">
        <f t="shared" si="11"/>
        <v/>
      </c>
    </row>
    <row r="250" spans="12:14">
      <c r="L250" s="15"/>
      <c r="M250" s="8">
        <f t="shared" si="10"/>
        <v>0</v>
      </c>
      <c r="N250" s="8" t="str">
        <f t="shared" si="11"/>
        <v/>
      </c>
    </row>
    <row r="251" spans="12:14">
      <c r="L251" s="15"/>
      <c r="M251" s="8">
        <f t="shared" si="10"/>
        <v>0</v>
      </c>
      <c r="N251" s="8" t="str">
        <f t="shared" si="11"/>
        <v/>
      </c>
    </row>
    <row r="252" spans="12:14">
      <c r="L252" s="15"/>
      <c r="M252" s="8">
        <f t="shared" si="10"/>
        <v>0</v>
      </c>
      <c r="N252" s="8" t="str">
        <f t="shared" si="11"/>
        <v/>
      </c>
    </row>
    <row r="253" spans="12:14">
      <c r="L253" s="15"/>
      <c r="M253" s="8">
        <f t="shared" si="10"/>
        <v>0</v>
      </c>
      <c r="N253" s="8" t="str">
        <f t="shared" si="11"/>
        <v/>
      </c>
    </row>
    <row r="254" spans="12:14">
      <c r="L254" s="15"/>
      <c r="M254" s="8">
        <f t="shared" si="10"/>
        <v>0</v>
      </c>
      <c r="N254" s="8" t="str">
        <f t="shared" si="11"/>
        <v/>
      </c>
    </row>
    <row r="255" spans="12:14">
      <c r="L255" s="15"/>
      <c r="M255" s="8">
        <f t="shared" si="10"/>
        <v>0</v>
      </c>
      <c r="N255" s="8" t="str">
        <f t="shared" si="11"/>
        <v/>
      </c>
    </row>
    <row r="256" spans="12:14">
      <c r="L256" s="15"/>
      <c r="M256" s="8">
        <f t="shared" si="10"/>
        <v>0</v>
      </c>
      <c r="N256" s="8" t="str">
        <f t="shared" si="11"/>
        <v/>
      </c>
    </row>
    <row r="257" spans="12:14">
      <c r="L257" s="15"/>
      <c r="M257" s="8">
        <f t="shared" si="10"/>
        <v>0</v>
      </c>
      <c r="N257" s="8" t="str">
        <f t="shared" si="11"/>
        <v/>
      </c>
    </row>
    <row r="258" spans="12:14">
      <c r="L258" s="15"/>
      <c r="M258" s="8">
        <f t="shared" si="10"/>
        <v>0</v>
      </c>
      <c r="N258" s="8" t="str">
        <f t="shared" si="11"/>
        <v/>
      </c>
    </row>
    <row r="259" spans="12:14">
      <c r="L259" s="15"/>
      <c r="M259" s="8">
        <f t="shared" si="10"/>
        <v>0</v>
      </c>
      <c r="N259" s="8" t="str">
        <f t="shared" si="11"/>
        <v/>
      </c>
    </row>
    <row r="260" spans="12:14">
      <c r="L260" s="15"/>
      <c r="M260" s="8">
        <f t="shared" si="10"/>
        <v>0</v>
      </c>
      <c r="N260" s="8" t="str">
        <f t="shared" si="11"/>
        <v/>
      </c>
    </row>
    <row r="261" spans="12:14">
      <c r="L261" s="15"/>
      <c r="M261" s="8">
        <f t="shared" si="10"/>
        <v>0</v>
      </c>
      <c r="N261" s="8" t="str">
        <f t="shared" si="11"/>
        <v/>
      </c>
    </row>
    <row r="262" spans="12:14">
      <c r="L262" s="15"/>
      <c r="M262" s="8">
        <f t="shared" ref="M262:M300" si="12">IF(ISNUMBER(FIND("/",$B262,1)),MID($B262,1,FIND("/",$B262,1)-1),$B262)</f>
        <v>0</v>
      </c>
      <c r="N262" s="8" t="str">
        <f t="shared" ref="N262:N300" si="13">IF(ISNUMBER(FIND("/",$B262,1)),MID($B262,FIND("/",$B262,1)+1,LEN($B262)),"")</f>
        <v/>
      </c>
    </row>
    <row r="263" spans="12:14">
      <c r="L263" s="15"/>
      <c r="M263" s="8">
        <f t="shared" si="12"/>
        <v>0</v>
      </c>
      <c r="N263" s="8" t="str">
        <f t="shared" si="13"/>
        <v/>
      </c>
    </row>
    <row r="264" spans="12:14">
      <c r="L264" s="15"/>
      <c r="M264" s="8">
        <f t="shared" si="12"/>
        <v>0</v>
      </c>
      <c r="N264" s="8" t="str">
        <f t="shared" si="13"/>
        <v/>
      </c>
    </row>
    <row r="265" spans="12:14">
      <c r="L265" s="15"/>
      <c r="M265" s="8">
        <f t="shared" si="12"/>
        <v>0</v>
      </c>
      <c r="N265" s="8" t="str">
        <f t="shared" si="13"/>
        <v/>
      </c>
    </row>
    <row r="266" spans="12:14">
      <c r="L266" s="15"/>
      <c r="M266" s="8">
        <f t="shared" si="12"/>
        <v>0</v>
      </c>
      <c r="N266" s="8" t="str">
        <f t="shared" si="13"/>
        <v/>
      </c>
    </row>
    <row r="267" spans="12:14">
      <c r="L267" s="15"/>
      <c r="M267" s="8">
        <f t="shared" si="12"/>
        <v>0</v>
      </c>
      <c r="N267" s="8" t="str">
        <f t="shared" si="13"/>
        <v/>
      </c>
    </row>
    <row r="268" spans="12:14">
      <c r="L268" s="15"/>
      <c r="M268" s="8">
        <f t="shared" si="12"/>
        <v>0</v>
      </c>
      <c r="N268" s="8" t="str">
        <f t="shared" si="13"/>
        <v/>
      </c>
    </row>
    <row r="269" spans="12:14">
      <c r="L269" s="15"/>
      <c r="M269" s="8">
        <f t="shared" si="12"/>
        <v>0</v>
      </c>
      <c r="N269" s="8" t="str">
        <f t="shared" si="13"/>
        <v/>
      </c>
    </row>
    <row r="270" spans="12:14">
      <c r="L270" s="15"/>
      <c r="M270" s="8">
        <f t="shared" si="12"/>
        <v>0</v>
      </c>
      <c r="N270" s="8" t="str">
        <f t="shared" si="13"/>
        <v/>
      </c>
    </row>
    <row r="271" spans="12:14">
      <c r="L271" s="15"/>
      <c r="M271" s="8">
        <f t="shared" si="12"/>
        <v>0</v>
      </c>
      <c r="N271" s="8" t="str">
        <f t="shared" si="13"/>
        <v/>
      </c>
    </row>
    <row r="272" spans="12:14">
      <c r="L272" s="15"/>
      <c r="M272" s="8">
        <f t="shared" si="12"/>
        <v>0</v>
      </c>
      <c r="N272" s="8" t="str">
        <f t="shared" si="13"/>
        <v/>
      </c>
    </row>
    <row r="273" spans="12:14">
      <c r="L273" s="15"/>
      <c r="M273" s="8">
        <f t="shared" si="12"/>
        <v>0</v>
      </c>
      <c r="N273" s="8" t="str">
        <f t="shared" si="13"/>
        <v/>
      </c>
    </row>
    <row r="274" spans="12:14">
      <c r="L274" s="15"/>
      <c r="M274" s="8">
        <f t="shared" si="12"/>
        <v>0</v>
      </c>
      <c r="N274" s="8" t="str">
        <f t="shared" si="13"/>
        <v/>
      </c>
    </row>
    <row r="275" spans="12:14">
      <c r="L275" s="15"/>
      <c r="M275" s="8">
        <f t="shared" si="12"/>
        <v>0</v>
      </c>
      <c r="N275" s="8" t="str">
        <f t="shared" si="13"/>
        <v/>
      </c>
    </row>
    <row r="276" spans="12:14">
      <c r="L276" s="15"/>
      <c r="M276" s="8">
        <f t="shared" si="12"/>
        <v>0</v>
      </c>
      <c r="N276" s="8" t="str">
        <f t="shared" si="13"/>
        <v/>
      </c>
    </row>
    <row r="277" spans="12:14">
      <c r="L277" s="15"/>
      <c r="M277" s="8">
        <f t="shared" si="12"/>
        <v>0</v>
      </c>
      <c r="N277" s="8" t="str">
        <f t="shared" si="13"/>
        <v/>
      </c>
    </row>
    <row r="278" spans="12:14">
      <c r="L278" s="15"/>
      <c r="M278" s="8">
        <f t="shared" si="12"/>
        <v>0</v>
      </c>
      <c r="N278" s="8" t="str">
        <f t="shared" si="13"/>
        <v/>
      </c>
    </row>
    <row r="279" spans="12:14">
      <c r="L279" s="15"/>
      <c r="M279" s="8">
        <f t="shared" si="12"/>
        <v>0</v>
      </c>
      <c r="N279" s="8" t="str">
        <f t="shared" si="13"/>
        <v/>
      </c>
    </row>
    <row r="280" spans="12:14">
      <c r="L280" s="15"/>
      <c r="M280" s="8">
        <f t="shared" si="12"/>
        <v>0</v>
      </c>
      <c r="N280" s="8" t="str">
        <f t="shared" si="13"/>
        <v/>
      </c>
    </row>
    <row r="281" spans="12:14">
      <c r="L281" s="15"/>
      <c r="M281" s="8">
        <f t="shared" si="12"/>
        <v>0</v>
      </c>
      <c r="N281" s="8" t="str">
        <f t="shared" si="13"/>
        <v/>
      </c>
    </row>
    <row r="282" spans="12:14">
      <c r="L282" s="15"/>
      <c r="M282" s="8">
        <f t="shared" si="12"/>
        <v>0</v>
      </c>
      <c r="N282" s="8" t="str">
        <f t="shared" si="13"/>
        <v/>
      </c>
    </row>
    <row r="283" spans="12:14">
      <c r="L283" s="15"/>
      <c r="M283" s="8">
        <f t="shared" si="12"/>
        <v>0</v>
      </c>
      <c r="N283" s="8" t="str">
        <f t="shared" si="13"/>
        <v/>
      </c>
    </row>
    <row r="284" spans="12:14">
      <c r="L284" s="15"/>
      <c r="M284" s="8">
        <f t="shared" si="12"/>
        <v>0</v>
      </c>
      <c r="N284" s="8" t="str">
        <f t="shared" si="13"/>
        <v/>
      </c>
    </row>
    <row r="285" spans="12:14">
      <c r="L285" s="15"/>
      <c r="M285" s="8">
        <f t="shared" si="12"/>
        <v>0</v>
      </c>
      <c r="N285" s="8" t="str">
        <f t="shared" si="13"/>
        <v/>
      </c>
    </row>
    <row r="286" spans="12:14">
      <c r="L286" s="15"/>
      <c r="M286" s="8">
        <f t="shared" si="12"/>
        <v>0</v>
      </c>
      <c r="N286" s="8" t="str">
        <f t="shared" si="13"/>
        <v/>
      </c>
    </row>
    <row r="287" spans="12:14">
      <c r="L287" s="15"/>
      <c r="M287" s="8">
        <f t="shared" si="12"/>
        <v>0</v>
      </c>
      <c r="N287" s="8" t="str">
        <f t="shared" si="13"/>
        <v/>
      </c>
    </row>
    <row r="288" spans="12:14">
      <c r="L288" s="15"/>
      <c r="M288" s="8">
        <f t="shared" si="12"/>
        <v>0</v>
      </c>
      <c r="N288" s="8" t="str">
        <f t="shared" si="13"/>
        <v/>
      </c>
    </row>
    <row r="289" spans="12:14">
      <c r="M289" s="8">
        <f t="shared" si="12"/>
        <v>0</v>
      </c>
      <c r="N289" s="8" t="str">
        <f t="shared" si="13"/>
        <v/>
      </c>
    </row>
    <row r="290" spans="12:14">
      <c r="M290" s="8">
        <f t="shared" si="12"/>
        <v>0</v>
      </c>
      <c r="N290" s="8" t="str">
        <f t="shared" si="13"/>
        <v/>
      </c>
    </row>
    <row r="291" spans="12:14">
      <c r="M291" s="8">
        <f t="shared" si="12"/>
        <v>0</v>
      </c>
      <c r="N291" s="8" t="str">
        <f t="shared" si="13"/>
        <v/>
      </c>
    </row>
    <row r="292" spans="12:14">
      <c r="M292" s="8">
        <f t="shared" si="12"/>
        <v>0</v>
      </c>
      <c r="N292" s="8" t="str">
        <f t="shared" si="13"/>
        <v/>
      </c>
    </row>
    <row r="293" spans="12:14">
      <c r="M293" s="8">
        <f t="shared" si="12"/>
        <v>0</v>
      </c>
      <c r="N293" s="8" t="str">
        <f t="shared" si="13"/>
        <v/>
      </c>
    </row>
    <row r="294" spans="12:14">
      <c r="M294" s="8">
        <f t="shared" si="12"/>
        <v>0</v>
      </c>
      <c r="N294" s="8" t="str">
        <f t="shared" si="13"/>
        <v/>
      </c>
    </row>
    <row r="295" spans="12:14">
      <c r="M295" s="8">
        <f t="shared" si="12"/>
        <v>0</v>
      </c>
      <c r="N295" s="8" t="str">
        <f t="shared" si="13"/>
        <v/>
      </c>
    </row>
    <row r="296" spans="12:14">
      <c r="L296" s="435"/>
      <c r="M296" s="8">
        <f t="shared" si="12"/>
        <v>0</v>
      </c>
      <c r="N296" s="8" t="str">
        <f t="shared" si="13"/>
        <v/>
      </c>
    </row>
    <row r="297" spans="12:14">
      <c r="L297" s="88"/>
      <c r="M297" s="8">
        <f t="shared" si="12"/>
        <v>0</v>
      </c>
      <c r="N297" s="8" t="str">
        <f t="shared" si="13"/>
        <v/>
      </c>
    </row>
    <row r="298" spans="12:14">
      <c r="L298" s="88"/>
      <c r="M298" s="8">
        <f t="shared" si="12"/>
        <v>0</v>
      </c>
      <c r="N298" s="8" t="str">
        <f t="shared" si="13"/>
        <v/>
      </c>
    </row>
    <row r="299" spans="12:14">
      <c r="L299" s="435"/>
      <c r="M299" s="8">
        <f t="shared" si="12"/>
        <v>0</v>
      </c>
      <c r="N299" s="8" t="str">
        <f t="shared" si="13"/>
        <v/>
      </c>
    </row>
    <row r="300" spans="12:14">
      <c r="L300" s="435"/>
      <c r="M300" s="8">
        <f t="shared" si="12"/>
        <v>0</v>
      </c>
      <c r="N300" s="8" t="str">
        <f t="shared" si="13"/>
        <v/>
      </c>
    </row>
    <row r="301" spans="12:14">
      <c r="L301" s="435"/>
    </row>
    <row r="302" spans="12:14">
      <c r="L302" s="435"/>
    </row>
    <row r="303" spans="12:14">
      <c r="L303" s="159"/>
    </row>
    <row r="304" spans="12:14">
      <c r="L304" s="159"/>
    </row>
  </sheetData>
  <mergeCells count="3">
    <mergeCell ref="A1:H1"/>
    <mergeCell ref="A12:B12"/>
    <mergeCell ref="A3:G3"/>
  </mergeCells>
  <phoneticPr fontId="0" type="noConversion"/>
  <conditionalFormatting sqref="F5:F11">
    <cfRule type="containsText" dxfId="499" priority="1" operator="containsText" text="ALERTA">
      <formula>NOT(ISERROR(SEARCH("ALERTA",F5)))</formula>
    </cfRule>
  </conditionalFormatting>
  <conditionalFormatting sqref="F5">
    <cfRule type="containsText" dxfId="498" priority="3" operator="containsText" text="ALERTA">
      <formula>NOT(ISERROR(SEARCH("ALERTA",F5)))</formula>
    </cfRule>
  </conditionalFormatting>
  <conditionalFormatting sqref="E5">
    <cfRule type="containsText" dxfId="497" priority="4" operator="containsText" text="CADUCADO">
      <formula>NOT(ISERROR(SEARCH("CADUCADO",E5)))</formula>
    </cfRule>
  </conditionalFormatting>
  <conditionalFormatting sqref="E5:E11">
    <cfRule type="containsText" dxfId="496"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scale="66" orientation="landscape" verticalDpi="1200" r:id="rId2"/>
  <headerFooter alignWithMargins="0"/>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04"/>
  <sheetViews>
    <sheetView workbookViewId="0">
      <selection activeCell="A5" sqref="A5:H5"/>
    </sheetView>
  </sheetViews>
  <sheetFormatPr baseColWidth="10" defaultRowHeight="15"/>
  <cols>
    <col min="1" max="1" width="11.7109375" style="2124" customWidth="1"/>
    <col min="2" max="2" width="15.5703125" style="2124" customWidth="1"/>
    <col min="3" max="3" width="12.140625" style="2124" customWidth="1"/>
    <col min="4" max="4" width="13.42578125" style="2124" customWidth="1"/>
    <col min="5" max="5" width="16.85546875" style="2124" customWidth="1"/>
    <col min="6" max="6" width="16.5703125" style="2124" customWidth="1"/>
    <col min="7" max="7" width="13.7109375" style="2124" customWidth="1"/>
    <col min="8" max="8" width="30" style="2124" customWidth="1"/>
    <col min="9" max="9" width="54.7109375" style="2124" customWidth="1"/>
    <col min="10" max="10" width="35.7109375" style="2124" customWidth="1"/>
    <col min="11" max="11" width="22.85546875" style="2124" customWidth="1"/>
    <col min="12" max="12" width="11.42578125" style="2125" hidden="1" customWidth="1"/>
    <col min="13" max="13" width="12.85546875" style="2125" hidden="1" customWidth="1"/>
    <col min="14" max="14" width="17.28515625" style="2125" hidden="1" customWidth="1"/>
    <col min="15" max="15" width="11.5703125" style="2124" hidden="1" customWidth="1"/>
    <col min="16" max="16" width="9.85546875" style="2124" hidden="1" customWidth="1"/>
    <col min="17" max="17" width="5" style="2124" hidden="1" customWidth="1"/>
    <col min="18" max="19" width="11.42578125" style="2124"/>
    <col min="20" max="27" width="0" style="2124" hidden="1" customWidth="1"/>
    <col min="28" max="16384" width="11.42578125" style="2124"/>
  </cols>
  <sheetData>
    <row r="1" spans="1:80">
      <c r="A1" s="2361" t="s">
        <v>4395</v>
      </c>
      <c r="B1" s="2361"/>
      <c r="C1" s="2361"/>
      <c r="D1" s="2361"/>
      <c r="E1" s="2361"/>
      <c r="F1" s="2361"/>
      <c r="G1" s="2361"/>
      <c r="H1" s="2361"/>
    </row>
    <row r="2" spans="1:80" ht="27.75" customHeight="1" thickBot="1">
      <c r="A2" s="2126" t="s">
        <v>2777</v>
      </c>
      <c r="B2" s="2127"/>
      <c r="C2" s="2127"/>
      <c r="D2" s="2127"/>
      <c r="E2" s="2127"/>
      <c r="F2" s="2127"/>
      <c r="M2" s="2128"/>
      <c r="S2" s="2129" t="s">
        <v>3838</v>
      </c>
      <c r="T2" s="2130">
        <f ca="1">TODAY()</f>
        <v>44236</v>
      </c>
    </row>
    <row r="3" spans="1:80" ht="23.25" customHeight="1" thickTop="1" thickBot="1">
      <c r="A3" s="2131"/>
      <c r="B3" s="2362" t="s">
        <v>1490</v>
      </c>
      <c r="C3" s="2362"/>
      <c r="D3" s="2362"/>
      <c r="E3" s="2132"/>
      <c r="F3" s="2132"/>
      <c r="G3" s="2133"/>
      <c r="H3" s="2133"/>
      <c r="I3" s="2133"/>
      <c r="J3" s="2133"/>
      <c r="K3" s="2134"/>
    </row>
    <row r="4" spans="1:80" s="2146" customFormat="1" ht="33.75" customHeight="1" thickTop="1">
      <c r="A4" s="2135" t="s">
        <v>2033</v>
      </c>
      <c r="B4" s="2136" t="s">
        <v>1489</v>
      </c>
      <c r="C4" s="2136" t="s">
        <v>1491</v>
      </c>
      <c r="D4" s="2137" t="s">
        <v>1492</v>
      </c>
      <c r="E4" s="2138" t="s">
        <v>3836</v>
      </c>
      <c r="F4" s="2138" t="s">
        <v>3837</v>
      </c>
      <c r="G4" s="2139" t="s">
        <v>1360</v>
      </c>
      <c r="H4" s="2140" t="s">
        <v>2016</v>
      </c>
      <c r="I4" s="2136" t="s">
        <v>1493</v>
      </c>
      <c r="J4" s="2136" t="s">
        <v>564</v>
      </c>
      <c r="K4" s="2141" t="s">
        <v>1361</v>
      </c>
      <c r="L4" s="1717" t="s">
        <v>2022</v>
      </c>
      <c r="M4" s="1717" t="s">
        <v>2020</v>
      </c>
      <c r="N4" s="1717" t="s">
        <v>2021</v>
      </c>
      <c r="O4" s="1719"/>
      <c r="P4" s="1719"/>
      <c r="Q4" s="1719"/>
      <c r="R4" s="1719"/>
      <c r="S4" s="1719"/>
      <c r="T4" s="2142"/>
      <c r="U4" s="2143">
        <v>2012</v>
      </c>
      <c r="V4" s="2144">
        <v>2013</v>
      </c>
      <c r="W4" s="2144">
        <v>2014</v>
      </c>
      <c r="X4" s="2144">
        <v>2015</v>
      </c>
      <c r="Y4" s="2144">
        <v>2016</v>
      </c>
      <c r="Z4" s="2143" t="s">
        <v>3841</v>
      </c>
      <c r="AA4" s="2145" t="s">
        <v>2025</v>
      </c>
      <c r="AB4" s="1719"/>
      <c r="AC4" s="1719"/>
      <c r="AD4" s="1719"/>
      <c r="AE4" s="1719"/>
      <c r="AF4" s="1719"/>
      <c r="AG4" s="1719"/>
      <c r="AH4" s="1719"/>
      <c r="AI4" s="1719"/>
      <c r="AJ4" s="1719"/>
      <c r="AK4" s="1719"/>
      <c r="AL4" s="1719"/>
      <c r="AM4" s="1719"/>
      <c r="AN4" s="1719"/>
      <c r="AO4" s="1719"/>
      <c r="AP4" s="1719"/>
      <c r="AQ4" s="1719"/>
      <c r="AR4" s="1719"/>
      <c r="AS4" s="1719"/>
      <c r="AT4" s="1719"/>
      <c r="AU4" s="1719"/>
      <c r="AV4" s="1719"/>
      <c r="AW4" s="1719"/>
      <c r="AX4" s="1719"/>
      <c r="AY4" s="1719"/>
      <c r="AZ4" s="1719"/>
      <c r="BA4" s="1719"/>
      <c r="BB4" s="1719"/>
      <c r="BC4" s="1719"/>
      <c r="BD4" s="1719"/>
      <c r="BE4" s="1719"/>
      <c r="BF4" s="1719"/>
      <c r="BG4" s="1719"/>
      <c r="BH4" s="1719"/>
      <c r="BI4" s="1719"/>
      <c r="BJ4" s="1719"/>
      <c r="BK4" s="1719"/>
      <c r="BL4" s="1719"/>
      <c r="BM4" s="1719"/>
      <c r="BN4" s="1719"/>
      <c r="BO4" s="1719"/>
      <c r="BP4" s="1719"/>
      <c r="BQ4" s="1719"/>
      <c r="BR4" s="1719"/>
      <c r="BS4" s="1719"/>
      <c r="BT4" s="1719"/>
      <c r="BU4" s="1719"/>
      <c r="BV4" s="1719"/>
      <c r="BW4" s="1719"/>
      <c r="BX4" s="1719"/>
      <c r="BY4" s="1719"/>
      <c r="BZ4" s="1719"/>
      <c r="CA4" s="1719"/>
      <c r="CB4" s="1719"/>
    </row>
    <row r="5" spans="1:80" s="1723" customFormat="1" ht="47.25">
      <c r="A5" s="1739" t="s">
        <v>2017</v>
      </c>
      <c r="B5" s="1740" t="s">
        <v>2778</v>
      </c>
      <c r="C5" s="1741">
        <v>42404</v>
      </c>
      <c r="D5" s="1742">
        <v>44228</v>
      </c>
      <c r="E5" s="1743" t="str">
        <f ca="1">IF(D5&lt;=$T$2,"CADUCADO","VIGENTE")</f>
        <v>CADUCADO</v>
      </c>
      <c r="F5" s="1743" t="str">
        <f ca="1">IF($T$2&gt;=(EDATE(D5,-4)),"ALERTA","OK")</f>
        <v>ALERTA</v>
      </c>
      <c r="G5" s="1744" t="s">
        <v>1617</v>
      </c>
      <c r="H5" s="1745" t="s">
        <v>2779</v>
      </c>
      <c r="I5" s="1746" t="s">
        <v>2783</v>
      </c>
      <c r="J5" s="1745" t="s">
        <v>2782</v>
      </c>
      <c r="K5" s="1747" t="s">
        <v>2781</v>
      </c>
      <c r="L5" s="1717"/>
      <c r="M5" s="1718" t="str">
        <f>IF(ISNUMBER(FIND("/",$B5,1)),MID($B5,1,FIND("/",$B5,1)-1),$B5)</f>
        <v>D1602-01</v>
      </c>
      <c r="N5" s="1718" t="str">
        <f>IF(ISNUMBER(FIND("/",$B5,1)),MID($B5,FIND("/",$B5,1)+1,LEN($B5)),"")</f>
        <v/>
      </c>
      <c r="O5" s="1719"/>
      <c r="P5" s="1719"/>
      <c r="Q5" s="1719"/>
      <c r="R5" s="1719"/>
      <c r="S5" s="1719"/>
      <c r="T5" s="1720"/>
      <c r="U5" s="1721">
        <f>COUNTIFS($C$17:$C$251, "&gt;="&amp;U10, $C$17:$C$251, "&lt;="&amp;U11, $A$17:$A$251, "&lt;&gt;F")</f>
        <v>0</v>
      </c>
      <c r="V5" s="1721">
        <f>COUNTIFS($C$17:$C$251, "&gt;="&amp;V10, $C$17:$C$251, "&lt;="&amp;V11, $A$17:$A$251, "&lt;&gt;F")</f>
        <v>0</v>
      </c>
      <c r="W5" s="1721">
        <f>COUNTIFS($C$17:$C$251, "&gt;="&amp;W10, $C$17:$C$251, "&lt;="&amp;W11, $A$17:$A$251, "&lt;&gt;F")</f>
        <v>0</v>
      </c>
      <c r="X5" s="1721">
        <f>COUNTIFS($C$17:$C$251, "&gt;="&amp;X10, $C$17:$C$251, "&lt;="&amp;X11, $A$17:$A$251, "&lt;&gt;F")</f>
        <v>0</v>
      </c>
      <c r="Y5" s="1721">
        <f>COUNTIFS($C$17:$C$251, "&gt;="&amp;Y10, $C$17:$C$251, "&lt;="&amp;Y11, $A$17:$A$251, "&lt;&gt;F")</f>
        <v>0</v>
      </c>
      <c r="Z5" s="1721">
        <f>COUNTIFS($C$17:$C$251,"&gt;="&amp;Z10, $C$17:$C$251, "&lt;="&amp;Z11, $A$17:$A$251, "&lt;&gt;F")</f>
        <v>0</v>
      </c>
      <c r="AA5" s="1722">
        <f>SUM(U5:Y5)</f>
        <v>0</v>
      </c>
      <c r="AB5" s="1719"/>
      <c r="AC5" s="1719"/>
      <c r="AD5" s="1719"/>
      <c r="AE5" s="1719"/>
      <c r="AF5" s="1719"/>
      <c r="AG5" s="1719"/>
      <c r="AH5" s="1719"/>
      <c r="AI5" s="1719"/>
      <c r="AJ5" s="1719"/>
      <c r="AK5" s="1719"/>
      <c r="AL5" s="1719"/>
      <c r="AM5" s="1719"/>
      <c r="AN5" s="1719"/>
      <c r="AO5" s="1719"/>
      <c r="AP5" s="1719"/>
      <c r="AQ5" s="1719"/>
      <c r="AR5" s="1719"/>
      <c r="AS5" s="1719"/>
      <c r="AT5" s="1719"/>
      <c r="AU5" s="1719"/>
      <c r="AV5" s="1719"/>
      <c r="AW5" s="1719"/>
      <c r="AX5" s="1719"/>
      <c r="AY5" s="1719"/>
      <c r="AZ5" s="1719"/>
      <c r="BA5" s="1719"/>
      <c r="BB5" s="1719"/>
      <c r="BC5" s="1719"/>
      <c r="BD5" s="1719"/>
      <c r="BE5" s="1719"/>
      <c r="BF5" s="1719"/>
      <c r="BG5" s="1719"/>
      <c r="BH5" s="1719"/>
      <c r="BI5" s="1719"/>
      <c r="BJ5" s="1719"/>
      <c r="BK5" s="1719"/>
      <c r="BL5" s="1719"/>
      <c r="BM5" s="1719"/>
      <c r="BN5" s="1719"/>
      <c r="BO5" s="1719"/>
      <c r="BP5" s="1719"/>
      <c r="BQ5" s="1719"/>
      <c r="BR5" s="1719"/>
      <c r="BS5" s="1719"/>
      <c r="BT5" s="1719"/>
      <c r="BU5" s="1719"/>
      <c r="BV5" s="1719"/>
      <c r="BW5" s="1719"/>
      <c r="BX5" s="1719"/>
      <c r="BY5" s="1719"/>
      <c r="BZ5" s="1719"/>
      <c r="CA5" s="1719"/>
      <c r="CB5" s="1719"/>
    </row>
    <row r="6" spans="1:80" s="2149" customFormat="1" ht="60">
      <c r="A6" s="1731" t="s">
        <v>2019</v>
      </c>
      <c r="B6" s="1732" t="s">
        <v>5219</v>
      </c>
      <c r="C6" s="1733">
        <v>43413</v>
      </c>
      <c r="D6" s="1734">
        <v>45260</v>
      </c>
      <c r="E6" s="1730" t="str">
        <f ca="1">IF(D6&lt;=$T$2,"CADUCADO","VIGENTE")</f>
        <v>VIGENTE</v>
      </c>
      <c r="F6" s="1730" t="str">
        <f ca="1">IF($T$2&gt;=(EDATE(D6,-4)),"ALERTA","OK")</f>
        <v>OK</v>
      </c>
      <c r="G6" s="1735" t="s">
        <v>1615</v>
      </c>
      <c r="H6" s="1736" t="s">
        <v>5221</v>
      </c>
      <c r="I6" s="1737" t="s">
        <v>5220</v>
      </c>
      <c r="J6" s="1736"/>
      <c r="K6" s="1738"/>
      <c r="L6" s="2128"/>
      <c r="M6" s="2125">
        <f>IF(ISNUMBER(FIND("/",$B17,1)),MID($B17,1,FIND("/",$B17,1)-1),$B17)</f>
        <v>0</v>
      </c>
      <c r="N6" s="2125" t="str">
        <f>IF(ISNUMBER(FIND("/",$B17,1)),MID($B17,FIND("/",$B17,1)+1,LEN($B17)),"")</f>
        <v/>
      </c>
      <c r="O6" s="2147"/>
      <c r="P6" s="2147"/>
      <c r="Q6" s="2147"/>
      <c r="R6" s="2147"/>
      <c r="S6" s="2147"/>
      <c r="T6" s="2148" t="s">
        <v>3842</v>
      </c>
      <c r="U6" s="1721">
        <f>COUNTIFS($C$17:$C$251, "&gt;="&amp;U10, $C$17:$C$251, "&lt;="&amp;U11, $A$17:$A$251, "&lt;&gt;F",$G$17:$G$251, "A" )</f>
        <v>0</v>
      </c>
      <c r="V6" s="1721">
        <f>COUNTIFS($C$17:$C$251, "&gt;="&amp;V10, $C$17:$C$251, "&lt;="&amp;V11, $A$17:$A$251, "&lt;&gt;F",$G$17:$G$251, "A" )</f>
        <v>0</v>
      </c>
      <c r="W6" s="1721">
        <f>COUNTIFS($C$17:$C$251, "&gt;="&amp;W10, $C$17:$C$251, "&lt;="&amp;W11, $A$17:$A$251, "&lt;&gt;F",$G$17:$G$251, "A" )</f>
        <v>0</v>
      </c>
      <c r="X6" s="1721">
        <f>COUNTIFS($C$17:$C$251, "&gt;="&amp;X10, $C$17:$C$251, "&lt;="&amp;X11, $A$17:$A$251, "&lt;&gt;F",$G$17:$G$251, "A" )</f>
        <v>0</v>
      </c>
      <c r="Y6" s="1721">
        <f>COUNTIFS($C$17:$C$251, "&gt;="&amp;Y10, $C$17:$C$251, "&lt;="&amp;Y11, $A$17:$A$251, "&lt;&gt;F",$G$17:$G$251, "A" )</f>
        <v>0</v>
      </c>
      <c r="Z6" s="1721">
        <f>COUNTIFS($C$17:$C$251,"&gt;="&amp;Z11, $C$17:$C$251, "&lt;="&amp;Z12, $A$17:$A$251, "&lt;&gt;F",$G$17:$G$251, "A")</f>
        <v>0</v>
      </c>
      <c r="AA6" s="1722">
        <f>SUM(U6:Y6)</f>
        <v>0</v>
      </c>
    </row>
    <row r="7" spans="1:80" s="2149" customFormat="1" ht="45">
      <c r="A7" s="1724" t="s">
        <v>2018</v>
      </c>
      <c r="B7" s="1725" t="s">
        <v>5222</v>
      </c>
      <c r="C7" s="483">
        <v>43413</v>
      </c>
      <c r="D7" s="1726">
        <v>45260</v>
      </c>
      <c r="E7" s="2005" t="str">
        <f t="shared" ref="E7:E11" ca="1" si="0">IF(D7&lt;=$T$2,"CADUCADO","VIGENTE")</f>
        <v>VIGENTE</v>
      </c>
      <c r="F7" s="2005" t="str">
        <f t="shared" ref="F7:F11" ca="1" si="1">IF($T$2&gt;=(EDATE(D7,-4)),"ALERTA","OK")</f>
        <v>OK</v>
      </c>
      <c r="G7" s="1727" t="s">
        <v>1615</v>
      </c>
      <c r="H7" s="453" t="s">
        <v>5227</v>
      </c>
      <c r="I7" s="1728" t="s">
        <v>5232</v>
      </c>
      <c r="J7" s="453" t="s">
        <v>5237</v>
      </c>
      <c r="K7" s="1729" t="s">
        <v>5241</v>
      </c>
      <c r="L7" s="2128"/>
      <c r="M7" s="2125" t="str">
        <f>IF(ISNUMBER(FIND("/",$B19,1)),MID($B19,1,FIND("/",$B19,1)-1),$B19)</f>
        <v>SISTEMAS</v>
      </c>
      <c r="N7" s="2125" t="str">
        <f>IF(ISNUMBER(FIND("/",#REF!,1)),MID(#REF!,FIND("/",#REF!,1)+1,LEN(#REF!)),"")</f>
        <v/>
      </c>
      <c r="O7" s="2147"/>
      <c r="P7" s="2147"/>
      <c r="Q7" s="2147"/>
      <c r="R7" s="2147"/>
      <c r="S7" s="2147"/>
      <c r="T7" s="2148" t="s">
        <v>3843</v>
      </c>
      <c r="U7" s="1721">
        <f>COUNTIFS($C$17:$C$251, "&gt;="&amp;U10, $C$17:$C$251, "&lt;="&amp;U11, $A$17:$A$251, "&lt;&gt;F",$G$17:$G$251, "B" )</f>
        <v>0</v>
      </c>
      <c r="V7" s="1721">
        <f>COUNTIFS($C$17:$C$251, "&gt;="&amp;V10, $C$17:$C$251, "&lt;="&amp;V11, $A$17:$A$251, "&lt;&gt;F",$G$17:$G$251, "B" )</f>
        <v>0</v>
      </c>
      <c r="W7" s="1721">
        <f>COUNTIFS($C$17:$C$251, "&gt;="&amp;W10, $C$17:$C$251, "&lt;="&amp;W11, $A$17:$A$251, "&lt;&gt;F",$G$17:$G$251, "B" )</f>
        <v>0</v>
      </c>
      <c r="X7" s="1721">
        <f>COUNTIFS($C$17:$C$251, "&gt;="&amp;X10, $C$17:$C$251, "&lt;="&amp;X11, $A$17:$A$251, "&lt;&gt;F",$G$17:$G$251, "B" )</f>
        <v>0</v>
      </c>
      <c r="Y7" s="1721">
        <f>COUNTIFS($C$17:$C$251, "&gt;="&amp;Y10, $C$17:$C$251, "&lt;="&amp;Y11, $A$17:$A$251, "&lt;&gt;F",$G$17:$G$251, "B" )</f>
        <v>0</v>
      </c>
      <c r="Z7" s="1721">
        <f>COUNTIFS($C$17:$C$251,"&gt;="&amp;Z12, $C$17:$C$251, "&lt;="&amp;Z13, $A$17:$A$251, "&lt;&gt;F",$G$17:$G$251, "A")</f>
        <v>0</v>
      </c>
      <c r="AA7" s="1722">
        <f>SUM(U7:Y7)</f>
        <v>0</v>
      </c>
    </row>
    <row r="8" spans="1:80" s="2149" customFormat="1" ht="30">
      <c r="A8" s="1724" t="s">
        <v>2018</v>
      </c>
      <c r="B8" s="1725" t="s">
        <v>5223</v>
      </c>
      <c r="C8" s="483">
        <v>43413</v>
      </c>
      <c r="D8" s="1726">
        <v>45260</v>
      </c>
      <c r="E8" s="2005" t="str">
        <f t="shared" ca="1" si="0"/>
        <v>VIGENTE</v>
      </c>
      <c r="F8" s="2005" t="str">
        <f t="shared" ca="1" si="1"/>
        <v>OK</v>
      </c>
      <c r="G8" s="1727" t="s">
        <v>1615</v>
      </c>
      <c r="H8" s="453" t="s">
        <v>5228</v>
      </c>
      <c r="I8" s="1728" t="s">
        <v>5233</v>
      </c>
      <c r="J8" s="453" t="s">
        <v>5238</v>
      </c>
      <c r="K8" s="1729" t="s">
        <v>5242</v>
      </c>
      <c r="L8" s="2128"/>
      <c r="M8" s="2125">
        <f>IF(ISNUMBER(FIND("/",$B20,1)),MID($B20,1,FIND("/",$B20,1)-1),$B20)</f>
        <v>0</v>
      </c>
      <c r="N8" s="2125" t="str">
        <f>IF(ISNUMBER(FIND("/",#REF!,1)),MID(#REF!,FIND("/",#REF!,1)+1,LEN(#REF!)),"")</f>
        <v/>
      </c>
      <c r="O8" s="2147"/>
      <c r="P8" s="2147"/>
      <c r="Q8" s="2147"/>
      <c r="R8" s="2147"/>
      <c r="S8" s="2147"/>
      <c r="T8" s="2148" t="s">
        <v>3844</v>
      </c>
      <c r="U8" s="1721">
        <f>COUNTIFS($C$17:$C$251, "&gt;="&amp;U10, $C$17:$C$251, "&lt;="&amp;U11, $A$17:$A$251, "&lt;&gt;F",$G$17:$G$251, "C" )</f>
        <v>0</v>
      </c>
      <c r="V8" s="1721">
        <f>COUNTIFS($C$17:$C$251, "&gt;="&amp;V10, $C$17:$C$251, "&lt;="&amp;V11, $A$17:$A$251, "&lt;&gt;F",$G$17:$G$251, "C" )</f>
        <v>0</v>
      </c>
      <c r="W8" s="1721">
        <f>COUNTIFS($C$17:$C$251, "&gt;="&amp;W10, $C$17:$C$251, "&lt;="&amp;W11, $A$17:$A$251, "&lt;&gt;F",$G$17:$G$251, "C" )</f>
        <v>0</v>
      </c>
      <c r="X8" s="1721">
        <f>COUNTIFS($C$17:$C$251, "&gt;="&amp;X10, $C$17:$C$251, "&lt;="&amp;X11, $A$17:$A$251, "&lt;&gt;F",$G$17:$G$251, "C" )</f>
        <v>0</v>
      </c>
      <c r="Y8" s="1721">
        <f>COUNTIFS($C$17:$C$251, "&gt;="&amp;Y10, $C$17:$C$251, "&lt;="&amp;Y11, $A$17:$A$251, "&lt;&gt;F",$G$17:$G$251, "C" )</f>
        <v>0</v>
      </c>
      <c r="Z8" s="1721">
        <f>COUNTIFS($C$17:$C$251,"&gt;="&amp;Z13, $C$17:$C$251, "&lt;="&amp;Z14, $A$17:$A$251, "&lt;&gt;F",$G$17:$G$251, "A")</f>
        <v>0</v>
      </c>
      <c r="AA8" s="1722">
        <f>SUM(U8:Y8)</f>
        <v>0</v>
      </c>
    </row>
    <row r="9" spans="1:80" ht="15.75" thickBot="1">
      <c r="A9" s="1724" t="s">
        <v>2018</v>
      </c>
      <c r="B9" s="1725" t="s">
        <v>5224</v>
      </c>
      <c r="C9" s="483">
        <v>43413</v>
      </c>
      <c r="D9" s="1726">
        <v>45260</v>
      </c>
      <c r="E9" s="2005" t="str">
        <f t="shared" ca="1" si="0"/>
        <v>VIGENTE</v>
      </c>
      <c r="F9" s="2005" t="str">
        <f t="shared" ca="1" si="1"/>
        <v>OK</v>
      </c>
      <c r="G9" s="1727" t="s">
        <v>1615</v>
      </c>
      <c r="H9" s="453" t="s">
        <v>5229</v>
      </c>
      <c r="I9" s="1728" t="s">
        <v>5234</v>
      </c>
      <c r="J9" s="453" t="s">
        <v>756</v>
      </c>
      <c r="K9" s="1729" t="s">
        <v>5243</v>
      </c>
      <c r="L9" s="2128"/>
      <c r="M9" s="2125" t="e">
        <f>IF(ISNUMBER(FIND("/",#REF!,1)),MID(#REF!,1,FIND("/",#REF!,1)-1),#REF!)</f>
        <v>#REF!</v>
      </c>
      <c r="N9" s="2125" t="str">
        <f>IF(ISNUMBER(FIND("/",#REF!,1)),MID(#REF!,FIND("/",#REF!,1)+1,LEN(#REF!)),"")</f>
        <v/>
      </c>
      <c r="O9" s="2147"/>
      <c r="P9" s="2147"/>
      <c r="Q9" s="2147"/>
      <c r="R9" s="2147"/>
      <c r="S9" s="2147"/>
      <c r="T9" s="2150" t="s">
        <v>3845</v>
      </c>
      <c r="U9" s="2151">
        <f>COUNTIFS($C$17:$C$251, "&gt;="&amp;U10, $C$17:$C$251, "&lt;="&amp;U11, $A$17:$A$251, "&lt;&gt;F",$G$17:$G$251, "D" )</f>
        <v>0</v>
      </c>
      <c r="V9" s="2151">
        <f>COUNTIFS($C$17:$C$251, "&gt;="&amp;V10, $C$17:$C$251, "&lt;="&amp;V11, $A$17:$A$251, "&lt;&gt;F",$G$17:$G$251, "D" )</f>
        <v>0</v>
      </c>
      <c r="W9" s="2151">
        <f>COUNTIFS($C$17:$C$251, "&gt;="&amp;W10, $C$17:$C$251, "&lt;="&amp;W11, $A$17:$A$251, "&lt;&gt;F",$G$17:$G$251, "D" )</f>
        <v>0</v>
      </c>
      <c r="X9" s="2151">
        <f>COUNTIFS($C$17:$C$251, "&gt;="&amp;X10, $C$17:$C$251, "&lt;="&amp;X11, $A$17:$A$251, "&lt;&gt;F",$G$17:$G$251, "D" )</f>
        <v>0</v>
      </c>
      <c r="Y9" s="2151">
        <f>COUNTIFS($C$17:$C$251, "&gt;="&amp;Y10, $C$17:$C$251, "&lt;="&amp;Y11, $A$17:$A$251, "&lt;&gt;F",$G$17:$G$251, "D" )</f>
        <v>0</v>
      </c>
      <c r="Z9" s="2151">
        <f>COUNTIFS($C$17:$C$251,"&gt;="&amp;Z14, $C$17:$C$251, "&lt;="&amp;Z15, $A$17:$A$251, "&lt;&gt;F",$G$17:$G$251, "A")</f>
        <v>0</v>
      </c>
      <c r="AA9" s="2152">
        <f>SUM(U9:Y9)</f>
        <v>0</v>
      </c>
    </row>
    <row r="10" spans="1:80" ht="45.75" thickTop="1">
      <c r="A10" s="1724" t="s">
        <v>2018</v>
      </c>
      <c r="B10" s="1725" t="s">
        <v>5225</v>
      </c>
      <c r="C10" s="483">
        <v>43413</v>
      </c>
      <c r="D10" s="1726">
        <v>45260</v>
      </c>
      <c r="E10" s="2005" t="str">
        <f t="shared" ca="1" si="0"/>
        <v>VIGENTE</v>
      </c>
      <c r="F10" s="2005" t="str">
        <f t="shared" ca="1" si="1"/>
        <v>OK</v>
      </c>
      <c r="G10" s="1727" t="s">
        <v>1615</v>
      </c>
      <c r="H10" s="453" t="s">
        <v>5230</v>
      </c>
      <c r="I10" s="1728" t="s">
        <v>5235</v>
      </c>
      <c r="J10" s="453" t="s">
        <v>5239</v>
      </c>
      <c r="K10" s="1729" t="s">
        <v>5244</v>
      </c>
      <c r="L10" s="2128"/>
      <c r="M10" s="2125">
        <f>IF(ISNUMBER(FIND("/",$B21,1)),MID($B21,1,FIND("/",$B21,1)-1),$B21)</f>
        <v>0</v>
      </c>
      <c r="N10" s="2125" t="str">
        <f>IF(ISNUMBER(FIND("/",$B21,1)),MID($B21,FIND("/",$B21,1)+1,LEN($B21)),"")</f>
        <v/>
      </c>
      <c r="O10" s="2147"/>
      <c r="P10" s="2147"/>
      <c r="Q10" s="2147"/>
      <c r="R10" s="2147"/>
      <c r="S10" s="2147"/>
      <c r="T10" s="2153"/>
      <c r="U10" s="2154">
        <v>40909</v>
      </c>
      <c r="V10" s="2154">
        <v>41275</v>
      </c>
      <c r="W10" s="2154">
        <v>41640</v>
      </c>
      <c r="X10" s="2154">
        <v>42005</v>
      </c>
      <c r="Y10" s="2154">
        <v>42370</v>
      </c>
      <c r="Z10" s="2154">
        <v>40909</v>
      </c>
      <c r="AA10" s="2153"/>
    </row>
    <row r="11" spans="1:80" ht="60">
      <c r="A11" s="1724" t="s">
        <v>2018</v>
      </c>
      <c r="B11" s="1725" t="s">
        <v>5226</v>
      </c>
      <c r="C11" s="483">
        <v>43413</v>
      </c>
      <c r="D11" s="1726">
        <v>45260</v>
      </c>
      <c r="E11" s="2005" t="str">
        <f t="shared" ca="1" si="0"/>
        <v>VIGENTE</v>
      </c>
      <c r="F11" s="2005" t="str">
        <f t="shared" ca="1" si="1"/>
        <v>OK</v>
      </c>
      <c r="G11" s="1727" t="s">
        <v>1615</v>
      </c>
      <c r="H11" s="453" t="s">
        <v>5231</v>
      </c>
      <c r="I11" s="1728" t="s">
        <v>5236</v>
      </c>
      <c r="J11" s="453" t="s">
        <v>5240</v>
      </c>
      <c r="K11" s="1729" t="s">
        <v>5245</v>
      </c>
      <c r="L11" s="2128"/>
      <c r="N11" s="2125" t="str">
        <f>IF(ISNUMBER(FIND("/",$B22,1)),MID($B22,FIND("/",$B22,1)+1,LEN($B22)),"")</f>
        <v/>
      </c>
      <c r="O11" s="2147"/>
      <c r="P11" s="2147"/>
      <c r="Q11" s="2147"/>
      <c r="R11" s="2147"/>
      <c r="S11" s="2147"/>
      <c r="T11" s="2155"/>
      <c r="U11" s="2156">
        <v>41274</v>
      </c>
      <c r="V11" s="2156">
        <v>41639</v>
      </c>
      <c r="W11" s="2156">
        <v>42004</v>
      </c>
      <c r="X11" s="2156">
        <v>42369</v>
      </c>
      <c r="Y11" s="2156">
        <v>42735</v>
      </c>
      <c r="Z11" s="2156">
        <v>42735</v>
      </c>
      <c r="AA11" s="2155"/>
    </row>
    <row r="12" spans="1:80" ht="30.75" customHeight="1">
      <c r="A12" s="2191" t="s">
        <v>2019</v>
      </c>
      <c r="B12" s="2192" t="s">
        <v>6328</v>
      </c>
      <c r="C12" s="2193">
        <v>44077</v>
      </c>
      <c r="D12" s="2194">
        <v>45930</v>
      </c>
      <c r="E12" s="2195" t="str">
        <f t="shared" ref="E12" ca="1" si="2">IF(D12&lt;=$T$2,"CADUCADO","VIGENTE")</f>
        <v>VIGENTE</v>
      </c>
      <c r="F12" s="2195" t="str">
        <f t="shared" ref="F12" ca="1" si="3">IF($T$2&gt;=(EDATE(D12,-4)),"ALERTA","OK")</f>
        <v>OK</v>
      </c>
      <c r="G12" s="2196" t="s">
        <v>1615</v>
      </c>
      <c r="H12" s="2197" t="s">
        <v>6304</v>
      </c>
      <c r="I12" s="2198" t="s">
        <v>6305</v>
      </c>
      <c r="J12" s="2197"/>
      <c r="K12" s="2199"/>
      <c r="L12" s="2128"/>
      <c r="N12" s="2125" t="str">
        <f>IF(ISNUMBER(FIND("/",$B23,1)),MID($B23,FIND("/",$B23,1)+1,LEN($B23)),"")</f>
        <v/>
      </c>
      <c r="O12" s="2147"/>
      <c r="P12" s="2147"/>
      <c r="Q12" s="2147"/>
      <c r="R12" s="2147"/>
      <c r="S12" s="2147"/>
    </row>
    <row r="13" spans="1:80" s="2123" customFormat="1" ht="45">
      <c r="A13" s="1724" t="s">
        <v>2018</v>
      </c>
      <c r="B13" s="1725" t="s">
        <v>6307</v>
      </c>
      <c r="C13" s="2200">
        <v>44077</v>
      </c>
      <c r="D13" s="2201">
        <v>45930</v>
      </c>
      <c r="E13" s="2005" t="str">
        <f t="shared" ref="E13:E16" ca="1" si="4">IF(D13&lt;=$T$2,"CADUCADO","VIGENTE")</f>
        <v>VIGENTE</v>
      </c>
      <c r="F13" s="2005" t="str">
        <f t="shared" ref="F13:F16" ca="1" si="5">IF($T$2&gt;=(EDATE(D13,-4)),"ALERTA","OK")</f>
        <v>OK</v>
      </c>
      <c r="G13" s="2202" t="s">
        <v>1615</v>
      </c>
      <c r="H13" s="453" t="s">
        <v>6311</v>
      </c>
      <c r="I13" s="1728" t="s">
        <v>6315</v>
      </c>
      <c r="J13" s="453" t="s">
        <v>6319</v>
      </c>
      <c r="K13" s="1729" t="s">
        <v>6323</v>
      </c>
      <c r="L13" s="2121"/>
      <c r="M13" s="2117"/>
      <c r="N13" s="2117" t="str">
        <f>IF(ISNUMBER(FIND("/",$B19,1)),MID($B19,FIND("/",$B19,1)+1,LEN($B19)),"")</f>
        <v/>
      </c>
      <c r="O13" s="2122"/>
      <c r="P13" s="2122"/>
      <c r="Q13" s="2122"/>
      <c r="R13" s="2122"/>
      <c r="S13" s="2122"/>
    </row>
    <row r="14" spans="1:80" ht="60">
      <c r="A14" s="2186" t="s">
        <v>2018</v>
      </c>
      <c r="B14" s="2187" t="s">
        <v>6308</v>
      </c>
      <c r="C14" s="2200">
        <v>44077</v>
      </c>
      <c r="D14" s="2201">
        <v>45930</v>
      </c>
      <c r="E14" s="2005" t="str">
        <f t="shared" ca="1" si="4"/>
        <v>VIGENTE</v>
      </c>
      <c r="F14" s="2005" t="str">
        <f t="shared" ca="1" si="5"/>
        <v>OK</v>
      </c>
      <c r="G14" s="2202" t="s">
        <v>1615</v>
      </c>
      <c r="H14" s="2188" t="s">
        <v>6312</v>
      </c>
      <c r="I14" s="2189" t="s">
        <v>6316</v>
      </c>
      <c r="J14" s="2188" t="s">
        <v>6320</v>
      </c>
      <c r="K14" s="2190" t="s">
        <v>6324</v>
      </c>
      <c r="L14" s="2128"/>
      <c r="N14" s="2125" t="str">
        <f>IF(ISNUMBER(FIND("/",$B20,1)),MID($B20,FIND("/",$B20,1)+1,LEN($B20)),"")</f>
        <v/>
      </c>
      <c r="O14" s="2147"/>
      <c r="P14" s="2147"/>
      <c r="Q14" s="2147"/>
      <c r="R14" s="2147"/>
      <c r="S14" s="2147"/>
    </row>
    <row r="15" spans="1:80" ht="30">
      <c r="A15" s="1724" t="s">
        <v>2018</v>
      </c>
      <c r="B15" s="1725" t="s">
        <v>6309</v>
      </c>
      <c r="C15" s="2200">
        <v>44077</v>
      </c>
      <c r="D15" s="2201">
        <v>45930</v>
      </c>
      <c r="E15" s="2005" t="str">
        <f t="shared" ca="1" si="4"/>
        <v>VIGENTE</v>
      </c>
      <c r="F15" s="2005" t="str">
        <f t="shared" ca="1" si="5"/>
        <v>OK</v>
      </c>
      <c r="G15" s="2202" t="s">
        <v>1615</v>
      </c>
      <c r="H15" s="453" t="s">
        <v>6313</v>
      </c>
      <c r="I15" s="1728" t="s">
        <v>6317</v>
      </c>
      <c r="J15" s="453" t="s">
        <v>6321</v>
      </c>
      <c r="K15" s="1729" t="s">
        <v>6325</v>
      </c>
      <c r="L15" s="2128"/>
      <c r="N15" s="2125" t="str">
        <f t="shared" ref="N15:N46" si="6">IF(ISNUMBER(FIND("/",$B26,1)),MID($B26,FIND("/",$B26,1)+1,LEN($B26)),"")</f>
        <v/>
      </c>
      <c r="O15" s="2147"/>
      <c r="P15" s="2147"/>
      <c r="Q15" s="2147"/>
      <c r="R15" s="2147"/>
      <c r="S15" s="2147"/>
    </row>
    <row r="16" spans="1:80" ht="53.25" customHeight="1">
      <c r="A16" s="2186" t="s">
        <v>2018</v>
      </c>
      <c r="B16" s="2187" t="s">
        <v>6310</v>
      </c>
      <c r="C16" s="2200">
        <v>44077</v>
      </c>
      <c r="D16" s="2201">
        <v>45930</v>
      </c>
      <c r="E16" s="2005" t="str">
        <f t="shared" ca="1" si="4"/>
        <v>VIGENTE</v>
      </c>
      <c r="F16" s="2005" t="str">
        <f t="shared" ca="1" si="5"/>
        <v>OK</v>
      </c>
      <c r="G16" s="2202" t="s">
        <v>1615</v>
      </c>
      <c r="H16" s="2188" t="s">
        <v>6314</v>
      </c>
      <c r="I16" s="2189" t="s">
        <v>6318</v>
      </c>
      <c r="J16" s="2188" t="s">
        <v>6322</v>
      </c>
      <c r="K16" s="2190" t="s">
        <v>6326</v>
      </c>
      <c r="L16" s="2128"/>
      <c r="N16" s="2125" t="str">
        <f t="shared" si="6"/>
        <v/>
      </c>
      <c r="O16" s="2147"/>
      <c r="P16" s="2147"/>
      <c r="Q16" s="2147"/>
      <c r="R16" s="2147"/>
      <c r="S16" s="2147"/>
    </row>
    <row r="17" spans="1:23" ht="15.75">
      <c r="A17" s="2363" t="s">
        <v>2732</v>
      </c>
      <c r="B17" s="2364"/>
      <c r="C17" s="2117"/>
      <c r="D17" s="2117"/>
      <c r="E17" s="2117"/>
      <c r="F17" s="2117"/>
      <c r="G17" s="2117"/>
      <c r="H17" s="2118"/>
      <c r="I17" s="2118"/>
      <c r="J17" s="2119"/>
      <c r="K17" s="2120" t="s">
        <v>2780</v>
      </c>
      <c r="L17" s="2128"/>
      <c r="N17" s="2125" t="str">
        <f t="shared" si="6"/>
        <v/>
      </c>
      <c r="O17" s="2147"/>
      <c r="P17" s="2147"/>
      <c r="Q17" s="2147"/>
      <c r="R17" s="2147"/>
      <c r="S17" s="2147"/>
      <c r="T17" s="2147"/>
      <c r="U17" s="2147"/>
      <c r="V17" s="2147"/>
      <c r="W17" s="2147"/>
    </row>
    <row r="18" spans="1:23">
      <c r="A18" s="2149"/>
      <c r="B18" s="2149"/>
      <c r="C18" s="2149"/>
      <c r="D18" s="2149"/>
      <c r="E18" s="2157"/>
      <c r="F18" s="2157"/>
      <c r="G18" s="2158"/>
      <c r="H18" s="2149"/>
      <c r="I18" s="2159"/>
      <c r="J18" s="2160"/>
      <c r="K18" s="2160"/>
      <c r="L18" s="2128"/>
      <c r="N18" s="2125" t="str">
        <f t="shared" si="6"/>
        <v/>
      </c>
      <c r="O18" s="2147"/>
      <c r="P18" s="2147"/>
      <c r="Q18" s="2147"/>
      <c r="R18" s="2147"/>
      <c r="S18" s="2147"/>
      <c r="T18" s="2147"/>
      <c r="U18" s="2147"/>
      <c r="V18" s="2147"/>
      <c r="W18" s="2147"/>
    </row>
    <row r="19" spans="1:23" ht="60">
      <c r="A19" s="2161" t="s">
        <v>2029</v>
      </c>
      <c r="B19" s="2161" t="s">
        <v>2030</v>
      </c>
      <c r="C19" s="2161" t="s">
        <v>2031</v>
      </c>
      <c r="D19" s="2161" t="s">
        <v>2032</v>
      </c>
      <c r="E19" s="2162"/>
      <c r="F19" s="2162"/>
      <c r="G19" s="2158"/>
      <c r="H19" s="2149"/>
      <c r="I19" s="2159"/>
      <c r="J19" s="2160"/>
      <c r="K19" s="2160"/>
      <c r="L19" s="2128"/>
      <c r="N19" s="2125" t="str">
        <f t="shared" si="6"/>
        <v/>
      </c>
      <c r="O19" s="2147"/>
      <c r="P19" s="2147"/>
      <c r="Q19" s="2147"/>
      <c r="R19" s="2147"/>
      <c r="S19" s="2147"/>
      <c r="T19" s="2147"/>
      <c r="U19" s="2147"/>
      <c r="V19" s="2147"/>
      <c r="W19" s="2147"/>
    </row>
    <row r="20" spans="1:23">
      <c r="A20" s="2163">
        <f>COUNTIF($A5:$A17,"P")</f>
        <v>1</v>
      </c>
      <c r="B20" s="2163">
        <f>COUNTIF($A5:$A17,"S*")</f>
        <v>0</v>
      </c>
      <c r="C20" s="2163">
        <f>COUNTIF($A5:$A17,"F")</f>
        <v>2</v>
      </c>
      <c r="D20" s="2163">
        <f>COUNTIF($A5:$A17,"P*") + COUNTIF($A5:$A17,"S2") *2 + COUNTIF($A5:$A17,"S3") *3 + COUNTIF($A5:$A17,"S4") *4</f>
        <v>10</v>
      </c>
      <c r="E20" s="2158"/>
      <c r="F20" s="2158"/>
      <c r="G20" s="2158"/>
      <c r="H20" s="2159"/>
      <c r="I20" s="2160"/>
      <c r="J20" s="2160"/>
      <c r="K20" s="2160"/>
      <c r="L20" s="2128"/>
      <c r="N20" s="2125" t="str">
        <f t="shared" si="6"/>
        <v/>
      </c>
      <c r="O20" s="2147"/>
      <c r="P20" s="2147"/>
      <c r="Q20" s="2147"/>
      <c r="R20" s="2147"/>
      <c r="S20" s="2147"/>
      <c r="T20" s="2147"/>
      <c r="U20" s="2147"/>
      <c r="V20" s="2147"/>
      <c r="W20" s="2147"/>
    </row>
    <row r="21" spans="1:23">
      <c r="A21" s="2164"/>
      <c r="B21" s="2158"/>
      <c r="C21" s="2165"/>
      <c r="D21" s="2166"/>
      <c r="E21" s="2166"/>
      <c r="F21" s="2166"/>
      <c r="G21" s="2158"/>
      <c r="H21" s="2167"/>
      <c r="I21" s="2158"/>
      <c r="J21" s="2149"/>
      <c r="K21" s="2160"/>
      <c r="L21" s="2128"/>
      <c r="N21" s="2125" t="str">
        <f t="shared" si="6"/>
        <v/>
      </c>
      <c r="O21" s="2147"/>
      <c r="P21" s="2147"/>
      <c r="Q21" s="2147"/>
      <c r="R21" s="2147"/>
      <c r="S21" s="2147"/>
      <c r="T21" s="2147"/>
      <c r="U21" s="2147"/>
      <c r="V21" s="2147"/>
      <c r="W21" s="2147"/>
    </row>
    <row r="22" spans="1:23">
      <c r="A22" s="2164"/>
      <c r="B22" s="2158"/>
      <c r="C22" s="2165"/>
      <c r="D22" s="2166"/>
      <c r="E22" s="2166"/>
      <c r="F22" s="2166"/>
      <c r="G22" s="2158"/>
      <c r="H22" s="2167"/>
      <c r="I22" s="2160"/>
      <c r="J22" s="2160"/>
      <c r="K22" s="2160"/>
      <c r="L22" s="2128"/>
      <c r="N22" s="2125" t="str">
        <f t="shared" si="6"/>
        <v/>
      </c>
      <c r="O22" s="2147"/>
      <c r="P22" s="2147"/>
      <c r="Q22" s="2147"/>
      <c r="R22" s="2147"/>
      <c r="S22" s="2147"/>
      <c r="T22" s="2147"/>
      <c r="U22" s="2147"/>
      <c r="V22" s="2147"/>
      <c r="W22" s="2147"/>
    </row>
    <row r="23" spans="1:23">
      <c r="A23" s="2168"/>
      <c r="B23" s="2158"/>
      <c r="C23" s="2165"/>
      <c r="D23" s="2125"/>
      <c r="E23" s="2125"/>
      <c r="F23" s="2125"/>
      <c r="G23" s="2158"/>
      <c r="H23" s="2169"/>
      <c r="I23" s="2160"/>
      <c r="J23" s="2160"/>
      <c r="L23" s="2128"/>
      <c r="N23" s="2125" t="str">
        <f t="shared" si="6"/>
        <v/>
      </c>
      <c r="O23" s="2147"/>
      <c r="P23" s="2147"/>
      <c r="Q23" s="2147"/>
      <c r="R23" s="2147"/>
      <c r="S23" s="2147"/>
      <c r="T23" s="2147"/>
      <c r="U23" s="2147"/>
      <c r="V23" s="2147"/>
      <c r="W23" s="2147"/>
    </row>
    <row r="24" spans="1:23">
      <c r="G24" s="2158"/>
      <c r="H24" s="2170"/>
      <c r="J24" s="2160"/>
      <c r="L24" s="2128"/>
      <c r="N24" s="2125" t="str">
        <f t="shared" si="6"/>
        <v/>
      </c>
      <c r="O24" s="2147"/>
      <c r="P24" s="2147"/>
      <c r="Q24" s="2147"/>
      <c r="R24" s="2147"/>
      <c r="S24" s="2147"/>
      <c r="T24" s="2147"/>
      <c r="U24" s="2147"/>
      <c r="V24" s="2147"/>
      <c r="W24" s="2147"/>
    </row>
    <row r="25" spans="1:23">
      <c r="G25" s="2158"/>
      <c r="H25" s="2160"/>
      <c r="L25" s="2128"/>
      <c r="N25" s="2125" t="str">
        <f t="shared" si="6"/>
        <v/>
      </c>
    </row>
    <row r="26" spans="1:23">
      <c r="A26" s="2168"/>
      <c r="B26" s="2158"/>
      <c r="C26" s="2165"/>
      <c r="D26" s="2125"/>
      <c r="E26" s="2125"/>
      <c r="F26" s="2125"/>
      <c r="G26" s="2158"/>
      <c r="H26" s="2160"/>
      <c r="L26" s="2128"/>
      <c r="N26" s="2125" t="str">
        <f t="shared" si="6"/>
        <v/>
      </c>
    </row>
    <row r="27" spans="1:23">
      <c r="A27" s="2168"/>
      <c r="B27" s="2158"/>
      <c r="C27" s="2165"/>
      <c r="D27" s="2125"/>
      <c r="E27" s="2125"/>
      <c r="F27" s="2125"/>
      <c r="G27" s="2158"/>
      <c r="H27" s="2160"/>
      <c r="L27" s="2128"/>
      <c r="N27" s="2125" t="str">
        <f t="shared" si="6"/>
        <v/>
      </c>
    </row>
    <row r="28" spans="1:23">
      <c r="A28" s="2171"/>
      <c r="B28" s="2158"/>
      <c r="C28" s="2165"/>
      <c r="D28" s="2125"/>
      <c r="E28" s="2125"/>
      <c r="F28" s="2125"/>
      <c r="G28" s="2158"/>
      <c r="H28" s="2160"/>
      <c r="N28" s="2125" t="str">
        <f t="shared" si="6"/>
        <v/>
      </c>
    </row>
    <row r="29" spans="1:23">
      <c r="A29" s="2171"/>
      <c r="B29" s="2158"/>
      <c r="C29" s="2165"/>
      <c r="D29" s="2125"/>
      <c r="E29" s="2125"/>
      <c r="F29" s="2125"/>
      <c r="G29" s="2158"/>
      <c r="H29" s="2160"/>
      <c r="N29" s="2125" t="str">
        <f t="shared" si="6"/>
        <v/>
      </c>
    </row>
    <row r="30" spans="1:23">
      <c r="A30" s="2171"/>
      <c r="B30" s="2158"/>
      <c r="C30" s="2165"/>
      <c r="D30" s="2125"/>
      <c r="E30" s="2125"/>
      <c r="F30" s="2125"/>
      <c r="G30" s="2158"/>
      <c r="H30" s="2160"/>
      <c r="N30" s="2125" t="str">
        <f t="shared" si="6"/>
        <v/>
      </c>
    </row>
    <row r="31" spans="1:23">
      <c r="A31" s="2171"/>
      <c r="B31" s="2158"/>
      <c r="C31" s="2165"/>
      <c r="D31" s="2125"/>
      <c r="E31" s="2125"/>
      <c r="F31" s="2125"/>
      <c r="G31" s="2158"/>
      <c r="H31" s="2160"/>
      <c r="N31" s="2125" t="str">
        <f t="shared" si="6"/>
        <v/>
      </c>
    </row>
    <row r="32" spans="1:23">
      <c r="A32" s="2171"/>
      <c r="B32" s="2158"/>
      <c r="C32" s="2165"/>
      <c r="D32" s="2125"/>
      <c r="E32" s="2125"/>
      <c r="F32" s="2125"/>
      <c r="G32" s="2158"/>
      <c r="H32" s="2160"/>
      <c r="N32" s="2125" t="str">
        <f t="shared" si="6"/>
        <v/>
      </c>
    </row>
    <row r="33" spans="1:14">
      <c r="A33" s="2171"/>
      <c r="B33" s="2158"/>
      <c r="C33" s="2165"/>
      <c r="D33" s="2125"/>
      <c r="E33" s="2125"/>
      <c r="F33" s="2125"/>
      <c r="G33" s="2158"/>
      <c r="H33" s="2160"/>
      <c r="N33" s="2125" t="str">
        <f t="shared" si="6"/>
        <v/>
      </c>
    </row>
    <row r="34" spans="1:14">
      <c r="A34" s="2171"/>
      <c r="B34" s="2158"/>
      <c r="C34" s="2165"/>
      <c r="D34" s="2125"/>
      <c r="E34" s="2125"/>
      <c r="F34" s="2125"/>
      <c r="G34" s="2158"/>
      <c r="H34" s="2160"/>
      <c r="N34" s="2125" t="str">
        <f t="shared" si="6"/>
        <v/>
      </c>
    </row>
    <row r="35" spans="1:14">
      <c r="A35" s="2171"/>
      <c r="B35" s="2158"/>
      <c r="C35" s="2165"/>
      <c r="D35" s="2125"/>
      <c r="E35" s="2125"/>
      <c r="F35" s="2125"/>
      <c r="G35" s="2158"/>
      <c r="H35" s="2160"/>
      <c r="N35" s="2125" t="str">
        <f t="shared" si="6"/>
        <v/>
      </c>
    </row>
    <row r="36" spans="1:14">
      <c r="A36" s="2171"/>
      <c r="B36" s="2158"/>
      <c r="C36" s="2165"/>
      <c r="D36" s="2125"/>
      <c r="E36" s="2125"/>
      <c r="F36" s="2125"/>
      <c r="G36" s="2158"/>
      <c r="H36" s="2160"/>
      <c r="N36" s="2125" t="str">
        <f t="shared" si="6"/>
        <v/>
      </c>
    </row>
    <row r="37" spans="1:14">
      <c r="A37" s="2171"/>
      <c r="B37" s="2158"/>
      <c r="C37" s="2165"/>
      <c r="D37" s="2125"/>
      <c r="E37" s="2125"/>
      <c r="F37" s="2125"/>
      <c r="G37" s="2158"/>
      <c r="H37" s="2160"/>
      <c r="N37" s="2125" t="str">
        <f t="shared" si="6"/>
        <v/>
      </c>
    </row>
    <row r="38" spans="1:14">
      <c r="A38" s="2171"/>
      <c r="B38" s="2158"/>
      <c r="C38" s="2165"/>
      <c r="D38" s="2125"/>
      <c r="E38" s="2125"/>
      <c r="F38" s="2125"/>
      <c r="G38" s="2158"/>
      <c r="H38" s="2160"/>
      <c r="N38" s="2125" t="str">
        <f t="shared" si="6"/>
        <v/>
      </c>
    </row>
    <row r="39" spans="1:14">
      <c r="A39" s="2171"/>
      <c r="B39" s="2158"/>
      <c r="C39" s="2165"/>
      <c r="D39" s="2125"/>
      <c r="E39" s="2125"/>
      <c r="F39" s="2125"/>
      <c r="G39" s="2158"/>
      <c r="H39" s="2160"/>
      <c r="N39" s="2125" t="str">
        <f t="shared" si="6"/>
        <v/>
      </c>
    </row>
    <row r="40" spans="1:14">
      <c r="A40" s="2171"/>
      <c r="B40" s="2158"/>
      <c r="C40" s="2165"/>
      <c r="D40" s="2125"/>
      <c r="E40" s="2125"/>
      <c r="F40" s="2125"/>
      <c r="G40" s="2158"/>
      <c r="H40" s="2160"/>
      <c r="N40" s="2125" t="str">
        <f t="shared" si="6"/>
        <v/>
      </c>
    </row>
    <row r="41" spans="1:14">
      <c r="A41" s="2171"/>
      <c r="B41" s="2158"/>
      <c r="C41" s="2165"/>
      <c r="D41" s="2125"/>
      <c r="E41" s="2125"/>
      <c r="F41" s="2125"/>
      <c r="G41" s="2158"/>
      <c r="H41" s="2160"/>
      <c r="N41" s="2125" t="str">
        <f t="shared" si="6"/>
        <v/>
      </c>
    </row>
    <row r="42" spans="1:14">
      <c r="A42" s="2171"/>
      <c r="B42" s="2158"/>
      <c r="C42" s="2165"/>
      <c r="D42" s="2125"/>
      <c r="E42" s="2125"/>
      <c r="F42" s="2125"/>
      <c r="G42" s="2158"/>
      <c r="H42" s="2160"/>
      <c r="N42" s="2125" t="str">
        <f t="shared" si="6"/>
        <v/>
      </c>
    </row>
    <row r="43" spans="1:14">
      <c r="A43" s="2171"/>
      <c r="C43" s="2165"/>
      <c r="D43" s="2125"/>
      <c r="E43" s="2125"/>
      <c r="F43" s="2125"/>
      <c r="G43" s="2158"/>
      <c r="H43" s="2160"/>
      <c r="N43" s="2125" t="str">
        <f t="shared" si="6"/>
        <v/>
      </c>
    </row>
    <row r="44" spans="1:14">
      <c r="A44" s="2171"/>
      <c r="B44" s="2158"/>
      <c r="C44" s="2165"/>
      <c r="D44" s="2125"/>
      <c r="E44" s="2125"/>
      <c r="F44" s="2125"/>
      <c r="G44" s="2158"/>
      <c r="H44" s="2160"/>
      <c r="N44" s="2125" t="str">
        <f t="shared" si="6"/>
        <v/>
      </c>
    </row>
    <row r="45" spans="1:14">
      <c r="A45" s="2171"/>
      <c r="B45" s="2158"/>
      <c r="C45" s="2165"/>
      <c r="D45" s="2125"/>
      <c r="E45" s="2125"/>
      <c r="F45" s="2125"/>
      <c r="G45" s="2158"/>
      <c r="H45" s="2160"/>
      <c r="N45" s="2125" t="str">
        <f t="shared" si="6"/>
        <v/>
      </c>
    </row>
    <row r="46" spans="1:14">
      <c r="A46" s="2171"/>
      <c r="B46" s="2158"/>
      <c r="C46" s="2165"/>
      <c r="D46" s="2125"/>
      <c r="E46" s="2125"/>
      <c r="F46" s="2125"/>
      <c r="G46" s="2158"/>
      <c r="H46" s="2160"/>
      <c r="N46" s="2125" t="str">
        <f t="shared" si="6"/>
        <v/>
      </c>
    </row>
    <row r="47" spans="1:14">
      <c r="A47" s="2171"/>
      <c r="B47" s="2158"/>
      <c r="C47" s="2165"/>
      <c r="D47" s="2125"/>
      <c r="E47" s="2125"/>
      <c r="F47" s="2125"/>
      <c r="G47" s="2158"/>
      <c r="H47" s="2160"/>
      <c r="N47" s="2125" t="str">
        <f t="shared" ref="N47:N69" si="7">IF(ISNUMBER(FIND("/",$B58,1)),MID($B58,FIND("/",$B58,1)+1,LEN($B58)),"")</f>
        <v/>
      </c>
    </row>
    <row r="48" spans="1:14">
      <c r="A48" s="2171"/>
      <c r="B48" s="2158"/>
      <c r="C48" s="2165"/>
      <c r="D48" s="2125"/>
      <c r="E48" s="2125"/>
      <c r="F48" s="2125"/>
      <c r="G48" s="2158"/>
      <c r="H48" s="2160"/>
      <c r="N48" s="2125" t="str">
        <f t="shared" si="7"/>
        <v/>
      </c>
    </row>
    <row r="49" spans="1:14">
      <c r="A49" s="2171"/>
      <c r="B49" s="2158"/>
      <c r="C49" s="2165"/>
      <c r="D49" s="2125"/>
      <c r="E49" s="2125"/>
      <c r="F49" s="2125"/>
      <c r="G49" s="2158"/>
      <c r="H49" s="2160"/>
      <c r="N49" s="2125" t="str">
        <f t="shared" si="7"/>
        <v/>
      </c>
    </row>
    <row r="50" spans="1:14">
      <c r="A50" s="2171"/>
      <c r="B50" s="2158"/>
      <c r="C50" s="2165"/>
      <c r="D50" s="2125"/>
      <c r="E50" s="2125"/>
      <c r="F50" s="2125"/>
      <c r="G50" s="2158"/>
      <c r="H50" s="2160"/>
      <c r="L50" s="2172"/>
      <c r="N50" s="2125" t="str">
        <f t="shared" si="7"/>
        <v/>
      </c>
    </row>
    <row r="51" spans="1:14">
      <c r="A51" s="2171"/>
      <c r="B51" s="2158"/>
      <c r="C51" s="2165"/>
      <c r="D51" s="2125"/>
      <c r="E51" s="2125"/>
      <c r="F51" s="2125"/>
      <c r="G51" s="2158"/>
      <c r="H51" s="2160"/>
      <c r="L51" s="2172"/>
      <c r="N51" s="2125" t="str">
        <f t="shared" si="7"/>
        <v/>
      </c>
    </row>
    <row r="52" spans="1:14">
      <c r="A52" s="2171"/>
      <c r="B52" s="2158"/>
      <c r="C52" s="2165"/>
      <c r="D52" s="2125"/>
      <c r="E52" s="2125"/>
      <c r="F52" s="2125"/>
      <c r="G52" s="2158"/>
      <c r="H52" s="2160"/>
      <c r="N52" s="2125" t="str">
        <f t="shared" si="7"/>
        <v/>
      </c>
    </row>
    <row r="53" spans="1:14">
      <c r="A53" s="2171"/>
      <c r="B53" s="2158"/>
      <c r="C53" s="2165"/>
      <c r="D53" s="2125"/>
      <c r="E53" s="2125"/>
      <c r="F53" s="2125"/>
      <c r="G53" s="2158"/>
      <c r="H53" s="2160"/>
      <c r="N53" s="2125" t="str">
        <f t="shared" si="7"/>
        <v/>
      </c>
    </row>
    <row r="54" spans="1:14">
      <c r="A54" s="2171"/>
      <c r="B54" s="2158"/>
      <c r="C54" s="2165"/>
      <c r="D54" s="2125"/>
      <c r="E54" s="2125"/>
      <c r="F54" s="2125"/>
      <c r="G54" s="2158"/>
      <c r="H54" s="2160"/>
      <c r="N54" s="2125" t="str">
        <f t="shared" si="7"/>
        <v/>
      </c>
    </row>
    <row r="55" spans="1:14">
      <c r="A55" s="2171"/>
      <c r="B55" s="2158"/>
      <c r="C55" s="2165"/>
      <c r="D55" s="2125"/>
      <c r="E55" s="2125"/>
      <c r="F55" s="2125"/>
      <c r="G55" s="2158"/>
      <c r="H55" s="2160"/>
      <c r="N55" s="2125" t="str">
        <f t="shared" si="7"/>
        <v/>
      </c>
    </row>
    <row r="56" spans="1:14">
      <c r="A56" s="2171"/>
      <c r="B56" s="2158"/>
      <c r="C56" s="2165"/>
      <c r="D56" s="2125"/>
      <c r="E56" s="2125"/>
      <c r="F56" s="2125"/>
      <c r="G56" s="2158"/>
      <c r="H56" s="2160"/>
      <c r="N56" s="2125" t="str">
        <f t="shared" si="7"/>
        <v/>
      </c>
    </row>
    <row r="57" spans="1:14">
      <c r="A57" s="2171"/>
      <c r="B57" s="2158"/>
      <c r="C57" s="2165"/>
      <c r="D57" s="2125"/>
      <c r="E57" s="2125"/>
      <c r="F57" s="2125"/>
      <c r="G57" s="2158"/>
      <c r="H57" s="2160"/>
      <c r="N57" s="2125" t="str">
        <f t="shared" si="7"/>
        <v/>
      </c>
    </row>
    <row r="58" spans="1:14">
      <c r="A58" s="2171"/>
      <c r="B58" s="2158"/>
      <c r="C58" s="2165"/>
      <c r="D58" s="2125"/>
      <c r="E58" s="2125"/>
      <c r="F58" s="2125"/>
      <c r="G58" s="2158"/>
      <c r="H58" s="2160"/>
      <c r="N58" s="2125" t="str">
        <f t="shared" si="7"/>
        <v/>
      </c>
    </row>
    <row r="59" spans="1:14">
      <c r="A59" s="2171"/>
      <c r="B59" s="2158"/>
      <c r="C59" s="2165"/>
      <c r="D59" s="2125"/>
      <c r="E59" s="2125"/>
      <c r="F59" s="2125"/>
      <c r="G59" s="2158"/>
      <c r="H59" s="2160"/>
      <c r="M59" s="2125">
        <f t="shared" ref="M59:M69" si="8">IF(ISNUMBER(FIND("/",$B70,1)),MID($B70,1,FIND("/",$B70,1)-1),$B70)</f>
        <v>0</v>
      </c>
      <c r="N59" s="2125" t="str">
        <f t="shared" si="7"/>
        <v/>
      </c>
    </row>
    <row r="60" spans="1:14">
      <c r="A60" s="2171"/>
      <c r="B60" s="2158"/>
      <c r="C60" s="2165"/>
      <c r="D60" s="2125"/>
      <c r="E60" s="2125"/>
      <c r="F60" s="2125"/>
      <c r="G60" s="2158"/>
      <c r="H60" s="2160"/>
      <c r="M60" s="2125">
        <f t="shared" si="8"/>
        <v>0</v>
      </c>
      <c r="N60" s="2125" t="str">
        <f t="shared" si="7"/>
        <v/>
      </c>
    </row>
    <row r="61" spans="1:14">
      <c r="A61" s="2171"/>
      <c r="B61" s="2158"/>
      <c r="C61" s="2165"/>
      <c r="D61" s="2125"/>
      <c r="E61" s="2125"/>
      <c r="F61" s="2125"/>
      <c r="G61" s="2158"/>
      <c r="H61" s="2160"/>
      <c r="M61" s="2125">
        <f t="shared" si="8"/>
        <v>0</v>
      </c>
      <c r="N61" s="2125" t="str">
        <f t="shared" si="7"/>
        <v/>
      </c>
    </row>
    <row r="62" spans="1:14">
      <c r="A62" s="2171"/>
      <c r="B62" s="2158"/>
      <c r="C62" s="2165"/>
      <c r="D62" s="2125"/>
      <c r="E62" s="2125"/>
      <c r="F62" s="2125"/>
      <c r="G62" s="2158"/>
      <c r="H62" s="2160"/>
      <c r="M62" s="2125">
        <f t="shared" si="8"/>
        <v>0</v>
      </c>
      <c r="N62" s="2125" t="str">
        <f t="shared" si="7"/>
        <v/>
      </c>
    </row>
    <row r="63" spans="1:14">
      <c r="A63" s="2171"/>
      <c r="B63" s="2158"/>
      <c r="C63" s="2165"/>
      <c r="D63" s="2125"/>
      <c r="E63" s="2125"/>
      <c r="F63" s="2125"/>
      <c r="G63" s="2158"/>
      <c r="H63" s="2160"/>
      <c r="M63" s="2125">
        <f t="shared" si="8"/>
        <v>0</v>
      </c>
      <c r="N63" s="2125" t="str">
        <f t="shared" si="7"/>
        <v/>
      </c>
    </row>
    <row r="64" spans="1:14">
      <c r="A64" s="2171"/>
      <c r="B64" s="2158"/>
      <c r="C64" s="2165"/>
      <c r="D64" s="2125"/>
      <c r="E64" s="2125"/>
      <c r="F64" s="2125"/>
      <c r="G64" s="2158"/>
      <c r="H64" s="2160"/>
      <c r="M64" s="2125">
        <f t="shared" si="8"/>
        <v>0</v>
      </c>
      <c r="N64" s="2125" t="str">
        <f t="shared" si="7"/>
        <v/>
      </c>
    </row>
    <row r="65" spans="1:14">
      <c r="A65" s="2171"/>
      <c r="B65" s="2158"/>
      <c r="C65" s="2165"/>
      <c r="D65" s="2125"/>
      <c r="E65" s="2125"/>
      <c r="F65" s="2125"/>
      <c r="G65" s="2158"/>
      <c r="H65" s="2160"/>
      <c r="M65" s="2125">
        <f t="shared" si="8"/>
        <v>0</v>
      </c>
      <c r="N65" s="2125" t="str">
        <f t="shared" si="7"/>
        <v/>
      </c>
    </row>
    <row r="66" spans="1:14">
      <c r="A66" s="2171"/>
      <c r="B66" s="2158"/>
      <c r="C66" s="2165"/>
      <c r="D66" s="2125"/>
      <c r="E66" s="2125"/>
      <c r="F66" s="2125"/>
      <c r="G66" s="2158"/>
      <c r="H66" s="2160"/>
      <c r="M66" s="2125">
        <f t="shared" si="8"/>
        <v>0</v>
      </c>
      <c r="N66" s="2125" t="str">
        <f t="shared" si="7"/>
        <v/>
      </c>
    </row>
    <row r="67" spans="1:14">
      <c r="A67" s="2171"/>
      <c r="B67" s="2158"/>
      <c r="C67" s="2165"/>
      <c r="D67" s="2125"/>
      <c r="E67" s="2125"/>
      <c r="F67" s="2125"/>
      <c r="G67" s="2158"/>
      <c r="H67" s="2160"/>
      <c r="M67" s="2125">
        <f t="shared" si="8"/>
        <v>0</v>
      </c>
      <c r="N67" s="2125" t="str">
        <f t="shared" si="7"/>
        <v/>
      </c>
    </row>
    <row r="68" spans="1:14">
      <c r="A68" s="2171"/>
      <c r="B68" s="2158"/>
      <c r="C68" s="2165"/>
      <c r="D68" s="2125"/>
      <c r="E68" s="2125"/>
      <c r="F68" s="2125"/>
      <c r="G68" s="2158"/>
      <c r="H68" s="2160"/>
      <c r="M68" s="2125">
        <f t="shared" si="8"/>
        <v>0</v>
      </c>
      <c r="N68" s="2125" t="str">
        <f t="shared" si="7"/>
        <v/>
      </c>
    </row>
    <row r="69" spans="1:14">
      <c r="A69" s="2171"/>
      <c r="B69" s="2158"/>
      <c r="C69" s="2165"/>
      <c r="D69" s="2125"/>
      <c r="E69" s="2125"/>
      <c r="F69" s="2125"/>
      <c r="G69" s="2158"/>
      <c r="H69" s="2160"/>
      <c r="M69" s="2125">
        <f t="shared" si="8"/>
        <v>0</v>
      </c>
      <c r="N69" s="2125" t="str">
        <f t="shared" si="7"/>
        <v/>
      </c>
    </row>
    <row r="70" spans="1:14">
      <c r="A70" s="2171"/>
      <c r="B70" s="2158"/>
      <c r="C70" s="2165"/>
      <c r="D70" s="2125"/>
      <c r="E70" s="2125"/>
      <c r="F70" s="2125"/>
      <c r="G70" s="2158"/>
      <c r="H70" s="2160"/>
      <c r="M70" s="2125">
        <f t="shared" ref="M70:M133" si="9">IF(ISNUMBER(FIND("/",$B81,1)),MID($B81,1,FIND("/",$B81,1)-1),$B81)</f>
        <v>0</v>
      </c>
      <c r="N70" s="2125" t="str">
        <f t="shared" ref="N70:N133" si="10">IF(ISNUMBER(FIND("/",$B81,1)),MID($B81,FIND("/",$B81,1)+1,LEN($B81)),"")</f>
        <v/>
      </c>
    </row>
    <row r="71" spans="1:14">
      <c r="A71" s="2171"/>
      <c r="B71" s="2158"/>
      <c r="C71" s="2165"/>
      <c r="D71" s="2125"/>
      <c r="E71" s="2125"/>
      <c r="F71" s="2125"/>
      <c r="G71" s="2158"/>
      <c r="H71" s="2160"/>
      <c r="M71" s="2125">
        <f t="shared" si="9"/>
        <v>0</v>
      </c>
      <c r="N71" s="2125" t="str">
        <f t="shared" si="10"/>
        <v/>
      </c>
    </row>
    <row r="72" spans="1:14">
      <c r="A72" s="2171"/>
      <c r="B72" s="2158"/>
      <c r="C72" s="2165"/>
      <c r="D72" s="2125"/>
      <c r="E72" s="2125"/>
      <c r="F72" s="2125"/>
      <c r="G72" s="2158"/>
      <c r="H72" s="2160"/>
      <c r="M72" s="2125">
        <f t="shared" si="9"/>
        <v>0</v>
      </c>
      <c r="N72" s="2125" t="str">
        <f t="shared" si="10"/>
        <v/>
      </c>
    </row>
    <row r="73" spans="1:14">
      <c r="A73" s="2171"/>
      <c r="B73" s="2158"/>
      <c r="C73" s="2165"/>
      <c r="D73" s="2125"/>
      <c r="E73" s="2125"/>
      <c r="F73" s="2125"/>
      <c r="G73" s="2158"/>
      <c r="H73" s="2160"/>
      <c r="M73" s="2125">
        <f t="shared" si="9"/>
        <v>0</v>
      </c>
      <c r="N73" s="2125" t="str">
        <f t="shared" si="10"/>
        <v/>
      </c>
    </row>
    <row r="74" spans="1:14">
      <c r="A74" s="2171"/>
      <c r="B74" s="2158"/>
      <c r="C74" s="2165"/>
      <c r="D74" s="2125"/>
      <c r="E74" s="2125"/>
      <c r="F74" s="2125"/>
      <c r="G74" s="2158"/>
      <c r="H74" s="2160"/>
      <c r="M74" s="2125">
        <f t="shared" si="9"/>
        <v>0</v>
      </c>
      <c r="N74" s="2125" t="str">
        <f t="shared" si="10"/>
        <v/>
      </c>
    </row>
    <row r="75" spans="1:14">
      <c r="A75" s="2171"/>
      <c r="B75" s="2158"/>
      <c r="C75" s="2165"/>
      <c r="D75" s="2125"/>
      <c r="E75" s="2125"/>
      <c r="F75" s="2125"/>
      <c r="G75" s="2158"/>
      <c r="H75" s="2160"/>
      <c r="M75" s="2125">
        <f t="shared" si="9"/>
        <v>0</v>
      </c>
      <c r="N75" s="2125" t="str">
        <f t="shared" si="10"/>
        <v/>
      </c>
    </row>
    <row r="76" spans="1:14">
      <c r="A76" s="2171"/>
      <c r="B76" s="2158"/>
      <c r="C76" s="2165"/>
      <c r="D76" s="2125"/>
      <c r="E76" s="2125"/>
      <c r="F76" s="2125"/>
      <c r="G76" s="2158"/>
      <c r="H76" s="2160"/>
      <c r="M76" s="2125">
        <f t="shared" si="9"/>
        <v>0</v>
      </c>
      <c r="N76" s="2125" t="str">
        <f t="shared" si="10"/>
        <v/>
      </c>
    </row>
    <row r="77" spans="1:14">
      <c r="A77" s="2171"/>
      <c r="B77" s="2158"/>
      <c r="C77" s="2165"/>
      <c r="D77" s="2125"/>
      <c r="E77" s="2125"/>
      <c r="F77" s="2125"/>
      <c r="G77" s="2158"/>
      <c r="H77" s="2160"/>
      <c r="M77" s="2125">
        <f t="shared" si="9"/>
        <v>0</v>
      </c>
      <c r="N77" s="2125" t="str">
        <f t="shared" si="10"/>
        <v/>
      </c>
    </row>
    <row r="78" spans="1:14">
      <c r="A78" s="2171"/>
      <c r="B78" s="2158"/>
      <c r="C78" s="2165"/>
      <c r="D78" s="2125"/>
      <c r="E78" s="2125"/>
      <c r="F78" s="2125"/>
      <c r="G78" s="2158"/>
      <c r="H78" s="2160"/>
      <c r="M78" s="2125">
        <f t="shared" si="9"/>
        <v>0</v>
      </c>
      <c r="N78" s="2125" t="str">
        <f t="shared" si="10"/>
        <v/>
      </c>
    </row>
    <row r="79" spans="1:14">
      <c r="A79" s="2171"/>
      <c r="B79" s="2158"/>
      <c r="C79" s="2165"/>
      <c r="D79" s="2125"/>
      <c r="E79" s="2125"/>
      <c r="F79" s="2125"/>
      <c r="G79" s="2158"/>
      <c r="H79" s="2160"/>
      <c r="M79" s="2125">
        <f t="shared" si="9"/>
        <v>0</v>
      </c>
      <c r="N79" s="2125" t="str">
        <f t="shared" si="10"/>
        <v/>
      </c>
    </row>
    <row r="80" spans="1:14">
      <c r="A80" s="2171"/>
      <c r="B80" s="2158"/>
      <c r="C80" s="2165"/>
      <c r="D80" s="2125"/>
      <c r="E80" s="2125"/>
      <c r="F80" s="2125"/>
      <c r="G80" s="2158"/>
      <c r="H80" s="2160"/>
      <c r="M80" s="2125">
        <f t="shared" si="9"/>
        <v>0</v>
      </c>
      <c r="N80" s="2125" t="str">
        <f t="shared" si="10"/>
        <v/>
      </c>
    </row>
    <row r="81" spans="1:14">
      <c r="A81" s="2171"/>
      <c r="B81" s="2158"/>
      <c r="C81" s="2165"/>
      <c r="D81" s="2125"/>
      <c r="E81" s="2125"/>
      <c r="F81" s="2125"/>
      <c r="G81" s="2158"/>
      <c r="H81" s="2160"/>
      <c r="M81" s="2125">
        <f t="shared" si="9"/>
        <v>0</v>
      </c>
      <c r="N81" s="2125" t="str">
        <f t="shared" si="10"/>
        <v/>
      </c>
    </row>
    <row r="82" spans="1:14">
      <c r="A82" s="2171"/>
      <c r="B82" s="2158"/>
      <c r="C82" s="2165"/>
      <c r="D82" s="2125"/>
      <c r="E82" s="2125"/>
      <c r="F82" s="2125"/>
      <c r="G82" s="2158"/>
      <c r="H82" s="2160"/>
      <c r="M82" s="2125">
        <f t="shared" si="9"/>
        <v>0</v>
      </c>
      <c r="N82" s="2125" t="str">
        <f t="shared" si="10"/>
        <v/>
      </c>
    </row>
    <row r="83" spans="1:14">
      <c r="A83" s="2171"/>
      <c r="B83" s="2158"/>
      <c r="C83" s="2165"/>
      <c r="D83" s="2125"/>
      <c r="E83" s="2125"/>
      <c r="F83" s="2125"/>
      <c r="G83" s="2158"/>
      <c r="H83" s="2160"/>
      <c r="M83" s="2125">
        <f t="shared" si="9"/>
        <v>0</v>
      </c>
      <c r="N83" s="2125" t="str">
        <f t="shared" si="10"/>
        <v/>
      </c>
    </row>
    <row r="84" spans="1:14">
      <c r="A84" s="2171"/>
      <c r="B84" s="2158"/>
      <c r="C84" s="2165"/>
      <c r="D84" s="2125"/>
      <c r="E84" s="2125"/>
      <c r="F84" s="2125"/>
      <c r="G84" s="2158"/>
      <c r="H84" s="2160"/>
      <c r="M84" s="2125">
        <f t="shared" si="9"/>
        <v>0</v>
      </c>
      <c r="N84" s="2125" t="str">
        <f t="shared" si="10"/>
        <v/>
      </c>
    </row>
    <row r="85" spans="1:14">
      <c r="A85" s="2171"/>
      <c r="B85" s="2158"/>
      <c r="C85" s="2165"/>
      <c r="D85" s="2125"/>
      <c r="E85" s="2125"/>
      <c r="F85" s="2125"/>
      <c r="G85" s="2158"/>
      <c r="H85" s="2160"/>
      <c r="M85" s="2125">
        <f t="shared" si="9"/>
        <v>0</v>
      </c>
      <c r="N85" s="2125" t="str">
        <f t="shared" si="10"/>
        <v/>
      </c>
    </row>
    <row r="86" spans="1:14">
      <c r="A86" s="2171"/>
      <c r="B86" s="2158"/>
      <c r="C86" s="2165"/>
      <c r="D86" s="2125"/>
      <c r="E86" s="2125"/>
      <c r="F86" s="2125"/>
      <c r="G86" s="2158"/>
      <c r="H86" s="2160"/>
      <c r="M86" s="2125">
        <f t="shared" si="9"/>
        <v>0</v>
      </c>
      <c r="N86" s="2125" t="str">
        <f t="shared" si="10"/>
        <v/>
      </c>
    </row>
    <row r="87" spans="1:14">
      <c r="A87" s="2171"/>
      <c r="B87" s="2158"/>
      <c r="C87" s="2165"/>
      <c r="D87" s="2125"/>
      <c r="E87" s="2125"/>
      <c r="F87" s="2125"/>
      <c r="G87" s="2158"/>
      <c r="H87" s="2160"/>
      <c r="M87" s="2125">
        <f t="shared" si="9"/>
        <v>0</v>
      </c>
      <c r="N87" s="2125" t="str">
        <f t="shared" si="10"/>
        <v/>
      </c>
    </row>
    <row r="88" spans="1:14">
      <c r="A88" s="2171"/>
      <c r="B88" s="2158"/>
      <c r="C88" s="2165"/>
      <c r="D88" s="2125"/>
      <c r="E88" s="2125"/>
      <c r="F88" s="2125"/>
      <c r="G88" s="2158"/>
      <c r="H88" s="2160"/>
      <c r="M88" s="2125">
        <f t="shared" si="9"/>
        <v>0</v>
      </c>
      <c r="N88" s="2125" t="str">
        <f t="shared" si="10"/>
        <v/>
      </c>
    </row>
    <row r="89" spans="1:14">
      <c r="A89" s="2171"/>
      <c r="B89" s="2158"/>
      <c r="C89" s="2165"/>
      <c r="D89" s="2125"/>
      <c r="E89" s="2125"/>
      <c r="F89" s="2125"/>
      <c r="G89" s="2158"/>
      <c r="H89" s="2160"/>
      <c r="M89" s="2125">
        <f t="shared" si="9"/>
        <v>0</v>
      </c>
      <c r="N89" s="2125" t="str">
        <f t="shared" si="10"/>
        <v/>
      </c>
    </row>
    <row r="90" spans="1:14">
      <c r="A90" s="2171"/>
      <c r="B90" s="2158"/>
      <c r="C90" s="2165"/>
      <c r="D90" s="2125"/>
      <c r="E90" s="2125"/>
      <c r="F90" s="2125"/>
      <c r="G90" s="2158"/>
      <c r="H90" s="2160"/>
      <c r="M90" s="2125">
        <f t="shared" si="9"/>
        <v>0</v>
      </c>
      <c r="N90" s="2125" t="str">
        <f t="shared" si="10"/>
        <v/>
      </c>
    </row>
    <row r="91" spans="1:14">
      <c r="A91" s="2171"/>
      <c r="B91" s="2158"/>
      <c r="C91" s="2165"/>
      <c r="D91" s="2125"/>
      <c r="E91" s="2125"/>
      <c r="F91" s="2125"/>
      <c r="G91" s="2158"/>
      <c r="H91" s="2160"/>
      <c r="M91" s="2125">
        <f t="shared" si="9"/>
        <v>0</v>
      </c>
      <c r="N91" s="2125" t="str">
        <f t="shared" si="10"/>
        <v/>
      </c>
    </row>
    <row r="92" spans="1:14">
      <c r="A92" s="2171"/>
      <c r="B92" s="2158"/>
      <c r="C92" s="2165"/>
      <c r="D92" s="2125"/>
      <c r="E92" s="2125"/>
      <c r="F92" s="2125"/>
      <c r="G92" s="2158"/>
      <c r="H92" s="2160"/>
      <c r="L92" s="2175"/>
      <c r="M92" s="2125">
        <f t="shared" si="9"/>
        <v>0</v>
      </c>
      <c r="N92" s="2125" t="str">
        <f t="shared" si="10"/>
        <v/>
      </c>
    </row>
    <row r="93" spans="1:14">
      <c r="A93" s="2171"/>
      <c r="B93" s="2158"/>
      <c r="C93" s="2165"/>
      <c r="D93" s="2125"/>
      <c r="E93" s="2125"/>
      <c r="F93" s="2125"/>
      <c r="G93" s="2158"/>
      <c r="H93" s="2160"/>
      <c r="M93" s="2125">
        <f t="shared" si="9"/>
        <v>0</v>
      </c>
      <c r="N93" s="2125" t="str">
        <f t="shared" si="10"/>
        <v/>
      </c>
    </row>
    <row r="94" spans="1:14">
      <c r="A94" s="2171"/>
      <c r="B94" s="2158"/>
      <c r="C94" s="2165"/>
      <c r="D94" s="2125"/>
      <c r="E94" s="2125"/>
      <c r="F94" s="2125"/>
      <c r="G94" s="2158"/>
      <c r="H94" s="2160"/>
      <c r="M94" s="2125">
        <f t="shared" si="9"/>
        <v>0</v>
      </c>
      <c r="N94" s="2125" t="str">
        <f t="shared" si="10"/>
        <v/>
      </c>
    </row>
    <row r="95" spans="1:14">
      <c r="A95" s="2171"/>
      <c r="B95" s="2173"/>
      <c r="C95" s="2165"/>
      <c r="D95" s="2125"/>
      <c r="E95" s="2125"/>
      <c r="F95" s="2125"/>
      <c r="G95" s="2158"/>
      <c r="H95" s="2174"/>
      <c r="M95" s="2125">
        <f t="shared" si="9"/>
        <v>0</v>
      </c>
      <c r="N95" s="2125" t="str">
        <f t="shared" si="10"/>
        <v/>
      </c>
    </row>
    <row r="96" spans="1:14">
      <c r="A96" s="2171"/>
      <c r="B96" s="2173"/>
      <c r="C96" s="2165"/>
      <c r="D96" s="2125"/>
      <c r="E96" s="2125"/>
      <c r="F96" s="2125"/>
      <c r="G96" s="2158"/>
      <c r="H96" s="2174"/>
      <c r="M96" s="2125">
        <f t="shared" si="9"/>
        <v>0</v>
      </c>
      <c r="N96" s="2125" t="str">
        <f t="shared" si="10"/>
        <v/>
      </c>
    </row>
    <row r="97" spans="1:14">
      <c r="A97" s="2171"/>
      <c r="B97" s="2176"/>
      <c r="C97" s="2177"/>
      <c r="D97" s="2125"/>
      <c r="E97" s="2125"/>
      <c r="F97" s="2125"/>
      <c r="G97" s="2173"/>
      <c r="H97" s="2178"/>
      <c r="I97" s="2149"/>
      <c r="J97" s="2149"/>
      <c r="M97" s="2125">
        <f t="shared" si="9"/>
        <v>0</v>
      </c>
      <c r="N97" s="2125" t="str">
        <f t="shared" si="10"/>
        <v/>
      </c>
    </row>
    <row r="98" spans="1:14">
      <c r="A98" s="2171"/>
      <c r="B98" s="2173"/>
      <c r="C98" s="2179"/>
      <c r="D98" s="2125"/>
      <c r="E98" s="2125"/>
      <c r="F98" s="2125"/>
      <c r="G98" s="2173"/>
      <c r="H98" s="2180"/>
      <c r="M98" s="2125">
        <f t="shared" si="9"/>
        <v>0</v>
      </c>
      <c r="N98" s="2125" t="str">
        <f t="shared" si="10"/>
        <v/>
      </c>
    </row>
    <row r="99" spans="1:14">
      <c r="A99" s="2171"/>
      <c r="B99" s="2158"/>
      <c r="C99" s="2179"/>
      <c r="D99" s="2125"/>
      <c r="E99" s="2125"/>
      <c r="F99" s="2125"/>
      <c r="G99" s="2158"/>
      <c r="H99" s="2159"/>
      <c r="M99" s="2125">
        <f t="shared" si="9"/>
        <v>0</v>
      </c>
      <c r="N99" s="2125" t="str">
        <f t="shared" si="10"/>
        <v/>
      </c>
    </row>
    <row r="100" spans="1:14">
      <c r="A100" s="2171"/>
      <c r="B100" s="2158"/>
      <c r="C100" s="2179"/>
      <c r="D100" s="2125"/>
      <c r="E100" s="2125"/>
      <c r="F100" s="2125"/>
      <c r="G100" s="2158"/>
      <c r="H100" s="2159"/>
      <c r="M100" s="2125">
        <f t="shared" si="9"/>
        <v>0</v>
      </c>
      <c r="N100" s="2125" t="str">
        <f t="shared" si="10"/>
        <v/>
      </c>
    </row>
    <row r="101" spans="1:14">
      <c r="A101" s="2171"/>
      <c r="B101" s="2158"/>
      <c r="C101" s="2179"/>
      <c r="D101" s="2125"/>
      <c r="E101" s="2125"/>
      <c r="F101" s="2125"/>
      <c r="G101" s="2158"/>
      <c r="H101" s="2159"/>
      <c r="M101" s="2125">
        <f t="shared" si="9"/>
        <v>0</v>
      </c>
      <c r="N101" s="2125" t="str">
        <f t="shared" si="10"/>
        <v/>
      </c>
    </row>
    <row r="102" spans="1:14">
      <c r="A102" s="2171"/>
      <c r="B102" s="2158"/>
      <c r="C102" s="2179"/>
      <c r="D102" s="2125"/>
      <c r="E102" s="2125"/>
      <c r="F102" s="2125"/>
      <c r="G102" s="2158"/>
      <c r="H102" s="2159"/>
      <c r="M102" s="2125">
        <f t="shared" si="9"/>
        <v>0</v>
      </c>
      <c r="N102" s="2125" t="str">
        <f t="shared" si="10"/>
        <v/>
      </c>
    </row>
    <row r="103" spans="1:14">
      <c r="A103" s="2171"/>
      <c r="B103" s="2158"/>
      <c r="C103" s="2179"/>
      <c r="D103" s="2125"/>
      <c r="E103" s="2125"/>
      <c r="F103" s="2125"/>
      <c r="G103" s="2158"/>
      <c r="H103" s="2159"/>
      <c r="M103" s="2125">
        <f t="shared" si="9"/>
        <v>0</v>
      </c>
      <c r="N103" s="2125" t="str">
        <f t="shared" si="10"/>
        <v/>
      </c>
    </row>
    <row r="104" spans="1:14">
      <c r="A104" s="2171"/>
      <c r="B104" s="2181"/>
      <c r="C104" s="2182"/>
      <c r="D104" s="2125"/>
      <c r="E104" s="2125"/>
      <c r="F104" s="2125"/>
      <c r="G104" s="2158"/>
      <c r="H104" s="2183"/>
      <c r="M104" s="2125">
        <f t="shared" si="9"/>
        <v>0</v>
      </c>
      <c r="N104" s="2125" t="str">
        <f t="shared" si="10"/>
        <v/>
      </c>
    </row>
    <row r="105" spans="1:14">
      <c r="A105" s="2171"/>
      <c r="B105" s="2158"/>
      <c r="C105" s="2165"/>
      <c r="D105" s="2125"/>
      <c r="E105" s="2125"/>
      <c r="F105" s="2125"/>
      <c r="G105" s="2158"/>
      <c r="H105" s="2159"/>
      <c r="J105" s="2160"/>
      <c r="M105" s="2125">
        <f t="shared" si="9"/>
        <v>0</v>
      </c>
      <c r="N105" s="2125" t="str">
        <f t="shared" si="10"/>
        <v/>
      </c>
    </row>
    <row r="106" spans="1:14">
      <c r="A106" s="2171"/>
      <c r="B106" s="2158"/>
      <c r="C106" s="2165"/>
      <c r="D106" s="2125"/>
      <c r="E106" s="2125"/>
      <c r="F106" s="2125"/>
      <c r="G106" s="2158"/>
      <c r="H106" s="2159"/>
      <c r="J106" s="2160"/>
      <c r="M106" s="2125">
        <f t="shared" si="9"/>
        <v>0</v>
      </c>
      <c r="N106" s="2125" t="str">
        <f t="shared" si="10"/>
        <v/>
      </c>
    </row>
    <row r="107" spans="1:14">
      <c r="A107" s="2171"/>
      <c r="B107" s="2158"/>
      <c r="C107" s="2165"/>
      <c r="D107" s="2125"/>
      <c r="E107" s="2125"/>
      <c r="F107" s="2125"/>
      <c r="G107" s="2158"/>
      <c r="H107" s="2159"/>
      <c r="J107" s="2160"/>
      <c r="M107" s="2125">
        <f t="shared" si="9"/>
        <v>0</v>
      </c>
      <c r="N107" s="2125" t="str">
        <f t="shared" si="10"/>
        <v/>
      </c>
    </row>
    <row r="108" spans="1:14">
      <c r="A108" s="2171"/>
      <c r="B108" s="2158"/>
      <c r="C108" s="2165"/>
      <c r="D108" s="2125"/>
      <c r="E108" s="2125"/>
      <c r="F108" s="2125"/>
      <c r="G108" s="2158"/>
      <c r="H108" s="2159"/>
      <c r="J108" s="2160"/>
      <c r="M108" s="2125">
        <f t="shared" si="9"/>
        <v>0</v>
      </c>
      <c r="N108" s="2125" t="str">
        <f t="shared" si="10"/>
        <v/>
      </c>
    </row>
    <row r="109" spans="1:14">
      <c r="A109" s="2171"/>
      <c r="B109" s="2158"/>
      <c r="C109" s="2165"/>
      <c r="D109" s="2125"/>
      <c r="E109" s="2125"/>
      <c r="F109" s="2125"/>
      <c r="G109" s="2158"/>
      <c r="H109" s="2159"/>
      <c r="J109" s="2160"/>
      <c r="M109" s="2125">
        <f t="shared" si="9"/>
        <v>0</v>
      </c>
      <c r="N109" s="2125" t="str">
        <f t="shared" si="10"/>
        <v/>
      </c>
    </row>
    <row r="110" spans="1:14">
      <c r="A110" s="2168"/>
      <c r="B110" s="2158"/>
      <c r="C110" s="2165"/>
      <c r="D110" s="2125"/>
      <c r="E110" s="2125"/>
      <c r="F110" s="2125"/>
      <c r="G110" s="2158"/>
      <c r="H110" s="2159"/>
      <c r="J110" s="2160"/>
      <c r="M110" s="2125">
        <f t="shared" si="9"/>
        <v>0</v>
      </c>
      <c r="N110" s="2125" t="str">
        <f t="shared" si="10"/>
        <v/>
      </c>
    </row>
    <row r="111" spans="1:14">
      <c r="A111" s="2168"/>
      <c r="B111" s="2158"/>
      <c r="C111" s="2165"/>
      <c r="D111" s="2125"/>
      <c r="E111" s="2125"/>
      <c r="F111" s="2125"/>
      <c r="G111" s="2158"/>
      <c r="H111" s="2159"/>
      <c r="J111" s="2160"/>
      <c r="M111" s="2125">
        <f t="shared" si="9"/>
        <v>0</v>
      </c>
      <c r="N111" s="2125" t="str">
        <f t="shared" si="10"/>
        <v/>
      </c>
    </row>
    <row r="112" spans="1:14">
      <c r="A112" s="2168"/>
      <c r="B112" s="2158"/>
      <c r="C112" s="2165"/>
      <c r="D112" s="2125"/>
      <c r="E112" s="2125"/>
      <c r="F112" s="2125"/>
      <c r="G112" s="2158"/>
      <c r="H112" s="2159"/>
      <c r="M112" s="2125">
        <f t="shared" si="9"/>
        <v>0</v>
      </c>
      <c r="N112" s="2125" t="str">
        <f t="shared" si="10"/>
        <v/>
      </c>
    </row>
    <row r="113" spans="1:14">
      <c r="A113" s="2171"/>
      <c r="B113" s="2158"/>
      <c r="C113" s="2165"/>
      <c r="D113" s="2125"/>
      <c r="E113" s="2125"/>
      <c r="F113" s="2125"/>
      <c r="G113" s="2158"/>
      <c r="H113" s="2159"/>
      <c r="M113" s="2125">
        <f t="shared" si="9"/>
        <v>0</v>
      </c>
      <c r="N113" s="2125" t="str">
        <f t="shared" si="10"/>
        <v/>
      </c>
    </row>
    <row r="114" spans="1:14">
      <c r="B114" s="2181"/>
      <c r="C114" s="2177"/>
      <c r="D114" s="2125"/>
      <c r="E114" s="2125"/>
      <c r="F114" s="2125"/>
      <c r="G114" s="2158"/>
      <c r="H114" s="2183"/>
      <c r="M114" s="2125">
        <f t="shared" si="9"/>
        <v>0</v>
      </c>
      <c r="N114" s="2125" t="str">
        <f t="shared" si="10"/>
        <v/>
      </c>
    </row>
    <row r="115" spans="1:14">
      <c r="A115" s="2171"/>
      <c r="B115" s="2158"/>
      <c r="C115" s="2179"/>
      <c r="D115" s="2125"/>
      <c r="E115" s="2125"/>
      <c r="F115" s="2125"/>
      <c r="G115" s="2158"/>
      <c r="H115" s="2159"/>
      <c r="M115" s="2125">
        <f t="shared" si="9"/>
        <v>0</v>
      </c>
      <c r="N115" s="2125" t="str">
        <f t="shared" si="10"/>
        <v/>
      </c>
    </row>
    <row r="116" spans="1:14">
      <c r="A116" s="2171"/>
      <c r="B116" s="2158"/>
      <c r="C116" s="2179"/>
      <c r="D116" s="2125"/>
      <c r="E116" s="2125"/>
      <c r="F116" s="2125"/>
      <c r="G116" s="2158"/>
      <c r="H116" s="2159"/>
      <c r="M116" s="2125">
        <f t="shared" si="9"/>
        <v>0</v>
      </c>
      <c r="N116" s="2125" t="str">
        <f t="shared" si="10"/>
        <v/>
      </c>
    </row>
    <row r="117" spans="1:14">
      <c r="A117" s="2171"/>
      <c r="B117" s="2158"/>
      <c r="C117" s="2179"/>
      <c r="D117" s="2125"/>
      <c r="E117" s="2125"/>
      <c r="F117" s="2125"/>
      <c r="G117" s="2158"/>
      <c r="H117" s="2159"/>
      <c r="M117" s="2125">
        <f t="shared" si="9"/>
        <v>0</v>
      </c>
      <c r="N117" s="2125" t="str">
        <f t="shared" si="10"/>
        <v/>
      </c>
    </row>
    <row r="118" spans="1:14">
      <c r="M118" s="2125">
        <f t="shared" si="9"/>
        <v>0</v>
      </c>
      <c r="N118" s="2125" t="str">
        <f t="shared" si="10"/>
        <v/>
      </c>
    </row>
    <row r="119" spans="1:14">
      <c r="M119" s="2125">
        <f t="shared" si="9"/>
        <v>0</v>
      </c>
      <c r="N119" s="2125" t="str">
        <f t="shared" si="10"/>
        <v/>
      </c>
    </row>
    <row r="120" spans="1:14">
      <c r="M120" s="2125">
        <f t="shared" si="9"/>
        <v>0</v>
      </c>
      <c r="N120" s="2125" t="str">
        <f t="shared" si="10"/>
        <v/>
      </c>
    </row>
    <row r="121" spans="1:14">
      <c r="M121" s="2125">
        <f t="shared" si="9"/>
        <v>0</v>
      </c>
      <c r="N121" s="2125" t="str">
        <f t="shared" si="10"/>
        <v/>
      </c>
    </row>
    <row r="122" spans="1:14">
      <c r="M122" s="2125">
        <f t="shared" si="9"/>
        <v>0</v>
      </c>
      <c r="N122" s="2125" t="str">
        <f t="shared" si="10"/>
        <v/>
      </c>
    </row>
    <row r="123" spans="1:14">
      <c r="M123" s="2125">
        <f t="shared" si="9"/>
        <v>0</v>
      </c>
      <c r="N123" s="2125" t="str">
        <f t="shared" si="10"/>
        <v/>
      </c>
    </row>
    <row r="124" spans="1:14">
      <c r="M124" s="2125">
        <f t="shared" si="9"/>
        <v>0</v>
      </c>
      <c r="N124" s="2125" t="str">
        <f t="shared" si="10"/>
        <v/>
      </c>
    </row>
    <row r="125" spans="1:14">
      <c r="M125" s="2125">
        <f t="shared" si="9"/>
        <v>0</v>
      </c>
      <c r="N125" s="2125" t="str">
        <f t="shared" si="10"/>
        <v/>
      </c>
    </row>
    <row r="126" spans="1:14">
      <c r="M126" s="2125">
        <f t="shared" si="9"/>
        <v>0</v>
      </c>
      <c r="N126" s="2125" t="str">
        <f t="shared" si="10"/>
        <v/>
      </c>
    </row>
    <row r="127" spans="1:14">
      <c r="M127" s="2125">
        <f t="shared" si="9"/>
        <v>0</v>
      </c>
      <c r="N127" s="2125" t="str">
        <f t="shared" si="10"/>
        <v/>
      </c>
    </row>
    <row r="128" spans="1:14">
      <c r="M128" s="2125">
        <f t="shared" si="9"/>
        <v>0</v>
      </c>
      <c r="N128" s="2125" t="str">
        <f t="shared" si="10"/>
        <v/>
      </c>
    </row>
    <row r="129" spans="13:14">
      <c r="M129" s="2125">
        <f t="shared" si="9"/>
        <v>0</v>
      </c>
      <c r="N129" s="2125" t="str">
        <f t="shared" si="10"/>
        <v/>
      </c>
    </row>
    <row r="130" spans="13:14">
      <c r="M130" s="2125">
        <f t="shared" si="9"/>
        <v>0</v>
      </c>
      <c r="N130" s="2125" t="str">
        <f t="shared" si="10"/>
        <v/>
      </c>
    </row>
    <row r="131" spans="13:14">
      <c r="M131" s="2125">
        <f t="shared" si="9"/>
        <v>0</v>
      </c>
      <c r="N131" s="2125" t="str">
        <f t="shared" si="10"/>
        <v/>
      </c>
    </row>
    <row r="132" spans="13:14">
      <c r="M132" s="2125">
        <f t="shared" si="9"/>
        <v>0</v>
      </c>
      <c r="N132" s="2125" t="str">
        <f t="shared" si="10"/>
        <v/>
      </c>
    </row>
    <row r="133" spans="13:14">
      <c r="M133" s="2125">
        <f t="shared" si="9"/>
        <v>0</v>
      </c>
      <c r="N133" s="2125" t="str">
        <f t="shared" si="10"/>
        <v/>
      </c>
    </row>
    <row r="134" spans="13:14">
      <c r="M134" s="2125">
        <f t="shared" ref="M134:M197" si="11">IF(ISNUMBER(FIND("/",$B145,1)),MID($B145,1,FIND("/",$B145,1)-1),$B145)</f>
        <v>0</v>
      </c>
      <c r="N134" s="2125" t="str">
        <f t="shared" ref="N134:N197" si="12">IF(ISNUMBER(FIND("/",$B145,1)),MID($B145,FIND("/",$B145,1)+1,LEN($B145)),"")</f>
        <v/>
      </c>
    </row>
    <row r="135" spans="13:14">
      <c r="M135" s="2125">
        <f t="shared" si="11"/>
        <v>0</v>
      </c>
      <c r="N135" s="2125" t="str">
        <f t="shared" si="12"/>
        <v/>
      </c>
    </row>
    <row r="136" spans="13:14">
      <c r="M136" s="2125">
        <f t="shared" si="11"/>
        <v>0</v>
      </c>
      <c r="N136" s="2125" t="str">
        <f t="shared" si="12"/>
        <v/>
      </c>
    </row>
    <row r="137" spans="13:14">
      <c r="M137" s="2125">
        <f t="shared" si="11"/>
        <v>0</v>
      </c>
      <c r="N137" s="2125" t="str">
        <f t="shared" si="12"/>
        <v/>
      </c>
    </row>
    <row r="138" spans="13:14">
      <c r="M138" s="2125">
        <f t="shared" si="11"/>
        <v>0</v>
      </c>
      <c r="N138" s="2125" t="str">
        <f t="shared" si="12"/>
        <v/>
      </c>
    </row>
    <row r="139" spans="13:14">
      <c r="M139" s="2125">
        <f t="shared" si="11"/>
        <v>0</v>
      </c>
      <c r="N139" s="2125" t="str">
        <f t="shared" si="12"/>
        <v/>
      </c>
    </row>
    <row r="140" spans="13:14">
      <c r="M140" s="2125">
        <f t="shared" si="11"/>
        <v>0</v>
      </c>
      <c r="N140" s="2125" t="str">
        <f t="shared" si="12"/>
        <v/>
      </c>
    </row>
    <row r="141" spans="13:14">
      <c r="M141" s="2125">
        <f t="shared" si="11"/>
        <v>0</v>
      </c>
      <c r="N141" s="2125" t="str">
        <f t="shared" si="12"/>
        <v/>
      </c>
    </row>
    <row r="142" spans="13:14">
      <c r="M142" s="2125">
        <f t="shared" si="11"/>
        <v>0</v>
      </c>
      <c r="N142" s="2125" t="str">
        <f t="shared" si="12"/>
        <v/>
      </c>
    </row>
    <row r="143" spans="13:14">
      <c r="M143" s="2125">
        <f t="shared" si="11"/>
        <v>0</v>
      </c>
      <c r="N143" s="2125" t="str">
        <f t="shared" si="12"/>
        <v/>
      </c>
    </row>
    <row r="144" spans="13:14">
      <c r="M144" s="2125">
        <f t="shared" si="11"/>
        <v>0</v>
      </c>
      <c r="N144" s="2125" t="str">
        <f t="shared" si="12"/>
        <v/>
      </c>
    </row>
    <row r="145" spans="13:14">
      <c r="M145" s="2125">
        <f t="shared" si="11"/>
        <v>0</v>
      </c>
      <c r="N145" s="2125" t="str">
        <f t="shared" si="12"/>
        <v/>
      </c>
    </row>
    <row r="146" spans="13:14">
      <c r="M146" s="2125">
        <f t="shared" si="11"/>
        <v>0</v>
      </c>
      <c r="N146" s="2125" t="str">
        <f t="shared" si="12"/>
        <v/>
      </c>
    </row>
    <row r="147" spans="13:14">
      <c r="M147" s="2125">
        <f t="shared" si="11"/>
        <v>0</v>
      </c>
      <c r="N147" s="2125" t="str">
        <f t="shared" si="12"/>
        <v/>
      </c>
    </row>
    <row r="148" spans="13:14">
      <c r="M148" s="2125">
        <f t="shared" si="11"/>
        <v>0</v>
      </c>
      <c r="N148" s="2125" t="str">
        <f t="shared" si="12"/>
        <v/>
      </c>
    </row>
    <row r="149" spans="13:14">
      <c r="M149" s="2125">
        <f t="shared" si="11"/>
        <v>0</v>
      </c>
      <c r="N149" s="2125" t="str">
        <f t="shared" si="12"/>
        <v/>
      </c>
    </row>
    <row r="150" spans="13:14">
      <c r="M150" s="2125">
        <f t="shared" si="11"/>
        <v>0</v>
      </c>
      <c r="N150" s="2125" t="str">
        <f t="shared" si="12"/>
        <v/>
      </c>
    </row>
    <row r="151" spans="13:14">
      <c r="M151" s="2125">
        <f t="shared" si="11"/>
        <v>0</v>
      </c>
      <c r="N151" s="2125" t="str">
        <f t="shared" si="12"/>
        <v/>
      </c>
    </row>
    <row r="152" spans="13:14">
      <c r="M152" s="2125">
        <f t="shared" si="11"/>
        <v>0</v>
      </c>
      <c r="N152" s="2125" t="str">
        <f t="shared" si="12"/>
        <v/>
      </c>
    </row>
    <row r="153" spans="13:14">
      <c r="M153" s="2125">
        <f t="shared" si="11"/>
        <v>0</v>
      </c>
      <c r="N153" s="2125" t="str">
        <f t="shared" si="12"/>
        <v/>
      </c>
    </row>
    <row r="154" spans="13:14">
      <c r="M154" s="2125">
        <f t="shared" si="11"/>
        <v>0</v>
      </c>
      <c r="N154" s="2125" t="str">
        <f t="shared" si="12"/>
        <v/>
      </c>
    </row>
    <row r="155" spans="13:14">
      <c r="M155" s="2125">
        <f t="shared" si="11"/>
        <v>0</v>
      </c>
      <c r="N155" s="2125" t="str">
        <f t="shared" si="12"/>
        <v/>
      </c>
    </row>
    <row r="156" spans="13:14">
      <c r="M156" s="2125">
        <f t="shared" si="11"/>
        <v>0</v>
      </c>
      <c r="N156" s="2125" t="str">
        <f t="shared" si="12"/>
        <v/>
      </c>
    </row>
    <row r="157" spans="13:14">
      <c r="M157" s="2125">
        <f t="shared" si="11"/>
        <v>0</v>
      </c>
      <c r="N157" s="2125" t="str">
        <f t="shared" si="12"/>
        <v/>
      </c>
    </row>
    <row r="158" spans="13:14">
      <c r="M158" s="2125">
        <f t="shared" si="11"/>
        <v>0</v>
      </c>
      <c r="N158" s="2125" t="str">
        <f t="shared" si="12"/>
        <v/>
      </c>
    </row>
    <row r="159" spans="13:14">
      <c r="M159" s="2125">
        <f t="shared" si="11"/>
        <v>0</v>
      </c>
      <c r="N159" s="2125" t="str">
        <f t="shared" si="12"/>
        <v/>
      </c>
    </row>
    <row r="160" spans="13:14">
      <c r="M160" s="2125">
        <f t="shared" si="11"/>
        <v>0</v>
      </c>
      <c r="N160" s="2125" t="str">
        <f t="shared" si="12"/>
        <v/>
      </c>
    </row>
    <row r="161" spans="12:14">
      <c r="M161" s="2125">
        <f t="shared" si="11"/>
        <v>0</v>
      </c>
      <c r="N161" s="2125" t="str">
        <f t="shared" si="12"/>
        <v/>
      </c>
    </row>
    <row r="162" spans="12:14">
      <c r="M162" s="2125">
        <f t="shared" si="11"/>
        <v>0</v>
      </c>
      <c r="N162" s="2125" t="str">
        <f t="shared" si="12"/>
        <v/>
      </c>
    </row>
    <row r="163" spans="12:14">
      <c r="M163" s="2125">
        <f t="shared" si="11"/>
        <v>0</v>
      </c>
      <c r="N163" s="2125" t="str">
        <f t="shared" si="12"/>
        <v/>
      </c>
    </row>
    <row r="164" spans="12:14">
      <c r="M164" s="2125">
        <f t="shared" si="11"/>
        <v>0</v>
      </c>
      <c r="N164" s="2125" t="str">
        <f t="shared" si="12"/>
        <v/>
      </c>
    </row>
    <row r="165" spans="12:14">
      <c r="M165" s="2125">
        <f t="shared" si="11"/>
        <v>0</v>
      </c>
      <c r="N165" s="2125" t="str">
        <f t="shared" si="12"/>
        <v/>
      </c>
    </row>
    <row r="166" spans="12:14">
      <c r="M166" s="2125">
        <f t="shared" si="11"/>
        <v>0</v>
      </c>
      <c r="N166" s="2125" t="str">
        <f t="shared" si="12"/>
        <v/>
      </c>
    </row>
    <row r="167" spans="12:14">
      <c r="M167" s="2125">
        <f t="shared" si="11"/>
        <v>0</v>
      </c>
      <c r="N167" s="2125" t="str">
        <f t="shared" si="12"/>
        <v/>
      </c>
    </row>
    <row r="168" spans="12:14">
      <c r="M168" s="2125">
        <f t="shared" si="11"/>
        <v>0</v>
      </c>
      <c r="N168" s="2125" t="str">
        <f t="shared" si="12"/>
        <v/>
      </c>
    </row>
    <row r="169" spans="12:14">
      <c r="M169" s="2125">
        <f t="shared" si="11"/>
        <v>0</v>
      </c>
      <c r="N169" s="2125" t="str">
        <f t="shared" si="12"/>
        <v/>
      </c>
    </row>
    <row r="170" spans="12:14">
      <c r="M170" s="2125">
        <f t="shared" si="11"/>
        <v>0</v>
      </c>
      <c r="N170" s="2125" t="str">
        <f t="shared" si="12"/>
        <v/>
      </c>
    </row>
    <row r="171" spans="12:14">
      <c r="M171" s="2125">
        <f t="shared" si="11"/>
        <v>0</v>
      </c>
      <c r="N171" s="2125" t="str">
        <f t="shared" si="12"/>
        <v/>
      </c>
    </row>
    <row r="172" spans="12:14">
      <c r="M172" s="2125">
        <f t="shared" si="11"/>
        <v>0</v>
      </c>
      <c r="N172" s="2125" t="str">
        <f t="shared" si="12"/>
        <v/>
      </c>
    </row>
    <row r="173" spans="12:14">
      <c r="L173" s="2158"/>
      <c r="M173" s="2125">
        <f t="shared" si="11"/>
        <v>0</v>
      </c>
      <c r="N173" s="2125" t="str">
        <f t="shared" si="12"/>
        <v/>
      </c>
    </row>
    <row r="174" spans="12:14">
      <c r="L174" s="2158"/>
      <c r="M174" s="2125">
        <f t="shared" si="11"/>
        <v>0</v>
      </c>
      <c r="N174" s="2125" t="str">
        <f t="shared" si="12"/>
        <v/>
      </c>
    </row>
    <row r="175" spans="12:14">
      <c r="L175" s="2158"/>
      <c r="M175" s="2125">
        <f t="shared" si="11"/>
        <v>0</v>
      </c>
      <c r="N175" s="2125" t="str">
        <f t="shared" si="12"/>
        <v/>
      </c>
    </row>
    <row r="176" spans="12:14">
      <c r="L176" s="2158"/>
      <c r="M176" s="2125">
        <f t="shared" si="11"/>
        <v>0</v>
      </c>
      <c r="N176" s="2125" t="str">
        <f t="shared" si="12"/>
        <v/>
      </c>
    </row>
    <row r="177" spans="12:14">
      <c r="L177" s="2158"/>
      <c r="M177" s="2125">
        <f t="shared" si="11"/>
        <v>0</v>
      </c>
      <c r="N177" s="2125" t="str">
        <f t="shared" si="12"/>
        <v/>
      </c>
    </row>
    <row r="178" spans="12:14">
      <c r="L178" s="2158"/>
      <c r="M178" s="2125">
        <f t="shared" si="11"/>
        <v>0</v>
      </c>
      <c r="N178" s="2125" t="str">
        <f t="shared" si="12"/>
        <v/>
      </c>
    </row>
    <row r="179" spans="12:14">
      <c r="L179" s="2158"/>
      <c r="M179" s="2125">
        <f t="shared" si="11"/>
        <v>0</v>
      </c>
      <c r="N179" s="2125" t="str">
        <f t="shared" si="12"/>
        <v/>
      </c>
    </row>
    <row r="180" spans="12:14">
      <c r="L180" s="2158"/>
      <c r="M180" s="2125">
        <f t="shared" si="11"/>
        <v>0</v>
      </c>
      <c r="N180" s="2125" t="str">
        <f t="shared" si="12"/>
        <v/>
      </c>
    </row>
    <row r="181" spans="12:14">
      <c r="L181" s="2158"/>
      <c r="M181" s="2125">
        <f t="shared" si="11"/>
        <v>0</v>
      </c>
      <c r="N181" s="2125" t="str">
        <f t="shared" si="12"/>
        <v/>
      </c>
    </row>
    <row r="182" spans="12:14">
      <c r="L182" s="2158"/>
      <c r="M182" s="2125">
        <f t="shared" si="11"/>
        <v>0</v>
      </c>
      <c r="N182" s="2125" t="str">
        <f t="shared" si="12"/>
        <v/>
      </c>
    </row>
    <row r="183" spans="12:14">
      <c r="L183" s="2158"/>
      <c r="M183" s="2125">
        <f t="shared" si="11"/>
        <v>0</v>
      </c>
      <c r="N183" s="2125" t="str">
        <f t="shared" si="12"/>
        <v/>
      </c>
    </row>
    <row r="184" spans="12:14">
      <c r="L184" s="2158"/>
      <c r="M184" s="2125">
        <f t="shared" si="11"/>
        <v>0</v>
      </c>
      <c r="N184" s="2125" t="str">
        <f t="shared" si="12"/>
        <v/>
      </c>
    </row>
    <row r="185" spans="12:14">
      <c r="L185" s="2158"/>
      <c r="M185" s="2125">
        <f t="shared" si="11"/>
        <v>0</v>
      </c>
      <c r="N185" s="2125" t="str">
        <f t="shared" si="12"/>
        <v/>
      </c>
    </row>
    <row r="186" spans="12:14">
      <c r="L186" s="2158"/>
      <c r="M186" s="2125">
        <f t="shared" si="11"/>
        <v>0</v>
      </c>
      <c r="N186" s="2125" t="str">
        <f t="shared" si="12"/>
        <v/>
      </c>
    </row>
    <row r="187" spans="12:14">
      <c r="L187" s="2158"/>
      <c r="M187" s="2125">
        <f t="shared" si="11"/>
        <v>0</v>
      </c>
      <c r="N187" s="2125" t="str">
        <f t="shared" si="12"/>
        <v/>
      </c>
    </row>
    <row r="188" spans="12:14">
      <c r="L188" s="2158"/>
      <c r="M188" s="2125">
        <f t="shared" si="11"/>
        <v>0</v>
      </c>
      <c r="N188" s="2125" t="str">
        <f t="shared" si="12"/>
        <v/>
      </c>
    </row>
    <row r="189" spans="12:14">
      <c r="L189" s="2158"/>
      <c r="M189" s="2125">
        <f t="shared" si="11"/>
        <v>0</v>
      </c>
      <c r="N189" s="2125" t="str">
        <f t="shared" si="12"/>
        <v/>
      </c>
    </row>
    <row r="190" spans="12:14">
      <c r="L190" s="2158"/>
      <c r="M190" s="2125">
        <f t="shared" si="11"/>
        <v>0</v>
      </c>
      <c r="N190" s="2125" t="str">
        <f t="shared" si="12"/>
        <v/>
      </c>
    </row>
    <row r="191" spans="12:14">
      <c r="L191" s="2158"/>
      <c r="M191" s="2125">
        <f t="shared" si="11"/>
        <v>0</v>
      </c>
      <c r="N191" s="2125" t="str">
        <f t="shared" si="12"/>
        <v/>
      </c>
    </row>
    <row r="192" spans="12:14">
      <c r="L192" s="2158"/>
      <c r="M192" s="2125">
        <f t="shared" si="11"/>
        <v>0</v>
      </c>
      <c r="N192" s="2125" t="str">
        <f t="shared" si="12"/>
        <v/>
      </c>
    </row>
    <row r="193" spans="12:14">
      <c r="L193" s="2158"/>
      <c r="M193" s="2125">
        <f t="shared" si="11"/>
        <v>0</v>
      </c>
      <c r="N193" s="2125" t="str">
        <f t="shared" si="12"/>
        <v/>
      </c>
    </row>
    <row r="194" spans="12:14">
      <c r="L194" s="2173"/>
      <c r="M194" s="2125">
        <f t="shared" si="11"/>
        <v>0</v>
      </c>
      <c r="N194" s="2125" t="str">
        <f t="shared" si="12"/>
        <v/>
      </c>
    </row>
    <row r="195" spans="12:14">
      <c r="L195" s="2173"/>
      <c r="M195" s="2125">
        <f t="shared" si="11"/>
        <v>0</v>
      </c>
      <c r="N195" s="2125" t="str">
        <f t="shared" si="12"/>
        <v/>
      </c>
    </row>
    <row r="196" spans="12:14">
      <c r="L196" s="2173"/>
      <c r="M196" s="2125">
        <f t="shared" si="11"/>
        <v>0</v>
      </c>
      <c r="N196" s="2125" t="str">
        <f t="shared" si="12"/>
        <v/>
      </c>
    </row>
    <row r="197" spans="12:14">
      <c r="L197" s="2173"/>
      <c r="M197" s="2125">
        <f t="shared" si="11"/>
        <v>0</v>
      </c>
      <c r="N197" s="2125" t="str">
        <f t="shared" si="12"/>
        <v/>
      </c>
    </row>
    <row r="198" spans="12:14">
      <c r="L198" s="2173"/>
      <c r="M198" s="2125">
        <f t="shared" ref="M198:M261" si="13">IF(ISNUMBER(FIND("/",$B209,1)),MID($B209,1,FIND("/",$B209,1)-1),$B209)</f>
        <v>0</v>
      </c>
      <c r="N198" s="2125" t="str">
        <f t="shared" ref="N198:N261" si="14">IF(ISNUMBER(FIND("/",$B209,1)),MID($B209,FIND("/",$B209,1)+1,LEN($B209)),"")</f>
        <v/>
      </c>
    </row>
    <row r="199" spans="12:14">
      <c r="L199" s="2173"/>
      <c r="M199" s="2125">
        <f t="shared" si="13"/>
        <v>0</v>
      </c>
      <c r="N199" s="2125" t="str">
        <f t="shared" si="14"/>
        <v/>
      </c>
    </row>
    <row r="200" spans="12:14">
      <c r="L200" s="2173"/>
      <c r="M200" s="2125">
        <f t="shared" si="13"/>
        <v>0</v>
      </c>
      <c r="N200" s="2125" t="str">
        <f t="shared" si="14"/>
        <v/>
      </c>
    </row>
    <row r="201" spans="12:14">
      <c r="L201" s="2173"/>
      <c r="M201" s="2125">
        <f t="shared" si="13"/>
        <v>0</v>
      </c>
      <c r="N201" s="2125" t="str">
        <f t="shared" si="14"/>
        <v/>
      </c>
    </row>
    <row r="202" spans="12:14">
      <c r="L202" s="2173"/>
      <c r="M202" s="2125">
        <f t="shared" si="13"/>
        <v>0</v>
      </c>
      <c r="N202" s="2125" t="str">
        <f t="shared" si="14"/>
        <v/>
      </c>
    </row>
    <row r="203" spans="12:14">
      <c r="L203" s="2173"/>
      <c r="M203" s="2125">
        <f t="shared" si="13"/>
        <v>0</v>
      </c>
      <c r="N203" s="2125" t="str">
        <f t="shared" si="14"/>
        <v/>
      </c>
    </row>
    <row r="204" spans="12:14">
      <c r="L204" s="2173"/>
      <c r="M204" s="2125">
        <f t="shared" si="13"/>
        <v>0</v>
      </c>
      <c r="N204" s="2125" t="str">
        <f t="shared" si="14"/>
        <v/>
      </c>
    </row>
    <row r="205" spans="12:14">
      <c r="L205" s="2173"/>
      <c r="M205" s="2125">
        <f t="shared" si="13"/>
        <v>0</v>
      </c>
      <c r="N205" s="2125" t="str">
        <f t="shared" si="14"/>
        <v/>
      </c>
    </row>
    <row r="206" spans="12:14">
      <c r="L206" s="2173"/>
      <c r="M206" s="2125">
        <f t="shared" si="13"/>
        <v>0</v>
      </c>
      <c r="N206" s="2125" t="str">
        <f t="shared" si="14"/>
        <v/>
      </c>
    </row>
    <row r="207" spans="12:14">
      <c r="L207" s="2173"/>
      <c r="M207" s="2125">
        <f t="shared" si="13"/>
        <v>0</v>
      </c>
      <c r="N207" s="2125" t="str">
        <f t="shared" si="14"/>
        <v/>
      </c>
    </row>
    <row r="208" spans="12:14">
      <c r="L208" s="2173"/>
      <c r="M208" s="2125">
        <f t="shared" si="13"/>
        <v>0</v>
      </c>
      <c r="N208" s="2125" t="str">
        <f t="shared" si="14"/>
        <v/>
      </c>
    </row>
    <row r="209" spans="12:14">
      <c r="L209" s="2173"/>
      <c r="M209" s="2125">
        <f t="shared" si="13"/>
        <v>0</v>
      </c>
      <c r="N209" s="2125" t="str">
        <f t="shared" si="14"/>
        <v/>
      </c>
    </row>
    <row r="210" spans="12:14">
      <c r="L210" s="2173"/>
      <c r="M210" s="2125">
        <f t="shared" si="13"/>
        <v>0</v>
      </c>
      <c r="N210" s="2125" t="str">
        <f t="shared" si="14"/>
        <v/>
      </c>
    </row>
    <row r="211" spans="12:14">
      <c r="L211" s="2173"/>
      <c r="M211" s="2125">
        <f t="shared" si="13"/>
        <v>0</v>
      </c>
      <c r="N211" s="2125" t="str">
        <f t="shared" si="14"/>
        <v/>
      </c>
    </row>
    <row r="212" spans="12:14">
      <c r="L212" s="2173"/>
      <c r="M212" s="2125">
        <f t="shared" si="13"/>
        <v>0</v>
      </c>
      <c r="N212" s="2125" t="str">
        <f t="shared" si="14"/>
        <v/>
      </c>
    </row>
    <row r="213" spans="12:14">
      <c r="L213" s="2173"/>
      <c r="M213" s="2125">
        <f t="shared" si="13"/>
        <v>0</v>
      </c>
      <c r="N213" s="2125" t="str">
        <f t="shared" si="14"/>
        <v/>
      </c>
    </row>
    <row r="214" spans="12:14">
      <c r="L214" s="2173"/>
      <c r="M214" s="2125">
        <f t="shared" si="13"/>
        <v>0</v>
      </c>
      <c r="N214" s="2125" t="str">
        <f t="shared" si="14"/>
        <v/>
      </c>
    </row>
    <row r="215" spans="12:14">
      <c r="L215" s="2173"/>
      <c r="M215" s="2125">
        <f t="shared" si="13"/>
        <v>0</v>
      </c>
      <c r="N215" s="2125" t="str">
        <f t="shared" si="14"/>
        <v/>
      </c>
    </row>
    <row r="216" spans="12:14">
      <c r="L216" s="2158"/>
      <c r="M216" s="2125">
        <f t="shared" si="13"/>
        <v>0</v>
      </c>
      <c r="N216" s="2125" t="str">
        <f t="shared" si="14"/>
        <v/>
      </c>
    </row>
    <row r="217" spans="12:14">
      <c r="L217" s="2158"/>
      <c r="M217" s="2125">
        <f t="shared" si="13"/>
        <v>0</v>
      </c>
      <c r="N217" s="2125" t="str">
        <f t="shared" si="14"/>
        <v/>
      </c>
    </row>
    <row r="218" spans="12:14">
      <c r="L218" s="2158"/>
      <c r="M218" s="2125">
        <f t="shared" si="13"/>
        <v>0</v>
      </c>
      <c r="N218" s="2125" t="str">
        <f t="shared" si="14"/>
        <v/>
      </c>
    </row>
    <row r="219" spans="12:14">
      <c r="L219" s="2158"/>
      <c r="M219" s="2125">
        <f t="shared" si="13"/>
        <v>0</v>
      </c>
      <c r="N219" s="2125" t="str">
        <f t="shared" si="14"/>
        <v/>
      </c>
    </row>
    <row r="220" spans="12:14">
      <c r="L220" s="2158"/>
      <c r="M220" s="2125">
        <f t="shared" si="13"/>
        <v>0</v>
      </c>
      <c r="N220" s="2125" t="str">
        <f t="shared" si="14"/>
        <v/>
      </c>
    </row>
    <row r="221" spans="12:14">
      <c r="L221" s="2158"/>
      <c r="M221" s="2125">
        <f t="shared" si="13"/>
        <v>0</v>
      </c>
      <c r="N221" s="2125" t="str">
        <f t="shared" si="14"/>
        <v/>
      </c>
    </row>
    <row r="222" spans="12:14">
      <c r="L222" s="2158"/>
      <c r="M222" s="2125">
        <f t="shared" si="13"/>
        <v>0</v>
      </c>
      <c r="N222" s="2125" t="str">
        <f t="shared" si="14"/>
        <v/>
      </c>
    </row>
    <row r="223" spans="12:14">
      <c r="M223" s="2125">
        <f t="shared" si="13"/>
        <v>0</v>
      </c>
      <c r="N223" s="2125" t="str">
        <f t="shared" si="14"/>
        <v/>
      </c>
    </row>
    <row r="224" spans="12:14">
      <c r="M224" s="2125">
        <f t="shared" si="13"/>
        <v>0</v>
      </c>
      <c r="N224" s="2125" t="str">
        <f t="shared" si="14"/>
        <v/>
      </c>
    </row>
    <row r="225" spans="12:14">
      <c r="L225" s="2124"/>
      <c r="M225" s="2125">
        <f t="shared" si="13"/>
        <v>0</v>
      </c>
      <c r="N225" s="2125" t="str">
        <f t="shared" si="14"/>
        <v/>
      </c>
    </row>
    <row r="226" spans="12:14">
      <c r="L226" s="2124"/>
      <c r="M226" s="2125">
        <f t="shared" si="13"/>
        <v>0</v>
      </c>
      <c r="N226" s="2125" t="str">
        <f t="shared" si="14"/>
        <v/>
      </c>
    </row>
    <row r="227" spans="12:14">
      <c r="L227" s="2124"/>
      <c r="M227" s="2125">
        <f t="shared" si="13"/>
        <v>0</v>
      </c>
      <c r="N227" s="2125" t="str">
        <f t="shared" si="14"/>
        <v/>
      </c>
    </row>
    <row r="228" spans="12:14">
      <c r="L228" s="2124"/>
      <c r="M228" s="2125">
        <f t="shared" si="13"/>
        <v>0</v>
      </c>
      <c r="N228" s="2125" t="str">
        <f t="shared" si="14"/>
        <v/>
      </c>
    </row>
    <row r="229" spans="12:14">
      <c r="L229" s="2124"/>
      <c r="M229" s="2125">
        <f t="shared" si="13"/>
        <v>0</v>
      </c>
      <c r="N229" s="2125" t="str">
        <f t="shared" si="14"/>
        <v/>
      </c>
    </row>
    <row r="230" spans="12:14">
      <c r="L230" s="2124"/>
      <c r="M230" s="2125">
        <f t="shared" si="13"/>
        <v>0</v>
      </c>
      <c r="N230" s="2125" t="str">
        <f t="shared" si="14"/>
        <v/>
      </c>
    </row>
    <row r="231" spans="12:14">
      <c r="L231" s="2124"/>
      <c r="M231" s="2125">
        <f t="shared" si="13"/>
        <v>0</v>
      </c>
      <c r="N231" s="2125" t="str">
        <f t="shared" si="14"/>
        <v/>
      </c>
    </row>
    <row r="232" spans="12:14">
      <c r="L232" s="2124"/>
      <c r="M232" s="2125">
        <f t="shared" si="13"/>
        <v>0</v>
      </c>
      <c r="N232" s="2125" t="str">
        <f t="shared" si="14"/>
        <v/>
      </c>
    </row>
    <row r="233" spans="12:14">
      <c r="L233" s="2124"/>
      <c r="M233" s="2125">
        <f t="shared" si="13"/>
        <v>0</v>
      </c>
      <c r="N233" s="2125" t="str">
        <f t="shared" si="14"/>
        <v/>
      </c>
    </row>
    <row r="234" spans="12:14">
      <c r="L234" s="2124"/>
      <c r="M234" s="2125">
        <f t="shared" si="13"/>
        <v>0</v>
      </c>
      <c r="N234" s="2125" t="str">
        <f t="shared" si="14"/>
        <v/>
      </c>
    </row>
    <row r="235" spans="12:14">
      <c r="L235" s="2124"/>
      <c r="M235" s="2125">
        <f t="shared" si="13"/>
        <v>0</v>
      </c>
      <c r="N235" s="2125" t="str">
        <f t="shared" si="14"/>
        <v/>
      </c>
    </row>
    <row r="236" spans="12:14">
      <c r="L236" s="2124"/>
      <c r="M236" s="2125">
        <f t="shared" si="13"/>
        <v>0</v>
      </c>
      <c r="N236" s="2125" t="str">
        <f t="shared" si="14"/>
        <v/>
      </c>
    </row>
    <row r="237" spans="12:14">
      <c r="L237" s="2124"/>
      <c r="M237" s="2125">
        <f t="shared" si="13"/>
        <v>0</v>
      </c>
      <c r="N237" s="2125" t="str">
        <f t="shared" si="14"/>
        <v/>
      </c>
    </row>
    <row r="238" spans="12:14">
      <c r="L238" s="2124"/>
      <c r="M238" s="2125">
        <f t="shared" si="13"/>
        <v>0</v>
      </c>
      <c r="N238" s="2125" t="str">
        <f t="shared" si="14"/>
        <v/>
      </c>
    </row>
    <row r="239" spans="12:14">
      <c r="L239" s="2124"/>
      <c r="M239" s="2125">
        <f t="shared" si="13"/>
        <v>0</v>
      </c>
      <c r="N239" s="2125" t="str">
        <f t="shared" si="14"/>
        <v/>
      </c>
    </row>
    <row r="240" spans="12:14">
      <c r="L240" s="2124"/>
      <c r="M240" s="2125">
        <f t="shared" si="13"/>
        <v>0</v>
      </c>
      <c r="N240" s="2125" t="str">
        <f t="shared" si="14"/>
        <v/>
      </c>
    </row>
    <row r="241" spans="12:14">
      <c r="L241" s="2124"/>
      <c r="M241" s="2125">
        <f t="shared" si="13"/>
        <v>0</v>
      </c>
      <c r="N241" s="2125" t="str">
        <f t="shared" si="14"/>
        <v/>
      </c>
    </row>
    <row r="242" spans="12:14">
      <c r="L242" s="2124"/>
      <c r="M242" s="2125">
        <f t="shared" si="13"/>
        <v>0</v>
      </c>
      <c r="N242" s="2125" t="str">
        <f t="shared" si="14"/>
        <v/>
      </c>
    </row>
    <row r="243" spans="12:14">
      <c r="L243" s="2124"/>
      <c r="M243" s="2125">
        <f t="shared" si="13"/>
        <v>0</v>
      </c>
      <c r="N243" s="2125" t="str">
        <f t="shared" si="14"/>
        <v/>
      </c>
    </row>
    <row r="244" spans="12:14">
      <c r="L244" s="2124"/>
      <c r="M244" s="2125">
        <f t="shared" si="13"/>
        <v>0</v>
      </c>
      <c r="N244" s="2125" t="str">
        <f t="shared" si="14"/>
        <v/>
      </c>
    </row>
    <row r="245" spans="12:14">
      <c r="L245" s="2124"/>
      <c r="M245" s="2125">
        <f t="shared" si="13"/>
        <v>0</v>
      </c>
      <c r="N245" s="2125" t="str">
        <f t="shared" si="14"/>
        <v/>
      </c>
    </row>
    <row r="246" spans="12:14">
      <c r="L246" s="2124"/>
      <c r="M246" s="2125">
        <f t="shared" si="13"/>
        <v>0</v>
      </c>
      <c r="N246" s="2125" t="str">
        <f t="shared" si="14"/>
        <v/>
      </c>
    </row>
    <row r="247" spans="12:14">
      <c r="L247" s="2124"/>
      <c r="M247" s="2125">
        <f t="shared" si="13"/>
        <v>0</v>
      </c>
      <c r="N247" s="2125" t="str">
        <f t="shared" si="14"/>
        <v/>
      </c>
    </row>
    <row r="248" spans="12:14">
      <c r="L248" s="2124"/>
      <c r="M248" s="2125">
        <f t="shared" si="13"/>
        <v>0</v>
      </c>
      <c r="N248" s="2125" t="str">
        <f t="shared" si="14"/>
        <v/>
      </c>
    </row>
    <row r="249" spans="12:14">
      <c r="L249" s="2124"/>
      <c r="M249" s="2125">
        <f t="shared" si="13"/>
        <v>0</v>
      </c>
      <c r="N249" s="2125" t="str">
        <f t="shared" si="14"/>
        <v/>
      </c>
    </row>
    <row r="250" spans="12:14">
      <c r="L250" s="2124"/>
      <c r="M250" s="2125">
        <f t="shared" si="13"/>
        <v>0</v>
      </c>
      <c r="N250" s="2125" t="str">
        <f t="shared" si="14"/>
        <v/>
      </c>
    </row>
    <row r="251" spans="12:14">
      <c r="L251" s="2124"/>
      <c r="M251" s="2125">
        <f t="shared" si="13"/>
        <v>0</v>
      </c>
      <c r="N251" s="2125" t="str">
        <f t="shared" si="14"/>
        <v/>
      </c>
    </row>
    <row r="252" spans="12:14">
      <c r="L252" s="2124"/>
      <c r="M252" s="2125">
        <f t="shared" si="13"/>
        <v>0</v>
      </c>
      <c r="N252" s="2125" t="str">
        <f t="shared" si="14"/>
        <v/>
      </c>
    </row>
    <row r="253" spans="12:14">
      <c r="L253" s="2124"/>
      <c r="M253" s="2125">
        <f t="shared" si="13"/>
        <v>0</v>
      </c>
      <c r="N253" s="2125" t="str">
        <f t="shared" si="14"/>
        <v/>
      </c>
    </row>
    <row r="254" spans="12:14">
      <c r="L254" s="2124"/>
      <c r="M254" s="2125">
        <f t="shared" si="13"/>
        <v>0</v>
      </c>
      <c r="N254" s="2125" t="str">
        <f t="shared" si="14"/>
        <v/>
      </c>
    </row>
    <row r="255" spans="12:14">
      <c r="L255" s="2124"/>
      <c r="M255" s="2125">
        <f t="shared" si="13"/>
        <v>0</v>
      </c>
      <c r="N255" s="2125" t="str">
        <f t="shared" si="14"/>
        <v/>
      </c>
    </row>
    <row r="256" spans="12:14">
      <c r="L256" s="2124"/>
      <c r="M256" s="2125">
        <f t="shared" si="13"/>
        <v>0</v>
      </c>
      <c r="N256" s="2125" t="str">
        <f t="shared" si="14"/>
        <v/>
      </c>
    </row>
    <row r="257" spans="12:14">
      <c r="L257" s="2124"/>
      <c r="M257" s="2125">
        <f t="shared" si="13"/>
        <v>0</v>
      </c>
      <c r="N257" s="2125" t="str">
        <f t="shared" si="14"/>
        <v/>
      </c>
    </row>
    <row r="258" spans="12:14">
      <c r="L258" s="2124"/>
      <c r="M258" s="2125">
        <f t="shared" si="13"/>
        <v>0</v>
      </c>
      <c r="N258" s="2125" t="str">
        <f t="shared" si="14"/>
        <v/>
      </c>
    </row>
    <row r="259" spans="12:14">
      <c r="L259" s="2124"/>
      <c r="M259" s="2125">
        <f t="shared" si="13"/>
        <v>0</v>
      </c>
      <c r="N259" s="2125" t="str">
        <f t="shared" si="14"/>
        <v/>
      </c>
    </row>
    <row r="260" spans="12:14">
      <c r="L260" s="2124"/>
      <c r="M260" s="2125">
        <f t="shared" si="13"/>
        <v>0</v>
      </c>
      <c r="N260" s="2125" t="str">
        <f t="shared" si="14"/>
        <v/>
      </c>
    </row>
    <row r="261" spans="12:14">
      <c r="L261" s="2124"/>
      <c r="M261" s="2125">
        <f t="shared" si="13"/>
        <v>0</v>
      </c>
      <c r="N261" s="2125" t="str">
        <f t="shared" si="14"/>
        <v/>
      </c>
    </row>
    <row r="262" spans="12:14">
      <c r="L262" s="2124"/>
      <c r="M262" s="2125">
        <f t="shared" ref="M262:M300" si="15">IF(ISNUMBER(FIND("/",$B273,1)),MID($B273,1,FIND("/",$B273,1)-1),$B273)</f>
        <v>0</v>
      </c>
      <c r="N262" s="2125" t="str">
        <f t="shared" ref="N262:N300" si="16">IF(ISNUMBER(FIND("/",$B273,1)),MID($B273,FIND("/",$B273,1)+1,LEN($B273)),"")</f>
        <v/>
      </c>
    </row>
    <row r="263" spans="12:14">
      <c r="L263" s="2124"/>
      <c r="M263" s="2125">
        <f t="shared" si="15"/>
        <v>0</v>
      </c>
      <c r="N263" s="2125" t="str">
        <f t="shared" si="16"/>
        <v/>
      </c>
    </row>
    <row r="264" spans="12:14">
      <c r="L264" s="2124"/>
      <c r="M264" s="2125">
        <f t="shared" si="15"/>
        <v>0</v>
      </c>
      <c r="N264" s="2125" t="str">
        <f t="shared" si="16"/>
        <v/>
      </c>
    </row>
    <row r="265" spans="12:14">
      <c r="L265" s="2124"/>
      <c r="M265" s="2125">
        <f t="shared" si="15"/>
        <v>0</v>
      </c>
      <c r="N265" s="2125" t="str">
        <f t="shared" si="16"/>
        <v/>
      </c>
    </row>
    <row r="266" spans="12:14">
      <c r="L266" s="2124"/>
      <c r="M266" s="2125">
        <f t="shared" si="15"/>
        <v>0</v>
      </c>
      <c r="N266" s="2125" t="str">
        <f t="shared" si="16"/>
        <v/>
      </c>
    </row>
    <row r="267" spans="12:14">
      <c r="L267" s="2124"/>
      <c r="M267" s="2125">
        <f t="shared" si="15"/>
        <v>0</v>
      </c>
      <c r="N267" s="2125" t="str">
        <f t="shared" si="16"/>
        <v/>
      </c>
    </row>
    <row r="268" spans="12:14">
      <c r="L268" s="2124"/>
      <c r="M268" s="2125">
        <f t="shared" si="15"/>
        <v>0</v>
      </c>
      <c r="N268" s="2125" t="str">
        <f t="shared" si="16"/>
        <v/>
      </c>
    </row>
    <row r="269" spans="12:14">
      <c r="L269" s="2124"/>
      <c r="M269" s="2125">
        <f t="shared" si="15"/>
        <v>0</v>
      </c>
      <c r="N269" s="2125" t="str">
        <f t="shared" si="16"/>
        <v/>
      </c>
    </row>
    <row r="270" spans="12:14">
      <c r="L270" s="2124"/>
      <c r="M270" s="2125">
        <f t="shared" si="15"/>
        <v>0</v>
      </c>
      <c r="N270" s="2125" t="str">
        <f t="shared" si="16"/>
        <v/>
      </c>
    </row>
    <row r="271" spans="12:14">
      <c r="L271" s="2124"/>
      <c r="M271" s="2125">
        <f t="shared" si="15"/>
        <v>0</v>
      </c>
      <c r="N271" s="2125" t="str">
        <f t="shared" si="16"/>
        <v/>
      </c>
    </row>
    <row r="272" spans="12:14">
      <c r="L272" s="2124"/>
      <c r="M272" s="2125">
        <f t="shared" si="15"/>
        <v>0</v>
      </c>
      <c r="N272" s="2125" t="str">
        <f t="shared" si="16"/>
        <v/>
      </c>
    </row>
    <row r="273" spans="12:14">
      <c r="L273" s="2124"/>
      <c r="M273" s="2125">
        <f t="shared" si="15"/>
        <v>0</v>
      </c>
      <c r="N273" s="2125" t="str">
        <f t="shared" si="16"/>
        <v/>
      </c>
    </row>
    <row r="274" spans="12:14">
      <c r="L274" s="2124"/>
      <c r="M274" s="2125">
        <f t="shared" si="15"/>
        <v>0</v>
      </c>
      <c r="N274" s="2125" t="str">
        <f t="shared" si="16"/>
        <v/>
      </c>
    </row>
    <row r="275" spans="12:14">
      <c r="L275" s="2124"/>
      <c r="M275" s="2125">
        <f t="shared" si="15"/>
        <v>0</v>
      </c>
      <c r="N275" s="2125" t="str">
        <f t="shared" si="16"/>
        <v/>
      </c>
    </row>
    <row r="276" spans="12:14">
      <c r="L276" s="2124"/>
      <c r="M276" s="2125">
        <f t="shared" si="15"/>
        <v>0</v>
      </c>
      <c r="N276" s="2125" t="str">
        <f t="shared" si="16"/>
        <v/>
      </c>
    </row>
    <row r="277" spans="12:14">
      <c r="L277" s="2124"/>
      <c r="M277" s="2125">
        <f t="shared" si="15"/>
        <v>0</v>
      </c>
      <c r="N277" s="2125" t="str">
        <f t="shared" si="16"/>
        <v/>
      </c>
    </row>
    <row r="278" spans="12:14">
      <c r="L278" s="2124"/>
      <c r="M278" s="2125">
        <f t="shared" si="15"/>
        <v>0</v>
      </c>
      <c r="N278" s="2125" t="str">
        <f t="shared" si="16"/>
        <v/>
      </c>
    </row>
    <row r="279" spans="12:14">
      <c r="L279" s="2124"/>
      <c r="M279" s="2125">
        <f t="shared" si="15"/>
        <v>0</v>
      </c>
      <c r="N279" s="2125" t="str">
        <f t="shared" si="16"/>
        <v/>
      </c>
    </row>
    <row r="280" spans="12:14">
      <c r="L280" s="2124"/>
      <c r="M280" s="2125">
        <f t="shared" si="15"/>
        <v>0</v>
      </c>
      <c r="N280" s="2125" t="str">
        <f t="shared" si="16"/>
        <v/>
      </c>
    </row>
    <row r="281" spans="12:14">
      <c r="L281" s="2124"/>
      <c r="M281" s="2125">
        <f t="shared" si="15"/>
        <v>0</v>
      </c>
      <c r="N281" s="2125" t="str">
        <f t="shared" si="16"/>
        <v/>
      </c>
    </row>
    <row r="282" spans="12:14">
      <c r="L282" s="2124"/>
      <c r="M282" s="2125">
        <f t="shared" si="15"/>
        <v>0</v>
      </c>
      <c r="N282" s="2125" t="str">
        <f t="shared" si="16"/>
        <v/>
      </c>
    </row>
    <row r="283" spans="12:14">
      <c r="L283" s="2124"/>
      <c r="M283" s="2125">
        <f t="shared" si="15"/>
        <v>0</v>
      </c>
      <c r="N283" s="2125" t="str">
        <f t="shared" si="16"/>
        <v/>
      </c>
    </row>
    <row r="284" spans="12:14">
      <c r="L284" s="2124"/>
      <c r="M284" s="2125">
        <f t="shared" si="15"/>
        <v>0</v>
      </c>
      <c r="N284" s="2125" t="str">
        <f t="shared" si="16"/>
        <v/>
      </c>
    </row>
    <row r="285" spans="12:14">
      <c r="L285" s="2124"/>
      <c r="M285" s="2125">
        <f t="shared" si="15"/>
        <v>0</v>
      </c>
      <c r="N285" s="2125" t="str">
        <f t="shared" si="16"/>
        <v/>
      </c>
    </row>
    <row r="286" spans="12:14">
      <c r="L286" s="2124"/>
      <c r="M286" s="2125">
        <f t="shared" si="15"/>
        <v>0</v>
      </c>
      <c r="N286" s="2125" t="str">
        <f t="shared" si="16"/>
        <v/>
      </c>
    </row>
    <row r="287" spans="12:14">
      <c r="L287" s="2124"/>
      <c r="M287" s="2125">
        <f t="shared" si="15"/>
        <v>0</v>
      </c>
      <c r="N287" s="2125" t="str">
        <f t="shared" si="16"/>
        <v/>
      </c>
    </row>
    <row r="288" spans="12:14">
      <c r="L288" s="2124"/>
      <c r="M288" s="2125">
        <f t="shared" si="15"/>
        <v>0</v>
      </c>
      <c r="N288" s="2125" t="str">
        <f t="shared" si="16"/>
        <v/>
      </c>
    </row>
    <row r="289" spans="12:14">
      <c r="M289" s="2125">
        <f t="shared" si="15"/>
        <v>0</v>
      </c>
      <c r="N289" s="2125" t="str">
        <f t="shared" si="16"/>
        <v/>
      </c>
    </row>
    <row r="290" spans="12:14">
      <c r="M290" s="2125">
        <f t="shared" si="15"/>
        <v>0</v>
      </c>
      <c r="N290" s="2125" t="str">
        <f t="shared" si="16"/>
        <v/>
      </c>
    </row>
    <row r="291" spans="12:14">
      <c r="M291" s="2125">
        <f t="shared" si="15"/>
        <v>0</v>
      </c>
      <c r="N291" s="2125" t="str">
        <f t="shared" si="16"/>
        <v/>
      </c>
    </row>
    <row r="292" spans="12:14">
      <c r="M292" s="2125">
        <f t="shared" si="15"/>
        <v>0</v>
      </c>
      <c r="N292" s="2125" t="str">
        <f t="shared" si="16"/>
        <v/>
      </c>
    </row>
    <row r="293" spans="12:14">
      <c r="M293" s="2125">
        <f t="shared" si="15"/>
        <v>0</v>
      </c>
      <c r="N293" s="2125" t="str">
        <f t="shared" si="16"/>
        <v/>
      </c>
    </row>
    <row r="294" spans="12:14">
      <c r="M294" s="2125">
        <f t="shared" si="15"/>
        <v>0</v>
      </c>
      <c r="N294" s="2125" t="str">
        <f t="shared" si="16"/>
        <v/>
      </c>
    </row>
    <row r="295" spans="12:14">
      <c r="M295" s="2125">
        <f t="shared" si="15"/>
        <v>0</v>
      </c>
      <c r="N295" s="2125" t="str">
        <f t="shared" si="16"/>
        <v/>
      </c>
    </row>
    <row r="296" spans="12:14">
      <c r="L296" s="2184"/>
      <c r="M296" s="2125">
        <f t="shared" si="15"/>
        <v>0</v>
      </c>
      <c r="N296" s="2125" t="str">
        <f t="shared" si="16"/>
        <v/>
      </c>
    </row>
    <row r="297" spans="12:14">
      <c r="L297" s="2128"/>
      <c r="M297" s="2125">
        <f t="shared" si="15"/>
        <v>0</v>
      </c>
      <c r="N297" s="2125" t="str">
        <f t="shared" si="16"/>
        <v/>
      </c>
    </row>
    <row r="298" spans="12:14">
      <c r="L298" s="2128"/>
      <c r="M298" s="2125">
        <f t="shared" si="15"/>
        <v>0</v>
      </c>
      <c r="N298" s="2125" t="str">
        <f t="shared" si="16"/>
        <v/>
      </c>
    </row>
    <row r="299" spans="12:14">
      <c r="L299" s="2184"/>
      <c r="M299" s="2125">
        <f t="shared" si="15"/>
        <v>0</v>
      </c>
      <c r="N299" s="2125" t="str">
        <f t="shared" si="16"/>
        <v/>
      </c>
    </row>
    <row r="300" spans="12:14">
      <c r="L300" s="2184"/>
      <c r="M300" s="2125">
        <f t="shared" si="15"/>
        <v>0</v>
      </c>
      <c r="N300" s="2125" t="str">
        <f t="shared" si="16"/>
        <v/>
      </c>
    </row>
    <row r="301" spans="12:14">
      <c r="L301" s="2184"/>
    </row>
    <row r="302" spans="12:14">
      <c r="L302" s="2184"/>
    </row>
    <row r="303" spans="12:14">
      <c r="L303" s="2185"/>
    </row>
    <row r="304" spans="12:14">
      <c r="L304" s="2185"/>
    </row>
  </sheetData>
  <mergeCells count="3">
    <mergeCell ref="A1:H1"/>
    <mergeCell ref="B3:D3"/>
    <mergeCell ref="A17:B17"/>
  </mergeCells>
  <conditionalFormatting sqref="F5:F6">
    <cfRule type="containsText" dxfId="473" priority="15" operator="containsText" text="ALERTA">
      <formula>NOT(ISERROR(SEARCH("ALERTA",F5)))</formula>
    </cfRule>
  </conditionalFormatting>
  <conditionalFormatting sqref="E5:E6">
    <cfRule type="containsText" dxfId="472" priority="16" operator="containsText" text="CADUCADO">
      <formula>NOT(ISERROR(SEARCH("CADUCADO",E5)))</formula>
    </cfRule>
  </conditionalFormatting>
  <conditionalFormatting sqref="F7:F11">
    <cfRule type="containsText" dxfId="471" priority="13" operator="containsText" text="ALERTA">
      <formula>NOT(ISERROR(SEARCH("ALERTA",F7)))</formula>
    </cfRule>
  </conditionalFormatting>
  <conditionalFormatting sqref="E7:E11">
    <cfRule type="containsText" dxfId="470" priority="14" operator="containsText" text="CADUCADO">
      <formula>NOT(ISERROR(SEARCH("CADUCADO",E7)))</formula>
    </cfRule>
  </conditionalFormatting>
  <conditionalFormatting sqref="F12">
    <cfRule type="containsText" dxfId="469" priority="11" operator="containsText" text="ALERTA">
      <formula>NOT(ISERROR(SEARCH("ALERTA",F12)))</formula>
    </cfRule>
  </conditionalFormatting>
  <conditionalFormatting sqref="E12">
    <cfRule type="containsText" dxfId="468" priority="12" operator="containsText" text="CADUCADO">
      <formula>NOT(ISERROR(SEARCH("CADUCADO",E12)))</formula>
    </cfRule>
  </conditionalFormatting>
  <conditionalFormatting sqref="F13:F16">
    <cfRule type="containsText" dxfId="467" priority="1" operator="containsText" text="ALERTA">
      <formula>NOT(ISERROR(SEARCH("ALERTA",F13)))</formula>
    </cfRule>
  </conditionalFormatting>
  <conditionalFormatting sqref="E13:E16">
    <cfRule type="containsText" dxfId="466" priority="2" operator="containsText" text="CADUCADO">
      <formula>NOT(ISERROR(SEARCH("CADUCADO",E13)))</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CP369"/>
  <sheetViews>
    <sheetView workbookViewId="0">
      <selection sqref="A1:H1"/>
    </sheetView>
  </sheetViews>
  <sheetFormatPr baseColWidth="10" defaultRowHeight="15"/>
  <cols>
    <col min="1" max="1" width="16.28515625" style="533" customWidth="1"/>
    <col min="2" max="2" width="14.7109375" style="533" customWidth="1"/>
    <col min="3" max="3" width="14.28515625" style="533" customWidth="1"/>
    <col min="4" max="4" width="15" style="533" customWidth="1"/>
    <col min="5" max="5" width="18.28515625" style="533" hidden="1" customWidth="1"/>
    <col min="6" max="6" width="15" style="533" hidden="1" customWidth="1"/>
    <col min="7" max="7" width="14.5703125" style="533" customWidth="1"/>
    <col min="8" max="8" width="53" style="533" customWidth="1"/>
    <col min="9" max="9" width="46" style="533" customWidth="1"/>
    <col min="10" max="10" width="17.28515625" style="533" customWidth="1"/>
    <col min="11" max="11" width="15.5703125" style="533" customWidth="1"/>
    <col min="12" max="12" width="11.42578125" style="491" hidden="1" customWidth="1"/>
    <col min="13" max="13" width="12.85546875" style="491" hidden="1" customWidth="1"/>
    <col min="14" max="14" width="17.28515625" style="491" hidden="1" customWidth="1"/>
    <col min="15" max="15" width="11.5703125" style="533" hidden="1" customWidth="1"/>
    <col min="16" max="16" width="8.5703125" style="533" hidden="1" customWidth="1"/>
    <col min="17" max="17" width="5" style="533" hidden="1" customWidth="1"/>
    <col min="18" max="19" width="11.42578125" style="533"/>
    <col min="20" max="27" width="0" style="533" hidden="1" customWidth="1"/>
    <col min="28" max="16384" width="11.42578125" style="533"/>
  </cols>
  <sheetData>
    <row r="1" spans="1:94">
      <c r="A1" s="2355" t="s">
        <v>4395</v>
      </c>
      <c r="B1" s="2355"/>
      <c r="C1" s="2355"/>
      <c r="D1" s="2355"/>
      <c r="E1" s="2355"/>
      <c r="F1" s="2355"/>
      <c r="G1" s="2355"/>
      <c r="H1" s="2355"/>
    </row>
    <row r="2" spans="1:94" ht="27.75" customHeight="1" thickBot="1">
      <c r="A2" s="657" t="s">
        <v>1746</v>
      </c>
      <c r="B2" s="597"/>
      <c r="C2" s="597"/>
      <c r="D2" s="597"/>
      <c r="E2" s="597"/>
      <c r="F2" s="597"/>
      <c r="M2" s="174"/>
      <c r="S2" s="661" t="s">
        <v>3838</v>
      </c>
      <c r="T2" s="662">
        <f ca="1">TODAY()</f>
        <v>44236</v>
      </c>
    </row>
    <row r="3" spans="1:94" ht="25.5" customHeight="1" thickTop="1" thickBot="1">
      <c r="A3" s="571"/>
      <c r="B3" s="2356" t="s">
        <v>1490</v>
      </c>
      <c r="C3" s="2356"/>
      <c r="D3" s="2356"/>
      <c r="E3" s="804"/>
      <c r="F3" s="804"/>
      <c r="G3" s="572"/>
      <c r="H3" s="572"/>
      <c r="I3" s="572"/>
      <c r="J3" s="1167"/>
      <c r="K3" s="1175"/>
    </row>
    <row r="4" spans="1:94" ht="33.75" customHeight="1" thickTop="1">
      <c r="A4" s="802" t="s">
        <v>2033</v>
      </c>
      <c r="B4" s="695" t="s">
        <v>1489</v>
      </c>
      <c r="C4" s="695" t="s">
        <v>1491</v>
      </c>
      <c r="D4" s="803" t="s">
        <v>1492</v>
      </c>
      <c r="E4" s="738" t="s">
        <v>3836</v>
      </c>
      <c r="F4" s="738" t="s">
        <v>3837</v>
      </c>
      <c r="G4" s="737" t="s">
        <v>1360</v>
      </c>
      <c r="H4" s="678" t="s">
        <v>2016</v>
      </c>
      <c r="I4" s="695" t="s">
        <v>1493</v>
      </c>
      <c r="J4" s="803" t="s">
        <v>1362</v>
      </c>
      <c r="K4" s="1176" t="s">
        <v>1361</v>
      </c>
      <c r="L4" s="174" t="s">
        <v>2022</v>
      </c>
      <c r="M4" s="174" t="s">
        <v>2020</v>
      </c>
      <c r="N4" s="174" t="s">
        <v>2021</v>
      </c>
      <c r="O4" s="532" t="s">
        <v>2024</v>
      </c>
      <c r="P4" s="532"/>
      <c r="Q4" s="532"/>
      <c r="R4" s="532"/>
      <c r="S4" s="532"/>
      <c r="T4" s="823"/>
      <c r="U4" s="827">
        <v>2012</v>
      </c>
      <c r="V4" s="822">
        <v>2013</v>
      </c>
      <c r="W4" s="822">
        <v>2014</v>
      </c>
      <c r="X4" s="822">
        <v>2015</v>
      </c>
      <c r="Y4" s="822">
        <v>2016</v>
      </c>
      <c r="Z4" s="827" t="s">
        <v>3841</v>
      </c>
      <c r="AA4" s="850" t="s">
        <v>2025</v>
      </c>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row>
    <row r="5" spans="1:94" s="539" customFormat="1" ht="20.100000000000001" customHeight="1">
      <c r="A5" s="574" t="s">
        <v>2019</v>
      </c>
      <c r="B5" s="245" t="s">
        <v>1323</v>
      </c>
      <c r="C5" s="241">
        <v>40575</v>
      </c>
      <c r="D5" s="242">
        <v>44228</v>
      </c>
      <c r="E5" s="799" t="str">
        <f t="shared" ref="E5:E32" ca="1" si="0">IF(D5&lt;=$T$2,"CADUCADO","VIGENTE")</f>
        <v>CADUCADO</v>
      </c>
      <c r="F5" s="799" t="str">
        <f t="shared" ref="F5:F32" ca="1" si="1">IF($T$2&gt;=(EDATE(D5,-4)),"ALERTA","OK")</f>
        <v>ALERTA</v>
      </c>
      <c r="G5" s="240" t="s">
        <v>1614</v>
      </c>
      <c r="H5" s="280" t="s">
        <v>2798</v>
      </c>
      <c r="I5" s="243" t="s">
        <v>422</v>
      </c>
      <c r="J5" s="1168"/>
      <c r="K5" s="1177"/>
      <c r="L5" s="174"/>
      <c r="M5" s="491" t="str">
        <f>IF(ISNUMBER(FIND("/",$B5,1)),MID($B5,1,FIND("/",$B5,1)-1),$B5)</f>
        <v>D1102-06</v>
      </c>
      <c r="N5" s="491" t="str">
        <f>IF(ISNUMBER(FIND("/",$B5,1)),MID($B5,FIND("/",$B5,1)+1,LEN($B5)),"")</f>
        <v/>
      </c>
      <c r="O5" s="532" t="s">
        <v>2033</v>
      </c>
      <c r="P5" s="532" t="s">
        <v>2020</v>
      </c>
      <c r="Q5" s="532" t="s">
        <v>2025</v>
      </c>
      <c r="R5" s="532"/>
      <c r="S5" s="532"/>
      <c r="T5" s="824"/>
      <c r="U5" s="828">
        <f>COUNTIFS($C$6:$C$267, "&gt;="&amp;U10, $C$6:$C$267, "&lt;="&amp;U11, $A$6:$A$267, "&lt;&gt;F")</f>
        <v>47</v>
      </c>
      <c r="V5" s="828">
        <f>COUNTIFS($C$6:$C$267, "&gt;="&amp;V10, $C$6:$C$267, "&lt;="&amp;V11, $A$6:$A$267, "&lt;&gt;F")</f>
        <v>0</v>
      </c>
      <c r="W5" s="828">
        <f>COUNTIFS($C$6:$C$267, "&gt;="&amp;W10, $C$6:$C$267, "&lt;="&amp;W11, $A$6:$A$267, "&lt;&gt;F")</f>
        <v>0</v>
      </c>
      <c r="X5" s="828">
        <f>COUNTIFS($C$6:$C$267, "&gt;="&amp;X10, $C$6:$C$267, "&lt;="&amp;X11, $A$6:$A$267, "&lt;&gt;F")</f>
        <v>0</v>
      </c>
      <c r="Y5" s="828">
        <f>COUNTIFS($C$6:$C$267, "&gt;="&amp;Y10, $C$6:$C$267, "&lt;="&amp;Y11, $A$6:$A$267, "&lt;&gt;F")</f>
        <v>32</v>
      </c>
      <c r="Z5" s="828">
        <f>COUNTIFS($C$6:$C$267,"&gt;="&amp;Z10, $C$6:$C$267, "&lt;="&amp;Z11, $A$6:$A$267, "&lt;&gt;F")</f>
        <v>79</v>
      </c>
      <c r="AA5" s="851">
        <f>SUM(U5:Y5)</f>
        <v>79</v>
      </c>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2"/>
      <c r="CG5" s="532"/>
      <c r="CH5" s="532"/>
      <c r="CI5" s="532"/>
      <c r="CJ5" s="532"/>
      <c r="CK5" s="532"/>
      <c r="CL5" s="532"/>
      <c r="CM5" s="532"/>
      <c r="CN5" s="532"/>
      <c r="CO5" s="532"/>
      <c r="CP5" s="532"/>
    </row>
    <row r="6" spans="1:94" s="539" customFormat="1" ht="20.100000000000001" customHeight="1">
      <c r="A6" s="350" t="s">
        <v>2018</v>
      </c>
      <c r="B6" s="604" t="s">
        <v>1324</v>
      </c>
      <c r="C6" s="358">
        <v>40575</v>
      </c>
      <c r="D6" s="364">
        <v>44229</v>
      </c>
      <c r="E6" s="364" t="str">
        <f t="shared" ca="1" si="0"/>
        <v>CADUCADO</v>
      </c>
      <c r="F6" s="364" t="str">
        <f t="shared" ca="1" si="1"/>
        <v>ALERTA</v>
      </c>
      <c r="G6" s="357" t="s">
        <v>1614</v>
      </c>
      <c r="H6" s="359" t="s">
        <v>1331</v>
      </c>
      <c r="I6" s="359" t="s">
        <v>1338</v>
      </c>
      <c r="J6" s="1169" t="s">
        <v>423</v>
      </c>
      <c r="K6" s="1178" t="s">
        <v>2853</v>
      </c>
      <c r="L6" s="491"/>
      <c r="M6" s="491" t="str">
        <f t="shared" ref="M6:M134" si="2">IF(ISNUMBER(FIND("/",$B6,1)),MID($B6,1,FIND("/",$B6,1)-1),$B6)</f>
        <v>D1102-06</v>
      </c>
      <c r="N6" s="491" t="str">
        <f t="shared" ref="N6:N134" si="3">IF(ISNUMBER(FIND("/",$B6,1)),MID($B6,FIND("/",$B6,1)+1,LEN($B6)),"")</f>
        <v>1</v>
      </c>
      <c r="O6" s="532" t="s">
        <v>2019</v>
      </c>
      <c r="P6" s="532"/>
      <c r="Q6" s="538">
        <v>2</v>
      </c>
      <c r="R6" s="532"/>
      <c r="S6" s="532"/>
      <c r="T6" s="825" t="s">
        <v>3842</v>
      </c>
      <c r="U6" s="828">
        <f>COUNTIFS($C$6:$C$267, "&gt;="&amp;U10, $C$6:$C$267, "&lt;="&amp;U11, $A$6:$A$267, "&lt;&gt;F",$G$6:$G$267, "A" )</f>
        <v>47</v>
      </c>
      <c r="V6" s="828">
        <f>COUNTIFS($C$6:$C$267, "&gt;="&amp;V10, $C$6:$C$267, "&lt;="&amp;V11, $A$6:$A$267, "&lt;&gt;F",$G$6:$G$267, "A" )</f>
        <v>0</v>
      </c>
      <c r="W6" s="828">
        <f>COUNTIFS($C$6:$C$267, "&gt;="&amp;W10, $C$6:$C$267, "&lt;="&amp;W11, $A$6:$A$267, "&lt;&gt;F",$G$6:$G$267, "A" )</f>
        <v>0</v>
      </c>
      <c r="X6" s="828">
        <f>COUNTIFS($C$6:$C$267, "&gt;="&amp;X10, $C$6:$C$267, "&lt;="&amp;X11, $A$6:$A$267, "&lt;&gt;F",$G$6:$G$267, "A" )</f>
        <v>0</v>
      </c>
      <c r="Y6" s="828">
        <f>COUNTIFS($C$6:$C$267, "&gt;="&amp;Y10, $C$6:$C$267, "&lt;="&amp;Y11, $A$6:$A$267, "&lt;&gt;F",$G$6:$G$267, "A" )</f>
        <v>32</v>
      </c>
      <c r="Z6" s="828">
        <f>COUNTIFS($C$6:$C$267,"&gt;="&amp;Z11, $C$6:$C$267, "&lt;="&amp;Z12, $A$6:$A$267, "&lt;&gt;F",$G$6:$G$267, "A")</f>
        <v>0</v>
      </c>
      <c r="AA6" s="851">
        <f>SUM(U6:Y6)</f>
        <v>79</v>
      </c>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2"/>
      <c r="CG6" s="532"/>
      <c r="CH6" s="532"/>
      <c r="CI6" s="532"/>
      <c r="CJ6" s="532"/>
      <c r="CK6" s="532"/>
      <c r="CL6" s="532"/>
      <c r="CM6" s="532"/>
      <c r="CN6" s="532"/>
      <c r="CO6" s="532"/>
      <c r="CP6" s="532"/>
    </row>
    <row r="7" spans="1:94" s="539" customFormat="1" ht="30">
      <c r="A7" s="350" t="s">
        <v>2018</v>
      </c>
      <c r="B7" s="604" t="s">
        <v>1325</v>
      </c>
      <c r="C7" s="358">
        <v>40575</v>
      </c>
      <c r="D7" s="364">
        <v>44229</v>
      </c>
      <c r="E7" s="364" t="str">
        <f t="shared" ca="1" si="0"/>
        <v>CADUCADO</v>
      </c>
      <c r="F7" s="364" t="str">
        <f t="shared" ca="1" si="1"/>
        <v>ALERTA</v>
      </c>
      <c r="G7" s="253" t="s">
        <v>1614</v>
      </c>
      <c r="H7" s="258" t="s">
        <v>1332</v>
      </c>
      <c r="I7" s="258" t="s">
        <v>1339</v>
      </c>
      <c r="J7" s="937" t="s">
        <v>423</v>
      </c>
      <c r="K7" s="1179" t="s">
        <v>2854</v>
      </c>
      <c r="L7" s="491"/>
      <c r="M7" s="491" t="str">
        <f t="shared" si="2"/>
        <v>D1102-06</v>
      </c>
      <c r="N7" s="491" t="str">
        <f t="shared" si="3"/>
        <v>2</v>
      </c>
      <c r="O7" s="532" t="s">
        <v>2018</v>
      </c>
      <c r="P7" s="532"/>
      <c r="Q7" s="538">
        <v>51</v>
      </c>
      <c r="R7" s="538"/>
      <c r="S7" s="532"/>
      <c r="T7" s="825" t="s">
        <v>3843</v>
      </c>
      <c r="U7" s="828">
        <f>COUNTIFS($C$6:$C$267, "&gt;="&amp;U10, $C$6:$C$267, "&lt;="&amp;U11, $A$6:$A$267, "&lt;&gt;F",$G$6:$G$267, "B" )</f>
        <v>0</v>
      </c>
      <c r="V7" s="828">
        <f>COUNTIFS($C$6:$C$267, "&gt;="&amp;V10, $C$6:$C$267, "&lt;="&amp;V11, $A$6:$A$267, "&lt;&gt;F",$G$6:$G$267, "B" )</f>
        <v>0</v>
      </c>
      <c r="W7" s="828">
        <f>COUNTIFS($C$6:$C$267, "&gt;="&amp;W10, $C$6:$C$267, "&lt;="&amp;W11, $A$6:$A$267, "&lt;&gt;F",$G$6:$G$267, "B" )</f>
        <v>0</v>
      </c>
      <c r="X7" s="828">
        <f>COUNTIFS($C$6:$C$267, "&gt;="&amp;X10, $C$6:$C$267, "&lt;="&amp;X11, $A$6:$A$267, "&lt;&gt;F",$G$6:$G$267, "B" )</f>
        <v>0</v>
      </c>
      <c r="Y7" s="828">
        <f>COUNTIFS($C$6:$C$267, "&gt;="&amp;Y10, $C$6:$C$267, "&lt;="&amp;Y11, $A$6:$A$267, "&lt;&gt;F",$G$6:$G$267, "B" )</f>
        <v>0</v>
      </c>
      <c r="Z7" s="828">
        <f>COUNTIFS($C$6:$C$267,"&gt;="&amp;Z12, $C$6:$C$267, "&lt;="&amp;Z13, $A$6:$A$267, "&lt;&gt;F",$G$6:$G$267, "A")</f>
        <v>0</v>
      </c>
      <c r="AA7" s="851">
        <f>SUM(U7:Y7)</f>
        <v>0</v>
      </c>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2"/>
      <c r="CG7" s="532"/>
      <c r="CH7" s="532"/>
      <c r="CI7" s="532"/>
      <c r="CJ7" s="532"/>
      <c r="CK7" s="532"/>
      <c r="CL7" s="532"/>
      <c r="CM7" s="532"/>
      <c r="CN7" s="532"/>
      <c r="CO7" s="532"/>
      <c r="CP7" s="532"/>
    </row>
    <row r="8" spans="1:94" s="539" customFormat="1" ht="29.25" customHeight="1">
      <c r="A8" s="350" t="s">
        <v>2018</v>
      </c>
      <c r="B8" s="604" t="s">
        <v>1326</v>
      </c>
      <c r="C8" s="358">
        <v>40575</v>
      </c>
      <c r="D8" s="364">
        <v>44229</v>
      </c>
      <c r="E8" s="364" t="str">
        <f t="shared" ca="1" si="0"/>
        <v>CADUCADO</v>
      </c>
      <c r="F8" s="364" t="str">
        <f t="shared" ca="1" si="1"/>
        <v>ALERTA</v>
      </c>
      <c r="G8" s="253" t="s">
        <v>1614</v>
      </c>
      <c r="H8" s="258" t="s">
        <v>1333</v>
      </c>
      <c r="I8" s="258" t="s">
        <v>1340</v>
      </c>
      <c r="J8" s="937" t="s">
        <v>423</v>
      </c>
      <c r="K8" s="1179" t="s">
        <v>2855</v>
      </c>
      <c r="L8" s="491"/>
      <c r="M8" s="491" t="str">
        <f t="shared" si="2"/>
        <v>D1102-06</v>
      </c>
      <c r="N8" s="491" t="str">
        <f t="shared" si="3"/>
        <v>3</v>
      </c>
      <c r="O8" s="532" t="s">
        <v>2023</v>
      </c>
      <c r="P8" s="532"/>
      <c r="Q8" s="538">
        <v>53</v>
      </c>
      <c r="R8" s="532"/>
      <c r="S8" s="532"/>
      <c r="T8" s="825" t="s">
        <v>3844</v>
      </c>
      <c r="U8" s="828">
        <f>COUNTIFS($C$6:$C$267, "&gt;="&amp;U10, $C$6:$C$267, "&lt;="&amp;U11, $A$6:$A$267, "&lt;&gt;F",$G$6:$G$267, "C" )</f>
        <v>0</v>
      </c>
      <c r="V8" s="828">
        <f>COUNTIFS($C$6:$C$267, "&gt;="&amp;V10, $C$6:$C$267, "&lt;="&amp;V11, $A$6:$A$267, "&lt;&gt;F",$G$6:$G$267, "C" )</f>
        <v>0</v>
      </c>
      <c r="W8" s="828">
        <f>COUNTIFS($C$6:$C$267, "&gt;="&amp;W10, $C$6:$C$267, "&lt;="&amp;W11, $A$6:$A$267, "&lt;&gt;F",$G$6:$G$267, "C" )</f>
        <v>0</v>
      </c>
      <c r="X8" s="828">
        <f>COUNTIFS($C$6:$C$267, "&gt;="&amp;X10, $C$6:$C$267, "&lt;="&amp;X11, $A$6:$A$267, "&lt;&gt;F",$G$6:$G$267, "C" )</f>
        <v>0</v>
      </c>
      <c r="Y8" s="828">
        <f>COUNTIFS($C$6:$C$267, "&gt;="&amp;Y10, $C$6:$C$267, "&lt;="&amp;Y11, $A$6:$A$267, "&lt;&gt;F",$G$6:$G$267, "C" )</f>
        <v>0</v>
      </c>
      <c r="Z8" s="828">
        <f>COUNTIFS($C$6:$C$267,"&gt;="&amp;Z13, $C$6:$C$267, "&lt;="&amp;Z14, $A$6:$A$267, "&lt;&gt;F",$G$6:$G$267, "A")</f>
        <v>0</v>
      </c>
      <c r="AA8" s="851">
        <f>SUM(U8:Y8)</f>
        <v>0</v>
      </c>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row>
    <row r="9" spans="1:94" s="539" customFormat="1" ht="20.100000000000001" customHeight="1" thickBot="1">
      <c r="A9" s="350" t="s">
        <v>2018</v>
      </c>
      <c r="B9" s="604" t="s">
        <v>1327</v>
      </c>
      <c r="C9" s="358">
        <v>40575</v>
      </c>
      <c r="D9" s="364">
        <v>44229</v>
      </c>
      <c r="E9" s="364" t="str">
        <f t="shared" ca="1" si="0"/>
        <v>CADUCADO</v>
      </c>
      <c r="F9" s="364" t="str">
        <f t="shared" ca="1" si="1"/>
        <v>ALERTA</v>
      </c>
      <c r="G9" s="253" t="s">
        <v>1614</v>
      </c>
      <c r="H9" s="258" t="s">
        <v>1334</v>
      </c>
      <c r="I9" s="258" t="s">
        <v>1721</v>
      </c>
      <c r="J9" s="937" t="s">
        <v>423</v>
      </c>
      <c r="K9" s="1179" t="s">
        <v>2856</v>
      </c>
      <c r="L9" s="491"/>
      <c r="M9" s="491" t="str">
        <f t="shared" si="2"/>
        <v>D1102-06</v>
      </c>
      <c r="N9" s="491" t="str">
        <f t="shared" si="3"/>
        <v>4</v>
      </c>
      <c r="O9" s="532"/>
      <c r="P9" s="532"/>
      <c r="Q9" s="532"/>
      <c r="R9" s="532"/>
      <c r="S9" s="532"/>
      <c r="T9" s="826" t="s">
        <v>3845</v>
      </c>
      <c r="U9" s="829">
        <f>COUNTIFS($C$6:$C$267, "&gt;="&amp;U10, $C$6:$C$267, "&lt;="&amp;U11, $A$6:$A$267, "&lt;&gt;F",$G$6:$G$267, "D" )</f>
        <v>0</v>
      </c>
      <c r="V9" s="829">
        <f>COUNTIFS($C$6:$C$267, "&gt;="&amp;V10, $C$6:$C$267, "&lt;="&amp;V11, $A$6:$A$267, "&lt;&gt;F",$G$6:$G$267, "D" )</f>
        <v>0</v>
      </c>
      <c r="W9" s="829">
        <f>COUNTIFS($C$6:$C$267, "&gt;="&amp;W10, $C$6:$C$267, "&lt;="&amp;W11, $A$6:$A$267, "&lt;&gt;F",$G$6:$G$267, "D" )</f>
        <v>0</v>
      </c>
      <c r="X9" s="829">
        <f>COUNTIFS($C$6:$C$267, "&gt;="&amp;X10, $C$6:$C$267, "&lt;="&amp;X11, $A$6:$A$267, "&lt;&gt;F",$G$6:$G$267, "D" )</f>
        <v>0</v>
      </c>
      <c r="Y9" s="829">
        <f>COUNTIFS($C$6:$C$267, "&gt;="&amp;Y10, $C$6:$C$267, "&lt;="&amp;Y11, $A$6:$A$267, "&lt;&gt;F",$G$6:$G$267, "D" )</f>
        <v>0</v>
      </c>
      <c r="Z9" s="829">
        <f>COUNTIFS($C$6:$C$267,"&gt;="&amp;Z14, $C$6:$C$267, "&lt;="&amp;Z15, $A$6:$A$267, "&lt;&gt;F",$G$6:$G$267, "A")</f>
        <v>0</v>
      </c>
      <c r="AA9" s="852">
        <f>SUM(U9:Y9)</f>
        <v>0</v>
      </c>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2"/>
      <c r="AZ9" s="532"/>
      <c r="BA9" s="532"/>
      <c r="BB9" s="532"/>
      <c r="BC9" s="532"/>
      <c r="BD9" s="532"/>
      <c r="BE9" s="532"/>
      <c r="BF9" s="532"/>
      <c r="BG9" s="532"/>
      <c r="BH9" s="532"/>
      <c r="BI9" s="532"/>
      <c r="BJ9" s="532"/>
      <c r="BK9" s="532"/>
      <c r="BL9" s="532"/>
      <c r="BM9" s="532"/>
      <c r="BN9" s="532"/>
      <c r="BO9" s="532"/>
      <c r="BP9" s="532"/>
      <c r="BQ9" s="532"/>
      <c r="BR9" s="532"/>
      <c r="BS9" s="532"/>
      <c r="BT9" s="532"/>
      <c r="BU9" s="532"/>
      <c r="BV9" s="532"/>
      <c r="BW9" s="532"/>
      <c r="BX9" s="532"/>
      <c r="BY9" s="532"/>
      <c r="BZ9" s="532"/>
      <c r="CA9" s="532"/>
      <c r="CB9" s="532"/>
      <c r="CC9" s="532"/>
      <c r="CD9" s="532"/>
      <c r="CE9" s="532"/>
      <c r="CF9" s="532"/>
      <c r="CG9" s="532"/>
      <c r="CH9" s="532"/>
      <c r="CI9" s="532"/>
      <c r="CJ9" s="532"/>
      <c r="CK9" s="532"/>
      <c r="CL9" s="532"/>
      <c r="CM9" s="532"/>
      <c r="CN9" s="532"/>
      <c r="CO9" s="532"/>
      <c r="CP9" s="532"/>
    </row>
    <row r="10" spans="1:94" s="539" customFormat="1" ht="20.100000000000001" customHeight="1" thickTop="1">
      <c r="A10" s="350" t="s">
        <v>2018</v>
      </c>
      <c r="B10" s="604" t="s">
        <v>1328</v>
      </c>
      <c r="C10" s="358">
        <v>40575</v>
      </c>
      <c r="D10" s="364">
        <v>44229</v>
      </c>
      <c r="E10" s="364" t="str">
        <f t="shared" ca="1" si="0"/>
        <v>CADUCADO</v>
      </c>
      <c r="F10" s="364" t="str">
        <f t="shared" ca="1" si="1"/>
        <v>ALERTA</v>
      </c>
      <c r="G10" s="253" t="s">
        <v>1614</v>
      </c>
      <c r="H10" s="258" t="s">
        <v>1335</v>
      </c>
      <c r="I10" s="258" t="s">
        <v>1722</v>
      </c>
      <c r="J10" s="937" t="s">
        <v>423</v>
      </c>
      <c r="K10" s="1179" t="s">
        <v>2857</v>
      </c>
      <c r="L10" s="491"/>
      <c r="M10" s="491" t="str">
        <f t="shared" si="2"/>
        <v>D1102-06</v>
      </c>
      <c r="N10" s="491" t="str">
        <f t="shared" si="3"/>
        <v>5</v>
      </c>
      <c r="O10" s="532"/>
      <c r="P10" s="532"/>
      <c r="Q10" s="532"/>
      <c r="R10" s="532"/>
      <c r="S10" s="532"/>
      <c r="T10" s="665"/>
      <c r="U10" s="817">
        <v>40909</v>
      </c>
      <c r="V10" s="817">
        <v>41275</v>
      </c>
      <c r="W10" s="817">
        <v>41640</v>
      </c>
      <c r="X10" s="817">
        <v>42005</v>
      </c>
      <c r="Y10" s="817">
        <v>42370</v>
      </c>
      <c r="Z10" s="817">
        <v>40909</v>
      </c>
      <c r="AA10" s="665"/>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2"/>
      <c r="AY10" s="532"/>
      <c r="AZ10" s="532"/>
      <c r="BA10" s="532"/>
      <c r="BB10" s="532"/>
      <c r="BC10" s="532"/>
      <c r="BD10" s="532"/>
      <c r="BE10" s="532"/>
      <c r="BF10" s="532"/>
      <c r="BG10" s="532"/>
      <c r="BH10" s="532"/>
      <c r="BI10" s="532"/>
      <c r="BJ10" s="532"/>
      <c r="BK10" s="532"/>
      <c r="BL10" s="532"/>
      <c r="BM10" s="532"/>
      <c r="BN10" s="532"/>
      <c r="BO10" s="532"/>
      <c r="BP10" s="532"/>
      <c r="BQ10" s="532"/>
      <c r="BR10" s="532"/>
      <c r="BS10" s="532"/>
      <c r="BT10" s="532"/>
      <c r="BU10" s="532"/>
      <c r="BV10" s="532"/>
      <c r="BW10" s="532"/>
      <c r="BX10" s="532"/>
      <c r="BY10" s="532"/>
      <c r="BZ10" s="532"/>
      <c r="CA10" s="532"/>
      <c r="CB10" s="532"/>
      <c r="CC10" s="532"/>
      <c r="CD10" s="532"/>
      <c r="CE10" s="532"/>
      <c r="CF10" s="532"/>
      <c r="CG10" s="532"/>
      <c r="CH10" s="532"/>
      <c r="CI10" s="532"/>
      <c r="CJ10" s="532"/>
      <c r="CK10" s="532"/>
      <c r="CL10" s="532"/>
      <c r="CM10" s="532"/>
      <c r="CN10" s="532"/>
      <c r="CO10" s="532"/>
      <c r="CP10" s="532"/>
    </row>
    <row r="11" spans="1:94" ht="20.100000000000001" customHeight="1">
      <c r="A11" s="350" t="s">
        <v>2018</v>
      </c>
      <c r="B11" s="604" t="s">
        <v>1329</v>
      </c>
      <c r="C11" s="358">
        <v>40575</v>
      </c>
      <c r="D11" s="364">
        <v>44229</v>
      </c>
      <c r="E11" s="364" t="str">
        <f t="shared" ca="1" si="0"/>
        <v>CADUCADO</v>
      </c>
      <c r="F11" s="364" t="str">
        <f t="shared" ca="1" si="1"/>
        <v>ALERTA</v>
      </c>
      <c r="G11" s="253" t="s">
        <v>1614</v>
      </c>
      <c r="H11" s="258" t="s">
        <v>1336</v>
      </c>
      <c r="I11" s="258" t="s">
        <v>1722</v>
      </c>
      <c r="J11" s="937" t="s">
        <v>423</v>
      </c>
      <c r="K11" s="1179" t="s">
        <v>2858</v>
      </c>
      <c r="M11" s="491" t="str">
        <f t="shared" si="2"/>
        <v>D1102-06</v>
      </c>
      <c r="N11" s="491" t="str">
        <f t="shared" si="3"/>
        <v>6</v>
      </c>
      <c r="O11" s="532"/>
      <c r="P11" s="532"/>
      <c r="Q11" s="532"/>
      <c r="R11" s="532"/>
      <c r="S11" s="532"/>
      <c r="T11" s="2"/>
      <c r="U11" s="818">
        <v>41274</v>
      </c>
      <c r="V11" s="818">
        <v>41639</v>
      </c>
      <c r="W11" s="818">
        <v>42004</v>
      </c>
      <c r="X11" s="818">
        <v>42369</v>
      </c>
      <c r="Y11" s="818">
        <v>42735</v>
      </c>
      <c r="Z11" s="818">
        <v>42735</v>
      </c>
      <c r="AA11" s="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row>
    <row r="12" spans="1:94" ht="20.100000000000001" customHeight="1">
      <c r="A12" s="350" t="s">
        <v>2018</v>
      </c>
      <c r="B12" s="604" t="s">
        <v>1330</v>
      </c>
      <c r="C12" s="358">
        <v>40575</v>
      </c>
      <c r="D12" s="364">
        <v>44229</v>
      </c>
      <c r="E12" s="364" t="str">
        <f t="shared" ca="1" si="0"/>
        <v>CADUCADO</v>
      </c>
      <c r="F12" s="364" t="str">
        <f t="shared" ca="1" si="1"/>
        <v>ALERTA</v>
      </c>
      <c r="G12" s="253" t="s">
        <v>1614</v>
      </c>
      <c r="H12" s="258" t="s">
        <v>1337</v>
      </c>
      <c r="I12" s="258" t="s">
        <v>1722</v>
      </c>
      <c r="J12" s="937" t="s">
        <v>423</v>
      </c>
      <c r="K12" s="1179" t="s">
        <v>2859</v>
      </c>
      <c r="M12" s="491" t="str">
        <f t="shared" si="2"/>
        <v>D1102-06</v>
      </c>
      <c r="N12" s="491" t="str">
        <f t="shared" si="3"/>
        <v>7</v>
      </c>
      <c r="O12" s="532"/>
      <c r="P12" s="532"/>
      <c r="Q12" s="532"/>
      <c r="R12" s="532"/>
      <c r="S12" s="532"/>
      <c r="T12" s="532"/>
      <c r="U12" s="532"/>
      <c r="V12" s="532"/>
      <c r="W12" s="532"/>
    </row>
    <row r="13" spans="1:94" ht="30">
      <c r="A13" s="350" t="s">
        <v>2018</v>
      </c>
      <c r="B13" s="604" t="s">
        <v>406</v>
      </c>
      <c r="C13" s="358">
        <v>40575</v>
      </c>
      <c r="D13" s="364">
        <v>44229</v>
      </c>
      <c r="E13" s="364" t="str">
        <f t="shared" ca="1" si="0"/>
        <v>CADUCADO</v>
      </c>
      <c r="F13" s="364" t="str">
        <f t="shared" ca="1" si="1"/>
        <v>ALERTA</v>
      </c>
      <c r="G13" s="253" t="s">
        <v>1614</v>
      </c>
      <c r="H13" s="258" t="s">
        <v>414</v>
      </c>
      <c r="I13" s="258" t="s">
        <v>425</v>
      </c>
      <c r="J13" s="937" t="s">
        <v>423</v>
      </c>
      <c r="K13" s="1179" t="s">
        <v>2860</v>
      </c>
      <c r="M13" s="491" t="str">
        <f t="shared" si="2"/>
        <v>D1102-06</v>
      </c>
      <c r="N13" s="491" t="str">
        <f t="shared" si="3"/>
        <v>8</v>
      </c>
      <c r="O13" s="532"/>
      <c r="P13" s="532"/>
      <c r="Q13" s="532"/>
      <c r="R13" s="532"/>
      <c r="S13" s="532"/>
      <c r="T13" s="532"/>
      <c r="U13" s="532"/>
      <c r="V13" s="532"/>
      <c r="W13" s="532"/>
    </row>
    <row r="14" spans="1:94" ht="30">
      <c r="A14" s="350" t="s">
        <v>2018</v>
      </c>
      <c r="B14" s="604" t="s">
        <v>407</v>
      </c>
      <c r="C14" s="358">
        <v>40575</v>
      </c>
      <c r="D14" s="364">
        <v>44229</v>
      </c>
      <c r="E14" s="364" t="str">
        <f t="shared" ca="1" si="0"/>
        <v>CADUCADO</v>
      </c>
      <c r="F14" s="364" t="str">
        <f t="shared" ca="1" si="1"/>
        <v>ALERTA</v>
      </c>
      <c r="G14" s="253" t="s">
        <v>1614</v>
      </c>
      <c r="H14" s="258" t="s">
        <v>2520</v>
      </c>
      <c r="I14" s="258" t="s">
        <v>426</v>
      </c>
      <c r="J14" s="937" t="s">
        <v>423</v>
      </c>
      <c r="K14" s="1179" t="s">
        <v>2861</v>
      </c>
      <c r="M14" s="491" t="str">
        <f t="shared" si="2"/>
        <v>D1102-06</v>
      </c>
      <c r="N14" s="491" t="str">
        <f t="shared" si="3"/>
        <v>9</v>
      </c>
      <c r="O14" s="532"/>
      <c r="P14" s="532"/>
      <c r="Q14" s="532"/>
      <c r="R14" s="532"/>
      <c r="S14" s="532"/>
      <c r="T14" s="532"/>
      <c r="U14" s="532"/>
      <c r="V14" s="532"/>
      <c r="W14" s="532"/>
    </row>
    <row r="15" spans="1:94" ht="30">
      <c r="A15" s="350" t="s">
        <v>2018</v>
      </c>
      <c r="B15" s="604" t="s">
        <v>2086</v>
      </c>
      <c r="C15" s="358">
        <v>40575</v>
      </c>
      <c r="D15" s="364">
        <v>44229</v>
      </c>
      <c r="E15" s="364" t="str">
        <f t="shared" ca="1" si="0"/>
        <v>CADUCADO</v>
      </c>
      <c r="F15" s="364" t="str">
        <f t="shared" ca="1" si="1"/>
        <v>ALERTA</v>
      </c>
      <c r="G15" s="253" t="s">
        <v>1614</v>
      </c>
      <c r="H15" s="258" t="s">
        <v>415</v>
      </c>
      <c r="I15" s="258" t="s">
        <v>427</v>
      </c>
      <c r="J15" s="937" t="s">
        <v>423</v>
      </c>
      <c r="K15" s="1179" t="s">
        <v>2862</v>
      </c>
      <c r="M15" s="491" t="str">
        <f t="shared" si="2"/>
        <v>D1102-06</v>
      </c>
      <c r="N15" s="491" t="str">
        <f t="shared" si="3"/>
        <v>10</v>
      </c>
      <c r="O15" s="532"/>
      <c r="P15" s="532"/>
      <c r="Q15" s="532"/>
      <c r="R15" s="532"/>
      <c r="S15" s="532"/>
      <c r="T15" s="532"/>
      <c r="U15" s="532"/>
      <c r="V15" s="532"/>
      <c r="W15" s="532"/>
    </row>
    <row r="16" spans="1:94" ht="30">
      <c r="A16" s="350" t="s">
        <v>2018</v>
      </c>
      <c r="B16" s="604" t="s">
        <v>408</v>
      </c>
      <c r="C16" s="358">
        <v>40575</v>
      </c>
      <c r="D16" s="364">
        <v>44229</v>
      </c>
      <c r="E16" s="364" t="str">
        <f t="shared" ca="1" si="0"/>
        <v>CADUCADO</v>
      </c>
      <c r="F16" s="364" t="str">
        <f t="shared" ca="1" si="1"/>
        <v>ALERTA</v>
      </c>
      <c r="G16" s="253" t="s">
        <v>1614</v>
      </c>
      <c r="H16" s="258" t="s">
        <v>416</v>
      </c>
      <c r="I16" s="258" t="s">
        <v>428</v>
      </c>
      <c r="J16" s="937" t="s">
        <v>423</v>
      </c>
      <c r="K16" s="1179" t="s">
        <v>2863</v>
      </c>
      <c r="M16" s="491" t="str">
        <f t="shared" si="2"/>
        <v>D1102-06</v>
      </c>
      <c r="N16" s="491" t="str">
        <f t="shared" si="3"/>
        <v>11</v>
      </c>
      <c r="O16" s="532"/>
      <c r="P16" s="532"/>
      <c r="Q16" s="532"/>
      <c r="R16" s="532"/>
      <c r="S16" s="532"/>
      <c r="T16" s="532"/>
      <c r="U16" s="532"/>
      <c r="V16" s="532"/>
      <c r="W16" s="532"/>
    </row>
    <row r="17" spans="1:23">
      <c r="A17" s="350" t="s">
        <v>2018</v>
      </c>
      <c r="B17" s="604" t="s">
        <v>409</v>
      </c>
      <c r="C17" s="358">
        <v>40575</v>
      </c>
      <c r="D17" s="364">
        <v>44229</v>
      </c>
      <c r="E17" s="364" t="str">
        <f t="shared" ca="1" si="0"/>
        <v>CADUCADO</v>
      </c>
      <c r="F17" s="364" t="str">
        <f t="shared" ca="1" si="1"/>
        <v>ALERTA</v>
      </c>
      <c r="G17" s="253" t="s">
        <v>1614</v>
      </c>
      <c r="H17" s="258" t="s">
        <v>417</v>
      </c>
      <c r="I17" s="258" t="s">
        <v>429</v>
      </c>
      <c r="J17" s="937" t="s">
        <v>423</v>
      </c>
      <c r="K17" s="1179" t="s">
        <v>2864</v>
      </c>
      <c r="M17" s="491" t="str">
        <f t="shared" si="2"/>
        <v>D1102-06</v>
      </c>
      <c r="N17" s="491" t="str">
        <f t="shared" si="3"/>
        <v>12</v>
      </c>
      <c r="O17" s="532"/>
      <c r="P17" s="532"/>
      <c r="Q17" s="532"/>
      <c r="R17" s="532"/>
      <c r="S17" s="532"/>
      <c r="T17" s="532"/>
      <c r="U17" s="532"/>
      <c r="V17" s="532"/>
      <c r="W17" s="532"/>
    </row>
    <row r="18" spans="1:23" ht="30">
      <c r="A18" s="350" t="s">
        <v>2018</v>
      </c>
      <c r="B18" s="604" t="s">
        <v>410</v>
      </c>
      <c r="C18" s="358">
        <v>40575</v>
      </c>
      <c r="D18" s="364">
        <v>44229</v>
      </c>
      <c r="E18" s="364" t="str">
        <f t="shared" ca="1" si="0"/>
        <v>CADUCADO</v>
      </c>
      <c r="F18" s="364" t="str">
        <f t="shared" ca="1" si="1"/>
        <v>ALERTA</v>
      </c>
      <c r="G18" s="253" t="s">
        <v>1614</v>
      </c>
      <c r="H18" s="258" t="s">
        <v>418</v>
      </c>
      <c r="I18" s="258" t="s">
        <v>430</v>
      </c>
      <c r="J18" s="937" t="s">
        <v>423</v>
      </c>
      <c r="K18" s="1179" t="s">
        <v>2865</v>
      </c>
      <c r="M18" s="491" t="str">
        <f t="shared" si="2"/>
        <v>D1102-06</v>
      </c>
      <c r="N18" s="491" t="str">
        <f t="shared" si="3"/>
        <v>13</v>
      </c>
      <c r="O18" s="532"/>
      <c r="P18" s="532"/>
      <c r="Q18" s="532"/>
      <c r="R18" s="532"/>
      <c r="S18" s="532"/>
      <c r="T18" s="532"/>
      <c r="U18" s="532"/>
      <c r="V18" s="532"/>
      <c r="W18" s="532"/>
    </row>
    <row r="19" spans="1:23" ht="30">
      <c r="A19" s="350" t="s">
        <v>2018</v>
      </c>
      <c r="B19" s="604" t="s">
        <v>411</v>
      </c>
      <c r="C19" s="358">
        <v>40575</v>
      </c>
      <c r="D19" s="364">
        <v>44229</v>
      </c>
      <c r="E19" s="364" t="str">
        <f t="shared" ca="1" si="0"/>
        <v>CADUCADO</v>
      </c>
      <c r="F19" s="364" t="str">
        <f t="shared" ca="1" si="1"/>
        <v>ALERTA</v>
      </c>
      <c r="G19" s="253" t="s">
        <v>1614</v>
      </c>
      <c r="H19" s="258" t="s">
        <v>419</v>
      </c>
      <c r="I19" s="258" t="s">
        <v>431</v>
      </c>
      <c r="J19" s="937" t="s">
        <v>423</v>
      </c>
      <c r="K19" s="1179" t="s">
        <v>2866</v>
      </c>
      <c r="M19" s="491" t="str">
        <f t="shared" si="2"/>
        <v>D1102-06</v>
      </c>
      <c r="N19" s="491" t="str">
        <f t="shared" si="3"/>
        <v>14</v>
      </c>
      <c r="O19" s="532"/>
      <c r="P19" s="532"/>
      <c r="Q19" s="532"/>
      <c r="R19" s="532"/>
      <c r="S19" s="532"/>
      <c r="T19" s="532"/>
      <c r="U19" s="532"/>
      <c r="V19" s="532"/>
      <c r="W19" s="532"/>
    </row>
    <row r="20" spans="1:23" ht="30">
      <c r="A20" s="350" t="s">
        <v>2018</v>
      </c>
      <c r="B20" s="604" t="s">
        <v>412</v>
      </c>
      <c r="C20" s="277">
        <v>40575</v>
      </c>
      <c r="D20" s="255">
        <v>44229</v>
      </c>
      <c r="E20" s="255" t="str">
        <f t="shared" ca="1" si="0"/>
        <v>CADUCADO</v>
      </c>
      <c r="F20" s="255" t="str">
        <f t="shared" ca="1" si="1"/>
        <v>ALERTA</v>
      </c>
      <c r="G20" s="253" t="s">
        <v>1614</v>
      </c>
      <c r="H20" s="258" t="s">
        <v>420</v>
      </c>
      <c r="I20" s="258" t="s">
        <v>432</v>
      </c>
      <c r="J20" s="937" t="s">
        <v>424</v>
      </c>
      <c r="K20" s="1179" t="s">
        <v>2867</v>
      </c>
      <c r="M20" s="491" t="str">
        <f t="shared" si="2"/>
        <v>D1102-06</v>
      </c>
      <c r="N20" s="491" t="str">
        <f t="shared" si="3"/>
        <v>15</v>
      </c>
      <c r="O20" s="532"/>
      <c r="P20" s="532"/>
      <c r="Q20" s="532"/>
      <c r="R20" s="532"/>
      <c r="S20" s="532"/>
      <c r="T20" s="532"/>
      <c r="U20" s="532"/>
      <c r="V20" s="532"/>
      <c r="W20" s="532"/>
    </row>
    <row r="21" spans="1:23" ht="21.75" customHeight="1">
      <c r="A21" s="350" t="s">
        <v>2018</v>
      </c>
      <c r="B21" s="604" t="s">
        <v>413</v>
      </c>
      <c r="C21" s="277">
        <v>40575</v>
      </c>
      <c r="D21" s="255">
        <v>44229</v>
      </c>
      <c r="E21" s="255" t="str">
        <f t="shared" ca="1" si="0"/>
        <v>CADUCADO</v>
      </c>
      <c r="F21" s="255" t="str">
        <f t="shared" ca="1" si="1"/>
        <v>ALERTA</v>
      </c>
      <c r="G21" s="253" t="s">
        <v>1614</v>
      </c>
      <c r="H21" s="258" t="s">
        <v>421</v>
      </c>
      <c r="I21" s="258" t="s">
        <v>422</v>
      </c>
      <c r="J21" s="937" t="s">
        <v>424</v>
      </c>
      <c r="K21" s="1179" t="s">
        <v>2868</v>
      </c>
      <c r="O21" s="532"/>
      <c r="P21" s="532"/>
      <c r="Q21" s="532"/>
      <c r="R21" s="532"/>
      <c r="S21" s="532"/>
      <c r="T21" s="532"/>
      <c r="U21" s="532"/>
      <c r="V21" s="532"/>
      <c r="W21" s="532"/>
    </row>
    <row r="22" spans="1:23" ht="30">
      <c r="A22" s="350" t="s">
        <v>2018</v>
      </c>
      <c r="B22" s="604" t="s">
        <v>2841</v>
      </c>
      <c r="C22" s="277">
        <v>40575</v>
      </c>
      <c r="D22" s="255">
        <v>44229</v>
      </c>
      <c r="E22" s="255" t="str">
        <f t="shared" ca="1" si="0"/>
        <v>CADUCADO</v>
      </c>
      <c r="F22" s="255" t="str">
        <f t="shared" ca="1" si="1"/>
        <v>ALERTA</v>
      </c>
      <c r="G22" s="253" t="s">
        <v>1614</v>
      </c>
      <c r="H22" s="258" t="s">
        <v>2845</v>
      </c>
      <c r="I22" s="258" t="s">
        <v>2846</v>
      </c>
      <c r="J22" s="937" t="s">
        <v>423</v>
      </c>
      <c r="K22" s="1179" t="s">
        <v>2869</v>
      </c>
      <c r="O22" s="532"/>
      <c r="P22" s="532"/>
      <c r="Q22" s="532"/>
      <c r="R22" s="532"/>
      <c r="S22" s="532"/>
      <c r="T22" s="532"/>
      <c r="U22" s="532"/>
      <c r="V22" s="532"/>
      <c r="W22" s="532"/>
    </row>
    <row r="23" spans="1:23" ht="21" customHeight="1">
      <c r="A23" s="350" t="s">
        <v>2018</v>
      </c>
      <c r="B23" s="604" t="s">
        <v>2842</v>
      </c>
      <c r="C23" s="277">
        <v>40575</v>
      </c>
      <c r="D23" s="255">
        <v>44229</v>
      </c>
      <c r="E23" s="255" t="str">
        <f t="shared" ca="1" si="0"/>
        <v>CADUCADO</v>
      </c>
      <c r="F23" s="255" t="str">
        <f t="shared" ca="1" si="1"/>
        <v>ALERTA</v>
      </c>
      <c r="G23" s="253" t="s">
        <v>1614</v>
      </c>
      <c r="H23" s="258" t="s">
        <v>2847</v>
      </c>
      <c r="I23" s="258" t="s">
        <v>2848</v>
      </c>
      <c r="J23" s="937" t="s">
        <v>423</v>
      </c>
      <c r="K23" s="1179" t="s">
        <v>2870</v>
      </c>
      <c r="O23" s="532"/>
      <c r="P23" s="532"/>
      <c r="Q23" s="532"/>
      <c r="R23" s="532"/>
      <c r="S23" s="532"/>
      <c r="T23" s="532"/>
      <c r="U23" s="532"/>
      <c r="V23" s="532"/>
      <c r="W23" s="532"/>
    </row>
    <row r="24" spans="1:23" ht="30">
      <c r="A24" s="350" t="s">
        <v>2018</v>
      </c>
      <c r="B24" s="604" t="s">
        <v>2843</v>
      </c>
      <c r="C24" s="277">
        <v>40575</v>
      </c>
      <c r="D24" s="255">
        <v>44229</v>
      </c>
      <c r="E24" s="255" t="str">
        <f t="shared" ca="1" si="0"/>
        <v>CADUCADO</v>
      </c>
      <c r="F24" s="255" t="str">
        <f t="shared" ca="1" si="1"/>
        <v>ALERTA</v>
      </c>
      <c r="G24" s="253" t="s">
        <v>1614</v>
      </c>
      <c r="H24" s="258" t="s">
        <v>2849</v>
      </c>
      <c r="I24" s="258" t="s">
        <v>2850</v>
      </c>
      <c r="J24" s="937" t="s">
        <v>423</v>
      </c>
      <c r="K24" s="1179" t="s">
        <v>2871</v>
      </c>
      <c r="O24" s="532"/>
      <c r="P24" s="532"/>
      <c r="Q24" s="532"/>
      <c r="R24" s="532"/>
      <c r="S24" s="532"/>
      <c r="T24" s="532"/>
      <c r="U24" s="532"/>
      <c r="V24" s="532"/>
      <c r="W24" s="532"/>
    </row>
    <row r="25" spans="1:23" ht="30">
      <c r="A25" s="350" t="s">
        <v>2018</v>
      </c>
      <c r="B25" s="604" t="s">
        <v>2844</v>
      </c>
      <c r="C25" s="277">
        <v>40575</v>
      </c>
      <c r="D25" s="255">
        <v>44229</v>
      </c>
      <c r="E25" s="255" t="str">
        <f t="shared" ca="1" si="0"/>
        <v>CADUCADO</v>
      </c>
      <c r="F25" s="255" t="str">
        <f t="shared" ca="1" si="1"/>
        <v>ALERTA</v>
      </c>
      <c r="G25" s="253" t="s">
        <v>1614</v>
      </c>
      <c r="H25" s="258" t="s">
        <v>2873</v>
      </c>
      <c r="I25" s="258" t="s">
        <v>2851</v>
      </c>
      <c r="J25" s="937" t="s">
        <v>2852</v>
      </c>
      <c r="K25" s="1179" t="s">
        <v>2872</v>
      </c>
      <c r="O25" s="532"/>
      <c r="P25" s="532"/>
      <c r="Q25" s="532"/>
      <c r="R25" s="532"/>
      <c r="S25" s="532"/>
      <c r="T25" s="532"/>
      <c r="U25" s="532"/>
      <c r="V25" s="532"/>
      <c r="W25" s="532"/>
    </row>
    <row r="26" spans="1:23" ht="30">
      <c r="A26" s="368" t="s">
        <v>2019</v>
      </c>
      <c r="B26" s="240" t="s">
        <v>388</v>
      </c>
      <c r="C26" s="241">
        <v>41220</v>
      </c>
      <c r="D26" s="242">
        <v>44866</v>
      </c>
      <c r="E26" s="242" t="str">
        <f t="shared" ca="1" si="0"/>
        <v>VIGENTE</v>
      </c>
      <c r="F26" s="242" t="str">
        <f t="shared" ca="1" si="1"/>
        <v>OK</v>
      </c>
      <c r="G26" s="240" t="s">
        <v>1614</v>
      </c>
      <c r="H26" s="279" t="s">
        <v>4428</v>
      </c>
      <c r="I26" s="279"/>
      <c r="J26" s="1168"/>
      <c r="K26" s="1180"/>
      <c r="M26" s="491" t="str">
        <f t="shared" si="2"/>
        <v>D1211-153</v>
      </c>
      <c r="N26" s="491" t="str">
        <f t="shared" si="3"/>
        <v/>
      </c>
      <c r="O26" s="532"/>
      <c r="P26" s="532"/>
      <c r="Q26" s="532"/>
      <c r="R26" s="532"/>
      <c r="S26" s="532"/>
      <c r="T26" s="532"/>
      <c r="U26" s="532"/>
      <c r="V26" s="532"/>
      <c r="W26" s="532"/>
    </row>
    <row r="27" spans="1:23" ht="28.5" customHeight="1">
      <c r="A27" s="351" t="s">
        <v>2018</v>
      </c>
      <c r="B27" s="357" t="s">
        <v>458</v>
      </c>
      <c r="C27" s="358">
        <v>41220</v>
      </c>
      <c r="D27" s="364">
        <v>44866</v>
      </c>
      <c r="E27" s="364" t="str">
        <f t="shared" ca="1" si="0"/>
        <v>VIGENTE</v>
      </c>
      <c r="F27" s="364" t="str">
        <f t="shared" ca="1" si="1"/>
        <v>OK</v>
      </c>
      <c r="G27" s="357" t="s">
        <v>1614</v>
      </c>
      <c r="H27" s="359" t="s">
        <v>433</v>
      </c>
      <c r="I27" s="1152" t="s">
        <v>4481</v>
      </c>
      <c r="J27" s="1169" t="s">
        <v>480</v>
      </c>
      <c r="K27" s="1179" t="s">
        <v>2874</v>
      </c>
      <c r="M27" s="491" t="str">
        <f t="shared" si="2"/>
        <v>D1211-153</v>
      </c>
      <c r="N27" s="491" t="str">
        <f t="shared" si="3"/>
        <v>1</v>
      </c>
      <c r="O27" s="532"/>
      <c r="P27" s="532"/>
      <c r="Q27" s="532"/>
      <c r="R27" s="532"/>
      <c r="S27" s="532"/>
      <c r="T27" s="532"/>
      <c r="U27" s="532"/>
      <c r="V27" s="532"/>
      <c r="W27" s="532"/>
    </row>
    <row r="28" spans="1:23" ht="28.5" customHeight="1">
      <c r="A28" s="351" t="s">
        <v>2018</v>
      </c>
      <c r="B28" s="357" t="s">
        <v>459</v>
      </c>
      <c r="C28" s="358">
        <v>41220</v>
      </c>
      <c r="D28" s="364">
        <v>44866</v>
      </c>
      <c r="E28" s="364" t="str">
        <f t="shared" ca="1" si="0"/>
        <v>VIGENTE</v>
      </c>
      <c r="F28" s="364" t="str">
        <f t="shared" ca="1" si="1"/>
        <v>OK</v>
      </c>
      <c r="G28" s="357" t="s">
        <v>1614</v>
      </c>
      <c r="H28" s="359" t="s">
        <v>434</v>
      </c>
      <c r="I28" s="1152" t="s">
        <v>4482</v>
      </c>
      <c r="J28" s="1169" t="s">
        <v>423</v>
      </c>
      <c r="K28" s="1179" t="s">
        <v>2875</v>
      </c>
      <c r="M28" s="491" t="str">
        <f t="shared" si="2"/>
        <v>D1211-153</v>
      </c>
      <c r="N28" s="491" t="str">
        <f t="shared" si="3"/>
        <v>2</v>
      </c>
      <c r="O28" s="532"/>
      <c r="P28" s="532"/>
      <c r="Q28" s="532"/>
      <c r="R28" s="532"/>
      <c r="S28" s="532"/>
      <c r="T28" s="532"/>
      <c r="U28" s="532"/>
      <c r="V28" s="532"/>
      <c r="W28" s="532"/>
    </row>
    <row r="29" spans="1:23" ht="27" customHeight="1">
      <c r="A29" s="351" t="s">
        <v>2018</v>
      </c>
      <c r="B29" s="357" t="s">
        <v>460</v>
      </c>
      <c r="C29" s="358">
        <v>41220</v>
      </c>
      <c r="D29" s="364">
        <v>44866</v>
      </c>
      <c r="E29" s="364" t="str">
        <f t="shared" ca="1" si="0"/>
        <v>VIGENTE</v>
      </c>
      <c r="F29" s="364" t="str">
        <f t="shared" ca="1" si="1"/>
        <v>OK</v>
      </c>
      <c r="G29" s="357" t="s">
        <v>1614</v>
      </c>
      <c r="H29" s="359" t="s">
        <v>435</v>
      </c>
      <c r="I29" s="1152" t="s">
        <v>4485</v>
      </c>
      <c r="J29" s="1169" t="s">
        <v>423</v>
      </c>
      <c r="K29" s="1179" t="s">
        <v>2876</v>
      </c>
      <c r="M29" s="491" t="str">
        <f t="shared" si="2"/>
        <v>D1211-153</v>
      </c>
      <c r="N29" s="491" t="str">
        <f t="shared" si="3"/>
        <v>3</v>
      </c>
      <c r="O29" s="532"/>
      <c r="P29" s="532"/>
      <c r="Q29" s="532"/>
      <c r="R29" s="532"/>
      <c r="S29" s="532"/>
      <c r="T29" s="532"/>
      <c r="U29" s="532"/>
      <c r="V29" s="532"/>
      <c r="W29" s="532"/>
    </row>
    <row r="30" spans="1:23" ht="27.75" customHeight="1">
      <c r="A30" s="351" t="s">
        <v>2018</v>
      </c>
      <c r="B30" s="357" t="s">
        <v>461</v>
      </c>
      <c r="C30" s="358">
        <v>41220</v>
      </c>
      <c r="D30" s="364">
        <v>44866</v>
      </c>
      <c r="E30" s="364" t="str">
        <f t="shared" ca="1" si="0"/>
        <v>VIGENTE</v>
      </c>
      <c r="F30" s="364" t="str">
        <f t="shared" ca="1" si="1"/>
        <v>OK</v>
      </c>
      <c r="G30" s="357" t="s">
        <v>1614</v>
      </c>
      <c r="H30" s="359" t="s">
        <v>436</v>
      </c>
      <c r="I30" s="1152" t="s">
        <v>4483</v>
      </c>
      <c r="J30" s="1169" t="s">
        <v>423</v>
      </c>
      <c r="K30" s="1179" t="s">
        <v>2878</v>
      </c>
      <c r="M30" s="491" t="str">
        <f t="shared" si="2"/>
        <v>D1211-153</v>
      </c>
      <c r="N30" s="491" t="str">
        <f t="shared" si="3"/>
        <v>5</v>
      </c>
      <c r="O30" s="532"/>
      <c r="P30" s="532"/>
      <c r="Q30" s="532"/>
      <c r="R30" s="532"/>
      <c r="S30" s="532"/>
      <c r="T30" s="532"/>
      <c r="U30" s="532"/>
      <c r="V30" s="532"/>
      <c r="W30" s="532"/>
    </row>
    <row r="31" spans="1:23" ht="27.75" customHeight="1">
      <c r="A31" s="351" t="s">
        <v>2018</v>
      </c>
      <c r="B31" s="357" t="s">
        <v>462</v>
      </c>
      <c r="C31" s="358">
        <v>41220</v>
      </c>
      <c r="D31" s="364">
        <v>44866</v>
      </c>
      <c r="E31" s="364" t="str">
        <f t="shared" ca="1" si="0"/>
        <v>VIGENTE</v>
      </c>
      <c r="F31" s="364" t="str">
        <f t="shared" ca="1" si="1"/>
        <v>OK</v>
      </c>
      <c r="G31" s="357" t="s">
        <v>1614</v>
      </c>
      <c r="H31" s="359" t="s">
        <v>437</v>
      </c>
      <c r="I31" s="1152" t="s">
        <v>4486</v>
      </c>
      <c r="J31" s="1169" t="s">
        <v>423</v>
      </c>
      <c r="K31" s="1179" t="s">
        <v>2879</v>
      </c>
      <c r="M31" s="491" t="str">
        <f t="shared" si="2"/>
        <v>D1211-153</v>
      </c>
      <c r="N31" s="491" t="str">
        <f t="shared" si="3"/>
        <v>6</v>
      </c>
      <c r="O31" s="532"/>
      <c r="P31" s="532"/>
      <c r="Q31" s="532"/>
      <c r="R31" s="532"/>
      <c r="S31" s="532"/>
      <c r="T31" s="532"/>
      <c r="U31" s="532"/>
      <c r="V31" s="532"/>
      <c r="W31" s="532"/>
    </row>
    <row r="32" spans="1:23" ht="27.75" customHeight="1">
      <c r="A32" s="351" t="s">
        <v>2018</v>
      </c>
      <c r="B32" s="357" t="s">
        <v>463</v>
      </c>
      <c r="C32" s="358">
        <v>41220</v>
      </c>
      <c r="D32" s="364">
        <v>44866</v>
      </c>
      <c r="E32" s="364" t="str">
        <f t="shared" ca="1" si="0"/>
        <v>VIGENTE</v>
      </c>
      <c r="F32" s="364" t="str">
        <f t="shared" ca="1" si="1"/>
        <v>OK</v>
      </c>
      <c r="G32" s="357" t="s">
        <v>1614</v>
      </c>
      <c r="H32" s="359" t="s">
        <v>439</v>
      </c>
      <c r="I32" s="1152" t="s">
        <v>4484</v>
      </c>
      <c r="J32" s="1169" t="s">
        <v>423</v>
      </c>
      <c r="K32" s="1179" t="s">
        <v>2882</v>
      </c>
      <c r="M32" s="491" t="str">
        <f t="shared" si="2"/>
        <v>D1211-153</v>
      </c>
      <c r="N32" s="491" t="str">
        <f t="shared" si="3"/>
        <v>10</v>
      </c>
      <c r="O32" s="532"/>
      <c r="P32" s="532"/>
      <c r="Q32" s="532"/>
      <c r="R32" s="532"/>
      <c r="S32" s="532"/>
      <c r="T32" s="532"/>
      <c r="U32" s="532"/>
      <c r="V32" s="532"/>
      <c r="W32" s="532"/>
    </row>
    <row r="33" spans="1:23" ht="22.5" customHeight="1">
      <c r="A33" s="351" t="s">
        <v>2018</v>
      </c>
      <c r="B33" s="357" t="s">
        <v>464</v>
      </c>
      <c r="C33" s="358">
        <v>41220</v>
      </c>
      <c r="D33" s="364">
        <v>44866</v>
      </c>
      <c r="E33" s="364" t="str">
        <f t="shared" ref="E33:E80" ca="1" si="4">IF(D33&lt;=$T$2,"CADUCADO","VIGENTE")</f>
        <v>VIGENTE</v>
      </c>
      <c r="F33" s="364" t="str">
        <f t="shared" ref="F33:F80" ca="1" si="5">IF($T$2&gt;=(EDATE(D33,-4)),"ALERTA","OK")</f>
        <v>OK</v>
      </c>
      <c r="G33" s="357" t="s">
        <v>1614</v>
      </c>
      <c r="H33" s="359" t="s">
        <v>441</v>
      </c>
      <c r="I33" s="1152" t="s">
        <v>4487</v>
      </c>
      <c r="J33" s="1169" t="s">
        <v>423</v>
      </c>
      <c r="K33" s="1179" t="s">
        <v>2884</v>
      </c>
      <c r="M33" s="491" t="str">
        <f t="shared" si="2"/>
        <v>D1211-153</v>
      </c>
      <c r="N33" s="491" t="str">
        <f t="shared" si="3"/>
        <v>12</v>
      </c>
      <c r="O33" s="532"/>
      <c r="P33" s="532"/>
      <c r="Q33" s="532"/>
      <c r="R33" s="532"/>
      <c r="S33" s="532"/>
      <c r="T33" s="532"/>
      <c r="U33" s="532"/>
      <c r="V33" s="532"/>
      <c r="W33" s="532"/>
    </row>
    <row r="34" spans="1:23" ht="27" customHeight="1">
      <c r="A34" s="351" t="s">
        <v>2018</v>
      </c>
      <c r="B34" s="357" t="s">
        <v>465</v>
      </c>
      <c r="C34" s="358">
        <v>41220</v>
      </c>
      <c r="D34" s="364">
        <v>44866</v>
      </c>
      <c r="E34" s="364" t="str">
        <f t="shared" ca="1" si="4"/>
        <v>VIGENTE</v>
      </c>
      <c r="F34" s="364" t="str">
        <f t="shared" ca="1" si="5"/>
        <v>OK</v>
      </c>
      <c r="G34" s="357" t="s">
        <v>1614</v>
      </c>
      <c r="H34" s="359" t="s">
        <v>442</v>
      </c>
      <c r="I34" s="1152" t="s">
        <v>4488</v>
      </c>
      <c r="J34" s="1169" t="s">
        <v>423</v>
      </c>
      <c r="K34" s="1179" t="s">
        <v>2885</v>
      </c>
      <c r="M34" s="491" t="str">
        <f t="shared" si="2"/>
        <v>D1211-153</v>
      </c>
      <c r="N34" s="491" t="str">
        <f t="shared" si="3"/>
        <v>13</v>
      </c>
      <c r="O34" s="532"/>
      <c r="P34" s="532"/>
      <c r="Q34" s="532"/>
      <c r="R34" s="532"/>
      <c r="S34" s="532"/>
      <c r="T34" s="532"/>
      <c r="U34" s="532"/>
      <c r="V34" s="532"/>
      <c r="W34" s="532"/>
    </row>
    <row r="35" spans="1:23" ht="27" customHeight="1">
      <c r="A35" s="351" t="s">
        <v>2018</v>
      </c>
      <c r="B35" s="357" t="s">
        <v>466</v>
      </c>
      <c r="C35" s="358">
        <v>41220</v>
      </c>
      <c r="D35" s="364">
        <v>44866</v>
      </c>
      <c r="E35" s="364" t="str">
        <f t="shared" ca="1" si="4"/>
        <v>VIGENTE</v>
      </c>
      <c r="F35" s="364" t="str">
        <f t="shared" ca="1" si="5"/>
        <v>OK</v>
      </c>
      <c r="G35" s="357" t="s">
        <v>1614</v>
      </c>
      <c r="H35" s="359" t="s">
        <v>444</v>
      </c>
      <c r="I35" s="1152" t="s">
        <v>4489</v>
      </c>
      <c r="J35" s="1169" t="s">
        <v>423</v>
      </c>
      <c r="K35" s="1179" t="s">
        <v>2887</v>
      </c>
      <c r="M35" s="491" t="str">
        <f t="shared" si="2"/>
        <v>D1211-153</v>
      </c>
      <c r="N35" s="491" t="str">
        <f t="shared" si="3"/>
        <v>15</v>
      </c>
      <c r="O35" s="532"/>
      <c r="P35" s="532"/>
      <c r="Q35" s="532"/>
      <c r="R35" s="532"/>
      <c r="S35" s="532"/>
      <c r="T35" s="532"/>
      <c r="U35" s="532"/>
      <c r="V35" s="532"/>
      <c r="W35" s="532"/>
    </row>
    <row r="36" spans="1:23" ht="30.75" customHeight="1">
      <c r="A36" s="351" t="s">
        <v>2018</v>
      </c>
      <c r="B36" s="357" t="s">
        <v>467</v>
      </c>
      <c r="C36" s="358">
        <v>41220</v>
      </c>
      <c r="D36" s="364">
        <v>44866</v>
      </c>
      <c r="E36" s="364" t="str">
        <f t="shared" ca="1" si="4"/>
        <v>VIGENTE</v>
      </c>
      <c r="F36" s="364" t="str">
        <f t="shared" ca="1" si="5"/>
        <v>OK</v>
      </c>
      <c r="G36" s="357" t="s">
        <v>1614</v>
      </c>
      <c r="H36" s="359" t="s">
        <v>445</v>
      </c>
      <c r="I36" s="1152" t="s">
        <v>4490</v>
      </c>
      <c r="J36" s="1169" t="s">
        <v>423</v>
      </c>
      <c r="K36" s="1179" t="s">
        <v>2888</v>
      </c>
      <c r="M36" s="491" t="str">
        <f t="shared" si="2"/>
        <v>D1211-153</v>
      </c>
      <c r="N36" s="491" t="str">
        <f t="shared" si="3"/>
        <v>16</v>
      </c>
      <c r="O36" s="532"/>
      <c r="P36" s="532"/>
      <c r="Q36" s="532"/>
      <c r="R36" s="532"/>
      <c r="S36" s="532"/>
      <c r="T36" s="532"/>
      <c r="U36" s="532"/>
      <c r="V36" s="532"/>
      <c r="W36" s="532"/>
    </row>
    <row r="37" spans="1:23" ht="27" customHeight="1">
      <c r="A37" s="351" t="s">
        <v>2018</v>
      </c>
      <c r="B37" s="357" t="s">
        <v>468</v>
      </c>
      <c r="C37" s="358">
        <v>41220</v>
      </c>
      <c r="D37" s="364">
        <v>44866</v>
      </c>
      <c r="E37" s="364" t="str">
        <f t="shared" ca="1" si="4"/>
        <v>VIGENTE</v>
      </c>
      <c r="F37" s="364" t="str">
        <f t="shared" ca="1" si="5"/>
        <v>OK</v>
      </c>
      <c r="G37" s="357" t="s">
        <v>1614</v>
      </c>
      <c r="H37" s="359" t="s">
        <v>446</v>
      </c>
      <c r="I37" s="1152" t="s">
        <v>4491</v>
      </c>
      <c r="J37" s="1169" t="s">
        <v>423</v>
      </c>
      <c r="K37" s="1179" t="s">
        <v>2889</v>
      </c>
      <c r="M37" s="491" t="str">
        <f t="shared" si="2"/>
        <v>D1211-153</v>
      </c>
      <c r="N37" s="491" t="str">
        <f t="shared" si="3"/>
        <v>17</v>
      </c>
      <c r="O37" s="532"/>
      <c r="P37" s="532"/>
      <c r="Q37" s="532"/>
      <c r="R37" s="532"/>
      <c r="S37" s="532"/>
      <c r="T37" s="532"/>
      <c r="U37" s="532"/>
      <c r="V37" s="532"/>
      <c r="W37" s="532"/>
    </row>
    <row r="38" spans="1:23" ht="27.75" customHeight="1">
      <c r="A38" s="351" t="s">
        <v>2018</v>
      </c>
      <c r="B38" s="357" t="s">
        <v>469</v>
      </c>
      <c r="C38" s="358">
        <v>41220</v>
      </c>
      <c r="D38" s="364">
        <v>44866</v>
      </c>
      <c r="E38" s="364" t="str">
        <f t="shared" ca="1" si="4"/>
        <v>VIGENTE</v>
      </c>
      <c r="F38" s="364" t="str">
        <f t="shared" ca="1" si="5"/>
        <v>OK</v>
      </c>
      <c r="G38" s="357" t="s">
        <v>1614</v>
      </c>
      <c r="H38" s="258" t="s">
        <v>4429</v>
      </c>
      <c r="I38" s="1152" t="s">
        <v>4492</v>
      </c>
      <c r="J38" s="1169" t="s">
        <v>481</v>
      </c>
      <c r="K38" s="1179" t="s">
        <v>2892</v>
      </c>
      <c r="M38" s="491" t="str">
        <f t="shared" si="2"/>
        <v>D1211-153</v>
      </c>
      <c r="N38" s="491" t="str">
        <f t="shared" si="3"/>
        <v>20</v>
      </c>
      <c r="O38" s="532"/>
      <c r="P38" s="532"/>
      <c r="Q38" s="532"/>
      <c r="R38" s="532"/>
      <c r="S38" s="532"/>
      <c r="T38" s="532"/>
      <c r="U38" s="532"/>
      <c r="V38" s="532"/>
      <c r="W38" s="532"/>
    </row>
    <row r="39" spans="1:23" ht="27.75" customHeight="1">
      <c r="A39" s="351" t="s">
        <v>2018</v>
      </c>
      <c r="B39" s="357" t="s">
        <v>470</v>
      </c>
      <c r="C39" s="358">
        <v>41220</v>
      </c>
      <c r="D39" s="364">
        <v>44866</v>
      </c>
      <c r="E39" s="364" t="str">
        <f t="shared" ca="1" si="4"/>
        <v>VIGENTE</v>
      </c>
      <c r="F39" s="364" t="str">
        <f t="shared" ca="1" si="5"/>
        <v>OK</v>
      </c>
      <c r="G39" s="357" t="s">
        <v>1614</v>
      </c>
      <c r="H39" s="359" t="s">
        <v>449</v>
      </c>
      <c r="I39" s="1152" t="s">
        <v>4493</v>
      </c>
      <c r="J39" s="1169" t="s">
        <v>480</v>
      </c>
      <c r="K39" s="1179" t="s">
        <v>2893</v>
      </c>
      <c r="M39" s="491" t="str">
        <f t="shared" si="2"/>
        <v>D1211-153</v>
      </c>
      <c r="N39" s="491" t="str">
        <f t="shared" si="3"/>
        <v>21</v>
      </c>
      <c r="O39" s="532"/>
      <c r="P39" s="532"/>
      <c r="Q39" s="532"/>
      <c r="R39" s="532"/>
      <c r="S39" s="532"/>
      <c r="T39" s="532"/>
      <c r="U39" s="532"/>
      <c r="V39" s="532"/>
      <c r="W39" s="532"/>
    </row>
    <row r="40" spans="1:23" ht="29.25" customHeight="1">
      <c r="A40" s="351" t="s">
        <v>2018</v>
      </c>
      <c r="B40" s="357" t="s">
        <v>471</v>
      </c>
      <c r="C40" s="358">
        <v>41220</v>
      </c>
      <c r="D40" s="364">
        <v>44866</v>
      </c>
      <c r="E40" s="364" t="str">
        <f t="shared" ca="1" si="4"/>
        <v>VIGENTE</v>
      </c>
      <c r="F40" s="364" t="str">
        <f t="shared" ca="1" si="5"/>
        <v>OK</v>
      </c>
      <c r="G40" s="357" t="s">
        <v>1614</v>
      </c>
      <c r="H40" s="359" t="s">
        <v>450</v>
      </c>
      <c r="I40" s="1152" t="s">
        <v>4494</v>
      </c>
      <c r="J40" s="1169" t="s">
        <v>480</v>
      </c>
      <c r="K40" s="1179" t="s">
        <v>2894</v>
      </c>
      <c r="M40" s="491" t="str">
        <f t="shared" si="2"/>
        <v>D1211-153</v>
      </c>
      <c r="N40" s="491" t="str">
        <f t="shared" si="3"/>
        <v>22</v>
      </c>
      <c r="O40" s="532"/>
      <c r="P40" s="532"/>
      <c r="Q40" s="532"/>
      <c r="R40" s="532"/>
      <c r="S40" s="532"/>
      <c r="T40" s="532"/>
      <c r="U40" s="532"/>
      <c r="V40" s="532"/>
      <c r="W40" s="532"/>
    </row>
    <row r="41" spans="1:23" ht="20.100000000000001" customHeight="1">
      <c r="A41" s="351" t="s">
        <v>2018</v>
      </c>
      <c r="B41" s="357" t="s">
        <v>472</v>
      </c>
      <c r="C41" s="358">
        <v>41220</v>
      </c>
      <c r="D41" s="364">
        <v>44866</v>
      </c>
      <c r="E41" s="364" t="str">
        <f t="shared" ca="1" si="4"/>
        <v>VIGENTE</v>
      </c>
      <c r="F41" s="364" t="str">
        <f t="shared" ca="1" si="5"/>
        <v>OK</v>
      </c>
      <c r="G41" s="357" t="s">
        <v>1614</v>
      </c>
      <c r="H41" s="359" t="s">
        <v>451</v>
      </c>
      <c r="I41" s="1152" t="s">
        <v>4495</v>
      </c>
      <c r="J41" s="1169" t="s">
        <v>423</v>
      </c>
      <c r="K41" s="1179" t="s">
        <v>2895</v>
      </c>
      <c r="M41" s="491" t="str">
        <f t="shared" si="2"/>
        <v>D1211-153</v>
      </c>
      <c r="N41" s="491" t="str">
        <f t="shared" si="3"/>
        <v>23</v>
      </c>
      <c r="O41" s="532"/>
      <c r="P41" s="532"/>
      <c r="Q41" s="532"/>
      <c r="R41" s="532"/>
      <c r="S41" s="532"/>
      <c r="T41" s="532"/>
      <c r="U41" s="532"/>
      <c r="V41" s="532"/>
      <c r="W41" s="532"/>
    </row>
    <row r="42" spans="1:23" ht="20.100000000000001" customHeight="1">
      <c r="A42" s="351" t="s">
        <v>2018</v>
      </c>
      <c r="B42" s="357" t="s">
        <v>473</v>
      </c>
      <c r="C42" s="358">
        <v>41220</v>
      </c>
      <c r="D42" s="364">
        <v>44866</v>
      </c>
      <c r="E42" s="364" t="str">
        <f t="shared" ca="1" si="4"/>
        <v>VIGENTE</v>
      </c>
      <c r="F42" s="364" t="str">
        <f t="shared" ca="1" si="5"/>
        <v>OK</v>
      </c>
      <c r="G42" s="357" t="s">
        <v>1614</v>
      </c>
      <c r="H42" s="359" t="s">
        <v>452</v>
      </c>
      <c r="I42" s="1152" t="s">
        <v>4496</v>
      </c>
      <c r="J42" s="1169" t="s">
        <v>423</v>
      </c>
      <c r="K42" s="1179" t="s">
        <v>2896</v>
      </c>
      <c r="M42" s="491" t="str">
        <f t="shared" si="2"/>
        <v>D1211-153</v>
      </c>
      <c r="N42" s="491" t="str">
        <f t="shared" si="3"/>
        <v>24</v>
      </c>
      <c r="O42" s="532"/>
      <c r="P42" s="532"/>
      <c r="Q42" s="532"/>
      <c r="R42" s="532"/>
      <c r="S42" s="532"/>
      <c r="T42" s="532"/>
      <c r="U42" s="532"/>
      <c r="V42" s="532"/>
      <c r="W42" s="532"/>
    </row>
    <row r="43" spans="1:23" ht="45">
      <c r="A43" s="351" t="s">
        <v>2018</v>
      </c>
      <c r="B43" s="357" t="s">
        <v>474</v>
      </c>
      <c r="C43" s="358">
        <v>41220</v>
      </c>
      <c r="D43" s="364">
        <v>44866</v>
      </c>
      <c r="E43" s="364" t="str">
        <f t="shared" ca="1" si="4"/>
        <v>VIGENTE</v>
      </c>
      <c r="F43" s="364" t="str">
        <f t="shared" ca="1" si="5"/>
        <v>OK</v>
      </c>
      <c r="G43" s="357" t="s">
        <v>1614</v>
      </c>
      <c r="H43" s="258" t="s">
        <v>4430</v>
      </c>
      <c r="I43" s="1152" t="s">
        <v>4501</v>
      </c>
      <c r="J43" s="1169" t="s">
        <v>423</v>
      </c>
      <c r="K43" s="1179" t="s">
        <v>2898</v>
      </c>
      <c r="M43" s="491" t="str">
        <f t="shared" si="2"/>
        <v>D1211-153</v>
      </c>
      <c r="N43" s="491" t="str">
        <f t="shared" si="3"/>
        <v>27</v>
      </c>
      <c r="O43" s="532"/>
      <c r="P43" s="532"/>
      <c r="Q43" s="532"/>
      <c r="R43" s="532"/>
      <c r="S43" s="532"/>
      <c r="T43" s="532"/>
      <c r="U43" s="532"/>
      <c r="V43" s="532"/>
      <c r="W43" s="532"/>
    </row>
    <row r="44" spans="1:23" ht="42" customHeight="1">
      <c r="A44" s="351" t="s">
        <v>2018</v>
      </c>
      <c r="B44" s="357" t="s">
        <v>475</v>
      </c>
      <c r="C44" s="358">
        <v>41220</v>
      </c>
      <c r="D44" s="364">
        <v>44866</v>
      </c>
      <c r="E44" s="364" t="str">
        <f t="shared" ca="1" si="4"/>
        <v>VIGENTE</v>
      </c>
      <c r="F44" s="364" t="str">
        <f t="shared" ca="1" si="5"/>
        <v>OK</v>
      </c>
      <c r="G44" s="357" t="s">
        <v>1614</v>
      </c>
      <c r="H44" s="258" t="s">
        <v>4431</v>
      </c>
      <c r="I44" s="1152" t="s">
        <v>4502</v>
      </c>
      <c r="J44" s="1169" t="s">
        <v>423</v>
      </c>
      <c r="K44" s="1179" t="s">
        <v>2899</v>
      </c>
      <c r="M44" s="491" t="str">
        <f t="shared" si="2"/>
        <v>D1211-153</v>
      </c>
      <c r="N44" s="491" t="str">
        <f t="shared" si="3"/>
        <v>29</v>
      </c>
      <c r="O44" s="532"/>
      <c r="P44" s="532"/>
      <c r="Q44" s="532"/>
      <c r="R44" s="532"/>
      <c r="S44" s="532"/>
      <c r="T44" s="532"/>
      <c r="U44" s="532"/>
      <c r="V44" s="532"/>
      <c r="W44" s="532"/>
    </row>
    <row r="45" spans="1:23" ht="30" customHeight="1">
      <c r="A45" s="351" t="s">
        <v>2018</v>
      </c>
      <c r="B45" s="357" t="s">
        <v>476</v>
      </c>
      <c r="C45" s="358">
        <v>41220</v>
      </c>
      <c r="D45" s="364">
        <v>44866</v>
      </c>
      <c r="E45" s="364" t="str">
        <f t="shared" ca="1" si="4"/>
        <v>VIGENTE</v>
      </c>
      <c r="F45" s="364" t="str">
        <f t="shared" ca="1" si="5"/>
        <v>OK</v>
      </c>
      <c r="G45" s="357" t="s">
        <v>1614</v>
      </c>
      <c r="H45" s="359" t="s">
        <v>454</v>
      </c>
      <c r="I45" s="1152" t="s">
        <v>4503</v>
      </c>
      <c r="J45" s="1169" t="s">
        <v>423</v>
      </c>
      <c r="K45" s="1179" t="s">
        <v>2900</v>
      </c>
      <c r="M45" s="491" t="str">
        <f t="shared" si="2"/>
        <v>D1211-153</v>
      </c>
      <c r="N45" s="491" t="str">
        <f t="shared" si="3"/>
        <v>30</v>
      </c>
      <c r="O45" s="532"/>
      <c r="P45" s="532"/>
      <c r="Q45" s="532"/>
      <c r="R45" s="532"/>
      <c r="S45" s="532"/>
      <c r="T45" s="532"/>
      <c r="U45" s="532"/>
      <c r="V45" s="532"/>
      <c r="W45" s="532"/>
    </row>
    <row r="46" spans="1:23" ht="28.5" customHeight="1">
      <c r="A46" s="351" t="s">
        <v>2018</v>
      </c>
      <c r="B46" s="357" t="s">
        <v>477</v>
      </c>
      <c r="C46" s="358">
        <v>41220</v>
      </c>
      <c r="D46" s="364">
        <v>44866</v>
      </c>
      <c r="E46" s="364" t="str">
        <f t="shared" ca="1" si="4"/>
        <v>VIGENTE</v>
      </c>
      <c r="F46" s="364" t="str">
        <f t="shared" ca="1" si="5"/>
        <v>OK</v>
      </c>
      <c r="G46" s="357" t="s">
        <v>1614</v>
      </c>
      <c r="H46" s="359" t="s">
        <v>455</v>
      </c>
      <c r="I46" s="1152" t="s">
        <v>4497</v>
      </c>
      <c r="J46" s="1169" t="s">
        <v>423</v>
      </c>
      <c r="K46" s="1179" t="s">
        <v>2901</v>
      </c>
      <c r="M46" s="491" t="str">
        <f t="shared" si="2"/>
        <v>D1211-153</v>
      </c>
      <c r="N46" s="491" t="str">
        <f t="shared" si="3"/>
        <v>31</v>
      </c>
      <c r="O46" s="532"/>
      <c r="P46" s="532"/>
      <c r="Q46" s="532"/>
      <c r="R46" s="532"/>
      <c r="S46" s="532"/>
      <c r="T46" s="532"/>
      <c r="U46" s="532"/>
      <c r="V46" s="532"/>
      <c r="W46" s="532"/>
    </row>
    <row r="47" spans="1:23" ht="40.5" customHeight="1">
      <c r="A47" s="351" t="s">
        <v>2018</v>
      </c>
      <c r="B47" s="357" t="s">
        <v>478</v>
      </c>
      <c r="C47" s="358">
        <v>41220</v>
      </c>
      <c r="D47" s="364">
        <v>44866</v>
      </c>
      <c r="E47" s="364" t="str">
        <f t="shared" ca="1" si="4"/>
        <v>VIGENTE</v>
      </c>
      <c r="F47" s="364" t="str">
        <f t="shared" ca="1" si="5"/>
        <v>OK</v>
      </c>
      <c r="G47" s="357" t="s">
        <v>1614</v>
      </c>
      <c r="H47" s="359" t="s">
        <v>456</v>
      </c>
      <c r="I47" s="1152" t="s">
        <v>4498</v>
      </c>
      <c r="J47" s="1169" t="s">
        <v>423</v>
      </c>
      <c r="K47" s="1179" t="s">
        <v>2902</v>
      </c>
      <c r="M47" s="491" t="str">
        <f t="shared" si="2"/>
        <v>D1211-153</v>
      </c>
      <c r="N47" s="491" t="str">
        <f t="shared" si="3"/>
        <v>32</v>
      </c>
      <c r="O47" s="532"/>
      <c r="P47" s="532"/>
      <c r="Q47" s="532"/>
      <c r="R47" s="532"/>
      <c r="S47" s="532"/>
      <c r="T47" s="532"/>
      <c r="U47" s="532"/>
      <c r="V47" s="532"/>
      <c r="W47" s="532"/>
    </row>
    <row r="48" spans="1:23" ht="32.25" customHeight="1">
      <c r="A48" s="351" t="s">
        <v>2018</v>
      </c>
      <c r="B48" s="357" t="s">
        <v>479</v>
      </c>
      <c r="C48" s="358">
        <v>41220</v>
      </c>
      <c r="D48" s="364">
        <v>44866</v>
      </c>
      <c r="E48" s="364" t="str">
        <f t="shared" ca="1" si="4"/>
        <v>VIGENTE</v>
      </c>
      <c r="F48" s="364" t="str">
        <f t="shared" ca="1" si="5"/>
        <v>OK</v>
      </c>
      <c r="G48" s="357" t="s">
        <v>1614</v>
      </c>
      <c r="H48" s="359" t="s">
        <v>457</v>
      </c>
      <c r="I48" s="1152" t="s">
        <v>4499</v>
      </c>
      <c r="J48" s="1169" t="s">
        <v>482</v>
      </c>
      <c r="K48" s="1179" t="s">
        <v>2903</v>
      </c>
      <c r="M48" s="491" t="str">
        <f t="shared" si="2"/>
        <v>D1211-153</v>
      </c>
      <c r="N48" s="491" t="str">
        <f t="shared" si="3"/>
        <v>35</v>
      </c>
      <c r="O48" s="532"/>
      <c r="P48" s="532"/>
      <c r="Q48" s="532"/>
      <c r="R48" s="532"/>
      <c r="S48" s="532"/>
      <c r="T48" s="532"/>
      <c r="U48" s="532"/>
      <c r="V48" s="532"/>
      <c r="W48" s="532"/>
    </row>
    <row r="49" spans="1:23" ht="30.75" customHeight="1">
      <c r="A49" s="351" t="s">
        <v>2018</v>
      </c>
      <c r="B49" s="253" t="s">
        <v>4456</v>
      </c>
      <c r="C49" s="358">
        <v>41220</v>
      </c>
      <c r="D49" s="364">
        <v>44866</v>
      </c>
      <c r="E49" s="255" t="str">
        <f t="shared" ref="E49:E73" ca="1" si="6">IF(D49&lt;=$T$2,"CADUCADO","VIGENTE")</f>
        <v>VIGENTE</v>
      </c>
      <c r="F49" s="255" t="str">
        <f t="shared" ref="F49:F73" ca="1" si="7">IF($T$2&gt;=(EDATE(D49,-4)),"ALERTA","OK")</f>
        <v>OK</v>
      </c>
      <c r="G49" s="357" t="s">
        <v>1614</v>
      </c>
      <c r="H49" s="258" t="s">
        <v>4432</v>
      </c>
      <c r="I49" s="1153" t="s">
        <v>4500</v>
      </c>
      <c r="J49" s="937" t="s">
        <v>423</v>
      </c>
      <c r="K49" s="1179" t="s">
        <v>4527</v>
      </c>
      <c r="O49" s="532"/>
      <c r="P49" s="532"/>
      <c r="Q49" s="532"/>
      <c r="R49" s="532"/>
      <c r="S49" s="532"/>
      <c r="T49" s="532"/>
      <c r="U49" s="532"/>
      <c r="V49" s="532"/>
      <c r="W49" s="532"/>
    </row>
    <row r="50" spans="1:23" ht="27.75" customHeight="1">
      <c r="A50" s="351" t="s">
        <v>2018</v>
      </c>
      <c r="B50" s="253" t="s">
        <v>4457</v>
      </c>
      <c r="C50" s="358">
        <v>41220</v>
      </c>
      <c r="D50" s="364">
        <v>44866</v>
      </c>
      <c r="E50" s="255" t="str">
        <f t="shared" ca="1" si="6"/>
        <v>VIGENTE</v>
      </c>
      <c r="F50" s="255" t="str">
        <f t="shared" ca="1" si="7"/>
        <v>OK</v>
      </c>
      <c r="G50" s="357" t="s">
        <v>1614</v>
      </c>
      <c r="H50" s="258" t="s">
        <v>4433</v>
      </c>
      <c r="I50" s="1153" t="s">
        <v>4504</v>
      </c>
      <c r="J50" s="937" t="s">
        <v>423</v>
      </c>
      <c r="K50" s="1179" t="s">
        <v>4528</v>
      </c>
      <c r="O50" s="532"/>
      <c r="P50" s="532"/>
      <c r="Q50" s="532"/>
      <c r="R50" s="532"/>
      <c r="S50" s="532"/>
      <c r="T50" s="532"/>
      <c r="U50" s="532"/>
      <c r="V50" s="532"/>
      <c r="W50" s="532"/>
    </row>
    <row r="51" spans="1:23" ht="46.5" customHeight="1">
      <c r="A51" s="351" t="s">
        <v>2018</v>
      </c>
      <c r="B51" s="253" t="s">
        <v>4458</v>
      </c>
      <c r="C51" s="358">
        <v>41220</v>
      </c>
      <c r="D51" s="364">
        <v>44866</v>
      </c>
      <c r="E51" s="255" t="str">
        <f t="shared" ca="1" si="6"/>
        <v>VIGENTE</v>
      </c>
      <c r="F51" s="255" t="str">
        <f t="shared" ca="1" si="7"/>
        <v>OK</v>
      </c>
      <c r="G51" s="357" t="s">
        <v>1614</v>
      </c>
      <c r="H51" s="258" t="s">
        <v>4434</v>
      </c>
      <c r="I51" s="1153" t="s">
        <v>4505</v>
      </c>
      <c r="J51" s="937" t="s">
        <v>423</v>
      </c>
      <c r="K51" s="1179" t="s">
        <v>4529</v>
      </c>
      <c r="O51" s="532"/>
      <c r="P51" s="532"/>
      <c r="Q51" s="532"/>
      <c r="R51" s="532"/>
      <c r="S51" s="532"/>
      <c r="T51" s="532"/>
      <c r="U51" s="532"/>
      <c r="V51" s="532"/>
      <c r="W51" s="532"/>
    </row>
    <row r="52" spans="1:23" ht="30.75" customHeight="1">
      <c r="A52" s="351" t="s">
        <v>2018</v>
      </c>
      <c r="B52" s="253" t="s">
        <v>4459</v>
      </c>
      <c r="C52" s="358">
        <v>41220</v>
      </c>
      <c r="D52" s="364">
        <v>44866</v>
      </c>
      <c r="E52" s="255" t="str">
        <f t="shared" ca="1" si="6"/>
        <v>VIGENTE</v>
      </c>
      <c r="F52" s="255" t="str">
        <f t="shared" ca="1" si="7"/>
        <v>OK</v>
      </c>
      <c r="G52" s="357" t="s">
        <v>1614</v>
      </c>
      <c r="H52" s="258" t="s">
        <v>4435</v>
      </c>
      <c r="I52" s="1153" t="s">
        <v>4506</v>
      </c>
      <c r="J52" s="937" t="s">
        <v>423</v>
      </c>
      <c r="K52" s="1179" t="s">
        <v>4530</v>
      </c>
      <c r="O52" s="532"/>
      <c r="P52" s="532"/>
      <c r="Q52" s="532"/>
      <c r="R52" s="532"/>
      <c r="S52" s="532"/>
      <c r="T52" s="532"/>
      <c r="U52" s="532"/>
      <c r="V52" s="532"/>
      <c r="W52" s="532"/>
    </row>
    <row r="53" spans="1:23" ht="42" customHeight="1">
      <c r="A53" s="351" t="s">
        <v>2018</v>
      </c>
      <c r="B53" s="253" t="s">
        <v>4460</v>
      </c>
      <c r="C53" s="358">
        <v>41220</v>
      </c>
      <c r="D53" s="364">
        <v>44866</v>
      </c>
      <c r="E53" s="255" t="str">
        <f t="shared" ca="1" si="6"/>
        <v>VIGENTE</v>
      </c>
      <c r="F53" s="255" t="str">
        <f t="shared" ca="1" si="7"/>
        <v>OK</v>
      </c>
      <c r="G53" s="357" t="s">
        <v>1614</v>
      </c>
      <c r="H53" s="258" t="s">
        <v>4436</v>
      </c>
      <c r="I53" s="1153" t="s">
        <v>4513</v>
      </c>
      <c r="J53" s="937" t="s">
        <v>423</v>
      </c>
      <c r="K53" s="1179" t="s">
        <v>4531</v>
      </c>
      <c r="O53" s="532"/>
      <c r="P53" s="532"/>
      <c r="Q53" s="532"/>
      <c r="R53" s="532"/>
      <c r="S53" s="532"/>
      <c r="T53" s="532"/>
      <c r="U53" s="532"/>
      <c r="V53" s="532"/>
      <c r="W53" s="532"/>
    </row>
    <row r="54" spans="1:23" ht="45" customHeight="1">
      <c r="A54" s="351" t="s">
        <v>2018</v>
      </c>
      <c r="B54" s="253" t="s">
        <v>4461</v>
      </c>
      <c r="C54" s="358">
        <v>41220</v>
      </c>
      <c r="D54" s="364">
        <v>44866</v>
      </c>
      <c r="E54" s="255" t="str">
        <f t="shared" ca="1" si="6"/>
        <v>VIGENTE</v>
      </c>
      <c r="F54" s="255" t="str">
        <f t="shared" ca="1" si="7"/>
        <v>OK</v>
      </c>
      <c r="G54" s="357" t="s">
        <v>1614</v>
      </c>
      <c r="H54" s="258" t="s">
        <v>4437</v>
      </c>
      <c r="I54" s="1153" t="s">
        <v>4507</v>
      </c>
      <c r="J54" s="937" t="s">
        <v>423</v>
      </c>
      <c r="K54" s="1179" t="s">
        <v>4532</v>
      </c>
      <c r="O54" s="532"/>
      <c r="P54" s="532"/>
      <c r="Q54" s="532"/>
      <c r="R54" s="532"/>
      <c r="S54" s="532"/>
      <c r="T54" s="532"/>
      <c r="U54" s="532"/>
      <c r="V54" s="532"/>
      <c r="W54" s="532"/>
    </row>
    <row r="55" spans="1:23" ht="41.25" customHeight="1">
      <c r="A55" s="351" t="s">
        <v>2018</v>
      </c>
      <c r="B55" s="253" t="s">
        <v>4462</v>
      </c>
      <c r="C55" s="358">
        <v>41220</v>
      </c>
      <c r="D55" s="364">
        <v>44866</v>
      </c>
      <c r="E55" s="255" t="str">
        <f t="shared" ca="1" si="6"/>
        <v>VIGENTE</v>
      </c>
      <c r="F55" s="255" t="str">
        <f t="shared" ca="1" si="7"/>
        <v>OK</v>
      </c>
      <c r="G55" s="357" t="s">
        <v>1614</v>
      </c>
      <c r="H55" s="258" t="s">
        <v>4438</v>
      </c>
      <c r="I55" s="1153" t="s">
        <v>4508</v>
      </c>
      <c r="J55" s="937" t="s">
        <v>423</v>
      </c>
      <c r="K55" s="1179" t="s">
        <v>4533</v>
      </c>
      <c r="O55" s="532"/>
      <c r="P55" s="532"/>
      <c r="Q55" s="532"/>
      <c r="R55" s="532"/>
      <c r="S55" s="532"/>
      <c r="T55" s="532"/>
      <c r="U55" s="532"/>
      <c r="V55" s="532"/>
      <c r="W55" s="532"/>
    </row>
    <row r="56" spans="1:23" ht="34.5" customHeight="1">
      <c r="A56" s="351" t="s">
        <v>2018</v>
      </c>
      <c r="B56" s="253" t="s">
        <v>4463</v>
      </c>
      <c r="C56" s="358">
        <v>41220</v>
      </c>
      <c r="D56" s="364">
        <v>44866</v>
      </c>
      <c r="E56" s="255" t="str">
        <f t="shared" ca="1" si="6"/>
        <v>VIGENTE</v>
      </c>
      <c r="F56" s="255" t="str">
        <f t="shared" ca="1" si="7"/>
        <v>OK</v>
      </c>
      <c r="G56" s="357" t="s">
        <v>1614</v>
      </c>
      <c r="H56" s="258" t="s">
        <v>4439</v>
      </c>
      <c r="I56" s="1153" t="s">
        <v>4509</v>
      </c>
      <c r="J56" s="937" t="s">
        <v>423</v>
      </c>
      <c r="K56" s="1179" t="s">
        <v>4534</v>
      </c>
      <c r="O56" s="532"/>
      <c r="P56" s="532"/>
      <c r="Q56" s="532"/>
      <c r="R56" s="532"/>
      <c r="S56" s="532"/>
      <c r="T56" s="532"/>
      <c r="U56" s="532"/>
      <c r="V56" s="532"/>
      <c r="W56" s="532"/>
    </row>
    <row r="57" spans="1:23" ht="33" customHeight="1">
      <c r="A57" s="351" t="s">
        <v>2018</v>
      </c>
      <c r="B57" s="253" t="s">
        <v>4464</v>
      </c>
      <c r="C57" s="358">
        <v>41220</v>
      </c>
      <c r="D57" s="364">
        <v>44866</v>
      </c>
      <c r="E57" s="255" t="str">
        <f t="shared" ca="1" si="6"/>
        <v>VIGENTE</v>
      </c>
      <c r="F57" s="255" t="str">
        <f t="shared" ca="1" si="7"/>
        <v>OK</v>
      </c>
      <c r="G57" s="357" t="s">
        <v>1614</v>
      </c>
      <c r="H57" s="258" t="s">
        <v>4440</v>
      </c>
      <c r="I57" s="1153" t="s">
        <v>4510</v>
      </c>
      <c r="J57" s="937" t="s">
        <v>423</v>
      </c>
      <c r="K57" s="1179" t="s">
        <v>4535</v>
      </c>
      <c r="O57" s="532"/>
      <c r="P57" s="532"/>
      <c r="Q57" s="532"/>
      <c r="R57" s="532"/>
      <c r="S57" s="532"/>
      <c r="T57" s="532"/>
      <c r="U57" s="532"/>
      <c r="V57" s="532"/>
      <c r="W57" s="532"/>
    </row>
    <row r="58" spans="1:23" ht="32.25" customHeight="1">
      <c r="A58" s="351" t="s">
        <v>2018</v>
      </c>
      <c r="B58" s="253" t="s">
        <v>4465</v>
      </c>
      <c r="C58" s="358">
        <v>41220</v>
      </c>
      <c r="D58" s="364">
        <v>44866</v>
      </c>
      <c r="E58" s="255" t="str">
        <f t="shared" ca="1" si="6"/>
        <v>VIGENTE</v>
      </c>
      <c r="F58" s="255" t="str">
        <f t="shared" ca="1" si="7"/>
        <v>OK</v>
      </c>
      <c r="G58" s="357" t="s">
        <v>1614</v>
      </c>
      <c r="H58" s="258" t="s">
        <v>4441</v>
      </c>
      <c r="I58" s="1153" t="s">
        <v>4511</v>
      </c>
      <c r="J58" s="937" t="s">
        <v>423</v>
      </c>
      <c r="K58" s="1179" t="s">
        <v>4536</v>
      </c>
      <c r="O58" s="532"/>
      <c r="P58" s="532"/>
      <c r="Q58" s="532"/>
      <c r="R58" s="532"/>
      <c r="S58" s="532"/>
      <c r="T58" s="532"/>
      <c r="U58" s="532"/>
      <c r="V58" s="532"/>
      <c r="W58" s="532"/>
    </row>
    <row r="59" spans="1:23" ht="45.75" customHeight="1">
      <c r="A59" s="351" t="s">
        <v>2018</v>
      </c>
      <c r="B59" s="253" t="s">
        <v>4466</v>
      </c>
      <c r="C59" s="358">
        <v>41220</v>
      </c>
      <c r="D59" s="364">
        <v>44866</v>
      </c>
      <c r="E59" s="255" t="str">
        <f t="shared" ca="1" si="6"/>
        <v>VIGENTE</v>
      </c>
      <c r="F59" s="255" t="str">
        <f t="shared" ca="1" si="7"/>
        <v>OK</v>
      </c>
      <c r="G59" s="357" t="s">
        <v>1614</v>
      </c>
      <c r="H59" s="258" t="s">
        <v>4429</v>
      </c>
      <c r="I59" s="1153" t="s">
        <v>4512</v>
      </c>
      <c r="J59" s="937" t="s">
        <v>480</v>
      </c>
      <c r="K59" s="1179" t="s">
        <v>4537</v>
      </c>
      <c r="O59" s="532"/>
      <c r="P59" s="532"/>
      <c r="Q59" s="532"/>
      <c r="R59" s="532"/>
      <c r="S59" s="532"/>
      <c r="T59" s="532"/>
      <c r="U59" s="532"/>
      <c r="V59" s="532"/>
      <c r="W59" s="532"/>
    </row>
    <row r="60" spans="1:23" ht="29.25" customHeight="1">
      <c r="A60" s="351" t="s">
        <v>2018</v>
      </c>
      <c r="B60" s="253" t="s">
        <v>4467</v>
      </c>
      <c r="C60" s="358">
        <v>41220</v>
      </c>
      <c r="D60" s="364">
        <v>44866</v>
      </c>
      <c r="E60" s="255" t="str">
        <f t="shared" ca="1" si="6"/>
        <v>VIGENTE</v>
      </c>
      <c r="F60" s="255" t="str">
        <f t="shared" ca="1" si="7"/>
        <v>OK</v>
      </c>
      <c r="G60" s="357" t="s">
        <v>1614</v>
      </c>
      <c r="H60" s="258" t="s">
        <v>4442</v>
      </c>
      <c r="I60" s="1153" t="s">
        <v>4493</v>
      </c>
      <c r="J60" s="937" t="s">
        <v>480</v>
      </c>
      <c r="K60" s="1179" t="s">
        <v>4538</v>
      </c>
      <c r="O60" s="532"/>
      <c r="P60" s="532"/>
      <c r="Q60" s="532"/>
      <c r="R60" s="532"/>
      <c r="S60" s="532"/>
      <c r="T60" s="532"/>
      <c r="U60" s="532"/>
      <c r="V60" s="532"/>
      <c r="W60" s="532"/>
    </row>
    <row r="61" spans="1:23" ht="46.5" customHeight="1">
      <c r="A61" s="351" t="s">
        <v>2018</v>
      </c>
      <c r="B61" s="253" t="s">
        <v>4468</v>
      </c>
      <c r="C61" s="358">
        <v>41220</v>
      </c>
      <c r="D61" s="364">
        <v>44866</v>
      </c>
      <c r="E61" s="255" t="str">
        <f t="shared" ca="1" si="6"/>
        <v>VIGENTE</v>
      </c>
      <c r="F61" s="255" t="str">
        <f t="shared" ca="1" si="7"/>
        <v>OK</v>
      </c>
      <c r="G61" s="357" t="s">
        <v>1614</v>
      </c>
      <c r="H61" s="258" t="s">
        <v>4443</v>
      </c>
      <c r="I61" s="1153" t="s">
        <v>4514</v>
      </c>
      <c r="J61" s="937" t="s">
        <v>423</v>
      </c>
      <c r="K61" s="1179" t="s">
        <v>4539</v>
      </c>
      <c r="O61" s="532"/>
      <c r="P61" s="532"/>
      <c r="Q61" s="532"/>
      <c r="R61" s="532"/>
      <c r="S61" s="532"/>
      <c r="T61" s="532"/>
      <c r="U61" s="532"/>
      <c r="V61" s="532"/>
      <c r="W61" s="532"/>
    </row>
    <row r="62" spans="1:23" ht="29.25" customHeight="1">
      <c r="A62" s="351" t="s">
        <v>2018</v>
      </c>
      <c r="B62" s="253" t="s">
        <v>4469</v>
      </c>
      <c r="C62" s="358">
        <v>41220</v>
      </c>
      <c r="D62" s="364">
        <v>44866</v>
      </c>
      <c r="E62" s="255" t="str">
        <f t="shared" ca="1" si="6"/>
        <v>VIGENTE</v>
      </c>
      <c r="F62" s="255" t="str">
        <f t="shared" ca="1" si="7"/>
        <v>OK</v>
      </c>
      <c r="G62" s="357" t="s">
        <v>1614</v>
      </c>
      <c r="H62" s="258" t="s">
        <v>4444</v>
      </c>
      <c r="I62" s="1153" t="s">
        <v>4515</v>
      </c>
      <c r="J62" s="937" t="s">
        <v>423</v>
      </c>
      <c r="K62" s="1179" t="s">
        <v>4540</v>
      </c>
      <c r="O62" s="532"/>
      <c r="P62" s="532"/>
      <c r="Q62" s="532"/>
      <c r="R62" s="532"/>
      <c r="S62" s="532"/>
      <c r="T62" s="532"/>
      <c r="U62" s="532"/>
      <c r="V62" s="532"/>
      <c r="W62" s="532"/>
    </row>
    <row r="63" spans="1:23" ht="29.25" customHeight="1">
      <c r="A63" s="351" t="s">
        <v>2018</v>
      </c>
      <c r="B63" s="253" t="s">
        <v>4470</v>
      </c>
      <c r="C63" s="358">
        <v>41220</v>
      </c>
      <c r="D63" s="364">
        <v>44866</v>
      </c>
      <c r="E63" s="255" t="str">
        <f t="shared" ca="1" si="6"/>
        <v>VIGENTE</v>
      </c>
      <c r="F63" s="255" t="str">
        <f t="shared" ca="1" si="7"/>
        <v>OK</v>
      </c>
      <c r="G63" s="357" t="s">
        <v>1614</v>
      </c>
      <c r="H63" s="258" t="s">
        <v>4445</v>
      </c>
      <c r="I63" s="1153" t="s">
        <v>4516</v>
      </c>
      <c r="J63" s="937" t="s">
        <v>423</v>
      </c>
      <c r="K63" s="1179" t="s">
        <v>4541</v>
      </c>
      <c r="O63" s="532"/>
      <c r="P63" s="532"/>
      <c r="Q63" s="532"/>
      <c r="R63" s="532"/>
      <c r="S63" s="532"/>
      <c r="T63" s="532"/>
      <c r="U63" s="532"/>
      <c r="V63" s="532"/>
      <c r="W63" s="532"/>
    </row>
    <row r="64" spans="1:23" ht="29.25" customHeight="1">
      <c r="A64" s="351" t="s">
        <v>2018</v>
      </c>
      <c r="B64" s="253" t="s">
        <v>4471</v>
      </c>
      <c r="C64" s="358">
        <v>41220</v>
      </c>
      <c r="D64" s="364">
        <v>44866</v>
      </c>
      <c r="E64" s="255" t="str">
        <f t="shared" ca="1" si="6"/>
        <v>VIGENTE</v>
      </c>
      <c r="F64" s="255" t="str">
        <f t="shared" ca="1" si="7"/>
        <v>OK</v>
      </c>
      <c r="G64" s="357" t="s">
        <v>1614</v>
      </c>
      <c r="H64" s="258" t="s">
        <v>4446</v>
      </c>
      <c r="I64" s="1153" t="s">
        <v>4517</v>
      </c>
      <c r="J64" s="937" t="s">
        <v>423</v>
      </c>
      <c r="K64" s="1179" t="s">
        <v>4542</v>
      </c>
      <c r="O64" s="532"/>
      <c r="P64" s="532"/>
      <c r="Q64" s="532"/>
      <c r="R64" s="532"/>
      <c r="S64" s="532"/>
      <c r="T64" s="532"/>
      <c r="U64" s="532"/>
      <c r="V64" s="532"/>
      <c r="W64" s="532"/>
    </row>
    <row r="65" spans="1:23" ht="29.25" customHeight="1">
      <c r="A65" s="351" t="s">
        <v>2018</v>
      </c>
      <c r="B65" s="253" t="s">
        <v>4472</v>
      </c>
      <c r="C65" s="358">
        <v>41220</v>
      </c>
      <c r="D65" s="364">
        <v>44866</v>
      </c>
      <c r="E65" s="255" t="str">
        <f t="shared" ca="1" si="6"/>
        <v>VIGENTE</v>
      </c>
      <c r="F65" s="255" t="str">
        <f t="shared" ca="1" si="7"/>
        <v>OK</v>
      </c>
      <c r="G65" s="357" t="s">
        <v>1614</v>
      </c>
      <c r="H65" s="258" t="s">
        <v>4447</v>
      </c>
      <c r="I65" s="1153" t="s">
        <v>4518</v>
      </c>
      <c r="J65" s="937" t="s">
        <v>423</v>
      </c>
      <c r="K65" s="1179" t="s">
        <v>4543</v>
      </c>
      <c r="O65" s="532"/>
      <c r="P65" s="532"/>
      <c r="Q65" s="532"/>
      <c r="R65" s="532"/>
      <c r="S65" s="532"/>
      <c r="T65" s="532"/>
      <c r="U65" s="532"/>
      <c r="V65" s="532"/>
      <c r="W65" s="532"/>
    </row>
    <row r="66" spans="1:23" ht="29.25" customHeight="1">
      <c r="A66" s="351" t="s">
        <v>2018</v>
      </c>
      <c r="B66" s="253" t="s">
        <v>4473</v>
      </c>
      <c r="C66" s="358">
        <v>41220</v>
      </c>
      <c r="D66" s="364">
        <v>44866</v>
      </c>
      <c r="E66" s="255" t="str">
        <f t="shared" ca="1" si="6"/>
        <v>VIGENTE</v>
      </c>
      <c r="F66" s="255" t="str">
        <f t="shared" ca="1" si="7"/>
        <v>OK</v>
      </c>
      <c r="G66" s="357" t="s">
        <v>1614</v>
      </c>
      <c r="H66" s="258" t="s">
        <v>4448</v>
      </c>
      <c r="I66" s="1153" t="s">
        <v>4524</v>
      </c>
      <c r="J66" s="937" t="s">
        <v>423</v>
      </c>
      <c r="K66" s="1179" t="s">
        <v>4544</v>
      </c>
      <c r="O66" s="532"/>
      <c r="P66" s="532"/>
      <c r="Q66" s="532"/>
      <c r="R66" s="532"/>
      <c r="S66" s="532"/>
      <c r="T66" s="532"/>
      <c r="U66" s="532"/>
      <c r="V66" s="532"/>
      <c r="W66" s="532"/>
    </row>
    <row r="67" spans="1:23" ht="29.25" customHeight="1">
      <c r="A67" s="351" t="s">
        <v>2018</v>
      </c>
      <c r="B67" s="253" t="s">
        <v>4474</v>
      </c>
      <c r="C67" s="358">
        <v>41220</v>
      </c>
      <c r="D67" s="364">
        <v>44866</v>
      </c>
      <c r="E67" s="255" t="str">
        <f t="shared" ca="1" si="6"/>
        <v>VIGENTE</v>
      </c>
      <c r="F67" s="255" t="str">
        <f t="shared" ca="1" si="7"/>
        <v>OK</v>
      </c>
      <c r="G67" s="357" t="s">
        <v>1614</v>
      </c>
      <c r="H67" s="258" t="s">
        <v>4449</v>
      </c>
      <c r="I67" s="1153" t="s">
        <v>4519</v>
      </c>
      <c r="J67" s="937" t="s">
        <v>423</v>
      </c>
      <c r="K67" s="1179" t="s">
        <v>4545</v>
      </c>
      <c r="O67" s="532"/>
      <c r="P67" s="532"/>
      <c r="Q67" s="532"/>
      <c r="R67" s="532"/>
      <c r="S67" s="532"/>
      <c r="T67" s="532"/>
      <c r="U67" s="532"/>
      <c r="V67" s="532"/>
      <c r="W67" s="532"/>
    </row>
    <row r="68" spans="1:23" ht="29.25" customHeight="1">
      <c r="A68" s="351" t="s">
        <v>2018</v>
      </c>
      <c r="B68" s="253" t="s">
        <v>4475</v>
      </c>
      <c r="C68" s="358">
        <v>41220</v>
      </c>
      <c r="D68" s="364">
        <v>44866</v>
      </c>
      <c r="E68" s="255" t="str">
        <f t="shared" ca="1" si="6"/>
        <v>VIGENTE</v>
      </c>
      <c r="F68" s="255" t="str">
        <f t="shared" ca="1" si="7"/>
        <v>OK</v>
      </c>
      <c r="G68" s="357" t="s">
        <v>1614</v>
      </c>
      <c r="H68" s="258" t="s">
        <v>4450</v>
      </c>
      <c r="I68" s="1153" t="s">
        <v>4520</v>
      </c>
      <c r="J68" s="937" t="s">
        <v>423</v>
      </c>
      <c r="K68" s="1179" t="s">
        <v>4546</v>
      </c>
      <c r="O68" s="532"/>
      <c r="P68" s="532"/>
      <c r="Q68" s="532"/>
      <c r="R68" s="532"/>
      <c r="S68" s="532"/>
      <c r="T68" s="532"/>
      <c r="U68" s="532"/>
      <c r="V68" s="532"/>
      <c r="W68" s="532"/>
    </row>
    <row r="69" spans="1:23" ht="29.25" customHeight="1">
      <c r="A69" s="351" t="s">
        <v>2018</v>
      </c>
      <c r="B69" s="253" t="s">
        <v>4476</v>
      </c>
      <c r="C69" s="358">
        <v>41220</v>
      </c>
      <c r="D69" s="364">
        <v>44866</v>
      </c>
      <c r="E69" s="255" t="str">
        <f t="shared" ca="1" si="6"/>
        <v>VIGENTE</v>
      </c>
      <c r="F69" s="255" t="str">
        <f t="shared" ca="1" si="7"/>
        <v>OK</v>
      </c>
      <c r="G69" s="357" t="s">
        <v>1614</v>
      </c>
      <c r="H69" s="258" t="s">
        <v>4451</v>
      </c>
      <c r="I69" s="1153" t="s">
        <v>4521</v>
      </c>
      <c r="J69" s="937" t="s">
        <v>423</v>
      </c>
      <c r="K69" s="1179" t="s">
        <v>4547</v>
      </c>
      <c r="O69" s="532"/>
      <c r="P69" s="532"/>
      <c r="Q69" s="532"/>
      <c r="R69" s="532"/>
      <c r="S69" s="532"/>
      <c r="T69" s="532"/>
      <c r="U69" s="532"/>
      <c r="V69" s="532"/>
      <c r="W69" s="532"/>
    </row>
    <row r="70" spans="1:23" ht="29.25" customHeight="1">
      <c r="A70" s="351" t="s">
        <v>2018</v>
      </c>
      <c r="B70" s="253" t="s">
        <v>4477</v>
      </c>
      <c r="C70" s="358">
        <v>41220</v>
      </c>
      <c r="D70" s="364">
        <v>44866</v>
      </c>
      <c r="E70" s="255" t="str">
        <f t="shared" ca="1" si="6"/>
        <v>VIGENTE</v>
      </c>
      <c r="F70" s="255" t="str">
        <f t="shared" ca="1" si="7"/>
        <v>OK</v>
      </c>
      <c r="G70" s="357" t="s">
        <v>1614</v>
      </c>
      <c r="H70" s="258" t="s">
        <v>4452</v>
      </c>
      <c r="I70" s="1153" t="s">
        <v>4525</v>
      </c>
      <c r="J70" s="937" t="s">
        <v>423</v>
      </c>
      <c r="K70" s="1179" t="s">
        <v>4548</v>
      </c>
      <c r="O70" s="532"/>
      <c r="P70" s="532"/>
      <c r="Q70" s="532"/>
      <c r="R70" s="532"/>
      <c r="S70" s="532"/>
      <c r="T70" s="532"/>
      <c r="U70" s="532"/>
      <c r="V70" s="532"/>
      <c r="W70" s="532"/>
    </row>
    <row r="71" spans="1:23" ht="29.25" customHeight="1">
      <c r="A71" s="351" t="s">
        <v>2018</v>
      </c>
      <c r="B71" s="253" t="s">
        <v>4480</v>
      </c>
      <c r="C71" s="358">
        <v>41220</v>
      </c>
      <c r="D71" s="364">
        <v>44866</v>
      </c>
      <c r="E71" s="255" t="str">
        <f t="shared" ca="1" si="6"/>
        <v>VIGENTE</v>
      </c>
      <c r="F71" s="255" t="str">
        <f t="shared" ca="1" si="7"/>
        <v>OK</v>
      </c>
      <c r="G71" s="357" t="s">
        <v>1614</v>
      </c>
      <c r="H71" s="258" t="s">
        <v>4453</v>
      </c>
      <c r="I71" s="1153" t="s">
        <v>4526</v>
      </c>
      <c r="J71" s="937" t="s">
        <v>423</v>
      </c>
      <c r="K71" s="1179" t="s">
        <v>4549</v>
      </c>
      <c r="O71" s="532"/>
      <c r="P71" s="532"/>
      <c r="Q71" s="532"/>
      <c r="R71" s="532"/>
      <c r="S71" s="532"/>
      <c r="T71" s="532"/>
      <c r="U71" s="532"/>
      <c r="V71" s="532"/>
      <c r="W71" s="532"/>
    </row>
    <row r="72" spans="1:23" ht="29.25" customHeight="1">
      <c r="A72" s="351" t="s">
        <v>2018</v>
      </c>
      <c r="B72" s="253" t="s">
        <v>4478</v>
      </c>
      <c r="C72" s="358">
        <v>41220</v>
      </c>
      <c r="D72" s="364">
        <v>44866</v>
      </c>
      <c r="E72" s="255" t="str">
        <f t="shared" ca="1" si="6"/>
        <v>VIGENTE</v>
      </c>
      <c r="F72" s="255" t="str">
        <f t="shared" ca="1" si="7"/>
        <v>OK</v>
      </c>
      <c r="G72" s="357" t="s">
        <v>1614</v>
      </c>
      <c r="H72" s="258" t="s">
        <v>4454</v>
      </c>
      <c r="I72" s="1153" t="s">
        <v>4522</v>
      </c>
      <c r="J72" s="937" t="s">
        <v>423</v>
      </c>
      <c r="K72" s="1179" t="s">
        <v>4550</v>
      </c>
      <c r="O72" s="532"/>
      <c r="P72" s="532"/>
      <c r="Q72" s="532"/>
      <c r="R72" s="532"/>
      <c r="S72" s="532"/>
      <c r="T72" s="532"/>
      <c r="U72" s="532"/>
      <c r="V72" s="532"/>
      <c r="W72" s="532"/>
    </row>
    <row r="73" spans="1:23" ht="29.25" customHeight="1">
      <c r="A73" s="351" t="s">
        <v>2018</v>
      </c>
      <c r="B73" s="253" t="s">
        <v>4479</v>
      </c>
      <c r="C73" s="358">
        <v>41220</v>
      </c>
      <c r="D73" s="364">
        <v>44866</v>
      </c>
      <c r="E73" s="255" t="str">
        <f t="shared" ca="1" si="6"/>
        <v>VIGENTE</v>
      </c>
      <c r="F73" s="255" t="str">
        <f t="shared" ca="1" si="7"/>
        <v>OK</v>
      </c>
      <c r="G73" s="357" t="s">
        <v>1614</v>
      </c>
      <c r="H73" s="258" t="s">
        <v>4455</v>
      </c>
      <c r="I73" s="1153" t="s">
        <v>4523</v>
      </c>
      <c r="J73" s="937" t="s">
        <v>423</v>
      </c>
      <c r="K73" s="1179" t="s">
        <v>4551</v>
      </c>
      <c r="O73" s="532"/>
      <c r="P73" s="532"/>
      <c r="Q73" s="532"/>
      <c r="R73" s="532"/>
      <c r="S73" s="532"/>
      <c r="T73" s="532"/>
      <c r="U73" s="532"/>
      <c r="V73" s="532"/>
      <c r="W73" s="532"/>
    </row>
    <row r="74" spans="1:23" ht="39.75" customHeight="1">
      <c r="A74" s="368" t="s">
        <v>2019</v>
      </c>
      <c r="B74" s="240" t="s">
        <v>3423</v>
      </c>
      <c r="C74" s="241">
        <v>42611</v>
      </c>
      <c r="D74" s="242">
        <v>44409</v>
      </c>
      <c r="E74" s="242" t="str">
        <f t="shared" ca="1" si="4"/>
        <v>VIGENTE</v>
      </c>
      <c r="F74" s="242" t="str">
        <f t="shared" ca="1" si="5"/>
        <v>OK</v>
      </c>
      <c r="G74" s="240" t="s">
        <v>1614</v>
      </c>
      <c r="H74" s="279" t="s">
        <v>3422</v>
      </c>
      <c r="I74" s="279" t="s">
        <v>422</v>
      </c>
      <c r="J74" s="1170" t="s">
        <v>3424</v>
      </c>
      <c r="K74" s="1181"/>
      <c r="M74" s="491" t="str">
        <f t="shared" si="2"/>
        <v>D1608-72</v>
      </c>
      <c r="N74" s="491" t="str">
        <f t="shared" si="3"/>
        <v/>
      </c>
      <c r="O74" s="532"/>
      <c r="P74" s="532"/>
      <c r="Q74" s="532"/>
      <c r="R74" s="532"/>
      <c r="S74" s="532"/>
      <c r="T74" s="532"/>
      <c r="U74" s="532"/>
      <c r="V74" s="532"/>
      <c r="W74" s="532"/>
    </row>
    <row r="75" spans="1:23" ht="35.25" customHeight="1">
      <c r="A75" s="351" t="s">
        <v>2018</v>
      </c>
      <c r="B75" s="253" t="s">
        <v>3430</v>
      </c>
      <c r="C75" s="358">
        <v>42611</v>
      </c>
      <c r="D75" s="364">
        <v>44409</v>
      </c>
      <c r="E75" s="364" t="str">
        <f t="shared" ca="1" si="4"/>
        <v>VIGENTE</v>
      </c>
      <c r="F75" s="364" t="str">
        <f t="shared" ca="1" si="5"/>
        <v>OK</v>
      </c>
      <c r="G75" s="253" t="s">
        <v>1614</v>
      </c>
      <c r="H75" s="359" t="s">
        <v>3434</v>
      </c>
      <c r="I75" s="258" t="s">
        <v>422</v>
      </c>
      <c r="J75" s="937" t="s">
        <v>3429</v>
      </c>
      <c r="K75" s="1182" t="s">
        <v>3425</v>
      </c>
      <c r="M75" s="491" t="str">
        <f t="shared" si="2"/>
        <v>D1608-72</v>
      </c>
      <c r="N75" s="491" t="str">
        <f t="shared" si="3"/>
        <v>1</v>
      </c>
      <c r="O75" s="532"/>
      <c r="P75" s="532"/>
      <c r="Q75" s="532"/>
      <c r="R75" s="532"/>
      <c r="S75" s="532"/>
      <c r="T75" s="532"/>
      <c r="U75" s="532"/>
      <c r="V75" s="532"/>
      <c r="W75" s="532"/>
    </row>
    <row r="76" spans="1:23" ht="20.100000000000001" customHeight="1">
      <c r="A76" s="351" t="s">
        <v>2018</v>
      </c>
      <c r="B76" s="253" t="s">
        <v>3431</v>
      </c>
      <c r="C76" s="358">
        <v>42611</v>
      </c>
      <c r="D76" s="364">
        <v>44409</v>
      </c>
      <c r="E76" s="364" t="str">
        <f t="shared" ca="1" si="4"/>
        <v>VIGENTE</v>
      </c>
      <c r="F76" s="364" t="str">
        <f t="shared" ca="1" si="5"/>
        <v>OK</v>
      </c>
      <c r="G76" s="253" t="s">
        <v>1614</v>
      </c>
      <c r="H76" s="359" t="s">
        <v>3435</v>
      </c>
      <c r="I76" s="258" t="s">
        <v>422</v>
      </c>
      <c r="J76" s="937" t="s">
        <v>3424</v>
      </c>
      <c r="K76" s="1182" t="s">
        <v>3426</v>
      </c>
      <c r="M76" s="491" t="str">
        <f t="shared" si="2"/>
        <v>D1608-72</v>
      </c>
      <c r="N76" s="491" t="str">
        <f t="shared" si="3"/>
        <v>2</v>
      </c>
      <c r="O76" s="532"/>
      <c r="P76" s="532"/>
      <c r="Q76" s="532"/>
      <c r="R76" s="532"/>
      <c r="S76" s="532"/>
      <c r="T76" s="532"/>
      <c r="U76" s="532"/>
      <c r="V76" s="532"/>
      <c r="W76" s="532"/>
    </row>
    <row r="77" spans="1:23" ht="20.100000000000001" customHeight="1">
      <c r="A77" s="351" t="s">
        <v>2018</v>
      </c>
      <c r="B77" s="253" t="s">
        <v>3432</v>
      </c>
      <c r="C77" s="358">
        <v>42611</v>
      </c>
      <c r="D77" s="364">
        <v>44409</v>
      </c>
      <c r="E77" s="364" t="str">
        <f t="shared" ca="1" si="4"/>
        <v>VIGENTE</v>
      </c>
      <c r="F77" s="364" t="str">
        <f t="shared" ca="1" si="5"/>
        <v>OK</v>
      </c>
      <c r="G77" s="253" t="s">
        <v>1614</v>
      </c>
      <c r="H77" s="359" t="s">
        <v>3436</v>
      </c>
      <c r="I77" s="258" t="s">
        <v>422</v>
      </c>
      <c r="J77" s="937" t="s">
        <v>423</v>
      </c>
      <c r="K77" s="1182" t="s">
        <v>3427</v>
      </c>
      <c r="M77" s="491" t="str">
        <f t="shared" si="2"/>
        <v>D1608-72</v>
      </c>
      <c r="N77" s="491" t="str">
        <f t="shared" si="3"/>
        <v>3</v>
      </c>
      <c r="O77" s="532"/>
      <c r="P77" s="532"/>
      <c r="Q77" s="532"/>
      <c r="R77" s="532"/>
      <c r="S77" s="532"/>
      <c r="T77" s="532"/>
      <c r="U77" s="532"/>
      <c r="V77" s="532"/>
      <c r="W77" s="532"/>
    </row>
    <row r="78" spans="1:23" ht="20.100000000000001" customHeight="1">
      <c r="A78" s="351" t="s">
        <v>2018</v>
      </c>
      <c r="B78" s="253" t="s">
        <v>3433</v>
      </c>
      <c r="C78" s="358">
        <v>42611</v>
      </c>
      <c r="D78" s="364">
        <v>44409</v>
      </c>
      <c r="E78" s="364" t="str">
        <f t="shared" ca="1" si="4"/>
        <v>VIGENTE</v>
      </c>
      <c r="F78" s="364" t="str">
        <f t="shared" ca="1" si="5"/>
        <v>OK</v>
      </c>
      <c r="G78" s="253" t="s">
        <v>1614</v>
      </c>
      <c r="H78" s="359" t="s">
        <v>3437</v>
      </c>
      <c r="I78" s="258" t="s">
        <v>422</v>
      </c>
      <c r="J78" s="937" t="s">
        <v>423</v>
      </c>
      <c r="K78" s="1182" t="s">
        <v>3428</v>
      </c>
      <c r="M78" s="491" t="str">
        <f t="shared" si="2"/>
        <v>D1608-72</v>
      </c>
      <c r="N78" s="491" t="str">
        <f t="shared" si="3"/>
        <v>4</v>
      </c>
      <c r="O78" s="532"/>
      <c r="P78" s="532"/>
      <c r="Q78" s="532"/>
      <c r="R78" s="532"/>
      <c r="S78" s="532"/>
      <c r="T78" s="532"/>
      <c r="U78" s="532"/>
      <c r="V78" s="532"/>
      <c r="W78" s="532"/>
    </row>
    <row r="79" spans="1:23" ht="37.5" customHeight="1">
      <c r="A79" s="368" t="s">
        <v>2019</v>
      </c>
      <c r="B79" s="240" t="s">
        <v>3438</v>
      </c>
      <c r="C79" s="241">
        <v>42611</v>
      </c>
      <c r="D79" s="242">
        <v>44409</v>
      </c>
      <c r="E79" s="242" t="str">
        <f t="shared" ca="1" si="4"/>
        <v>VIGENTE</v>
      </c>
      <c r="F79" s="242" t="str">
        <f t="shared" ca="1" si="5"/>
        <v>OK</v>
      </c>
      <c r="G79" s="240" t="s">
        <v>1614</v>
      </c>
      <c r="H79" s="279" t="s">
        <v>3439</v>
      </c>
      <c r="I79" s="279" t="s">
        <v>422</v>
      </c>
      <c r="J79" s="1170" t="s">
        <v>423</v>
      </c>
      <c r="K79" s="1183"/>
      <c r="M79" s="491" t="str">
        <f t="shared" si="2"/>
        <v>D1608-71</v>
      </c>
      <c r="N79" s="491" t="str">
        <f t="shared" si="3"/>
        <v/>
      </c>
      <c r="O79" s="532"/>
      <c r="P79" s="532"/>
      <c r="Q79" s="532"/>
      <c r="R79" s="532"/>
      <c r="S79" s="532"/>
      <c r="T79" s="532"/>
      <c r="U79" s="532"/>
      <c r="V79" s="532"/>
      <c r="W79" s="532"/>
    </row>
    <row r="80" spans="1:23" ht="20.100000000000001" customHeight="1">
      <c r="A80" s="351" t="s">
        <v>2018</v>
      </c>
      <c r="B80" s="253" t="s">
        <v>3440</v>
      </c>
      <c r="C80" s="358">
        <v>42611</v>
      </c>
      <c r="D80" s="364">
        <v>44409</v>
      </c>
      <c r="E80" s="364" t="str">
        <f t="shared" ca="1" si="4"/>
        <v>VIGENTE</v>
      </c>
      <c r="F80" s="364" t="str">
        <f t="shared" ca="1" si="5"/>
        <v>OK</v>
      </c>
      <c r="G80" s="253" t="s">
        <v>1614</v>
      </c>
      <c r="H80" s="359" t="s">
        <v>3453</v>
      </c>
      <c r="I80" s="258" t="s">
        <v>422</v>
      </c>
      <c r="J80" s="937" t="s">
        <v>423</v>
      </c>
      <c r="K80" s="1182" t="s">
        <v>2877</v>
      </c>
      <c r="M80" s="491" t="str">
        <f t="shared" si="2"/>
        <v>D1608-71</v>
      </c>
      <c r="N80" s="491" t="str">
        <f t="shared" si="3"/>
        <v>1</v>
      </c>
      <c r="O80" s="532"/>
      <c r="P80" s="532"/>
      <c r="Q80" s="532"/>
      <c r="R80" s="532"/>
      <c r="S80" s="532"/>
      <c r="T80" s="532"/>
      <c r="U80" s="532"/>
      <c r="V80" s="532"/>
      <c r="W80" s="532"/>
    </row>
    <row r="81" spans="1:23" ht="20.100000000000001" customHeight="1">
      <c r="A81" s="351" t="s">
        <v>2018</v>
      </c>
      <c r="B81" s="253" t="s">
        <v>3441</v>
      </c>
      <c r="C81" s="358">
        <v>42611</v>
      </c>
      <c r="D81" s="364">
        <v>44409</v>
      </c>
      <c r="E81" s="364" t="str">
        <f t="shared" ref="E81:E106" ca="1" si="8">IF(D81&lt;=$T$2,"CADUCADO","VIGENTE")</f>
        <v>VIGENTE</v>
      </c>
      <c r="F81" s="364" t="str">
        <f t="shared" ref="F81:F106" ca="1" si="9">IF($T$2&gt;=(EDATE(D81,-4)),"ALERTA","OK")</f>
        <v>OK</v>
      </c>
      <c r="G81" s="253" t="s">
        <v>1614</v>
      </c>
      <c r="H81" s="359" t="s">
        <v>3454</v>
      </c>
      <c r="I81" s="258" t="s">
        <v>422</v>
      </c>
      <c r="J81" s="937" t="s">
        <v>423</v>
      </c>
      <c r="K81" s="1182" t="s">
        <v>2880</v>
      </c>
      <c r="M81" s="491" t="str">
        <f t="shared" si="2"/>
        <v>D1608-71</v>
      </c>
      <c r="N81" s="491" t="str">
        <f t="shared" si="3"/>
        <v>2</v>
      </c>
      <c r="O81" s="532"/>
      <c r="P81" s="532"/>
      <c r="Q81" s="532"/>
      <c r="R81" s="532"/>
      <c r="S81" s="532"/>
      <c r="T81" s="532"/>
      <c r="U81" s="532"/>
      <c r="V81" s="532"/>
      <c r="W81" s="532"/>
    </row>
    <row r="82" spans="1:23" ht="20.100000000000001" customHeight="1">
      <c r="A82" s="351" t="s">
        <v>2018</v>
      </c>
      <c r="B82" s="253" t="s">
        <v>3442</v>
      </c>
      <c r="C82" s="358">
        <v>42611</v>
      </c>
      <c r="D82" s="364">
        <v>44409</v>
      </c>
      <c r="E82" s="364" t="str">
        <f t="shared" ca="1" si="8"/>
        <v>VIGENTE</v>
      </c>
      <c r="F82" s="364" t="str">
        <f t="shared" ca="1" si="9"/>
        <v>OK</v>
      </c>
      <c r="G82" s="253" t="s">
        <v>1614</v>
      </c>
      <c r="H82" s="359" t="s">
        <v>440</v>
      </c>
      <c r="I82" s="258" t="s">
        <v>422</v>
      </c>
      <c r="J82" s="937" t="s">
        <v>423</v>
      </c>
      <c r="K82" s="1182" t="s">
        <v>2883</v>
      </c>
      <c r="O82" s="532"/>
      <c r="P82" s="532"/>
      <c r="Q82" s="532"/>
      <c r="R82" s="532"/>
      <c r="S82" s="532"/>
      <c r="T82" s="532"/>
      <c r="U82" s="532"/>
      <c r="V82" s="532"/>
      <c r="W82" s="532"/>
    </row>
    <row r="83" spans="1:23" ht="20.100000000000001" customHeight="1">
      <c r="A83" s="351" t="s">
        <v>2018</v>
      </c>
      <c r="B83" s="253" t="s">
        <v>3443</v>
      </c>
      <c r="C83" s="358">
        <v>42611</v>
      </c>
      <c r="D83" s="364">
        <v>44409</v>
      </c>
      <c r="E83" s="364" t="str">
        <f t="shared" ca="1" si="8"/>
        <v>VIGENTE</v>
      </c>
      <c r="F83" s="364" t="str">
        <f t="shared" ca="1" si="9"/>
        <v>OK</v>
      </c>
      <c r="G83" s="253" t="s">
        <v>1614</v>
      </c>
      <c r="H83" s="359" t="s">
        <v>443</v>
      </c>
      <c r="I83" s="258" t="s">
        <v>422</v>
      </c>
      <c r="J83" s="937" t="s">
        <v>423</v>
      </c>
      <c r="K83" s="1182" t="s">
        <v>2886</v>
      </c>
      <c r="O83" s="532"/>
      <c r="P83" s="532"/>
      <c r="Q83" s="532"/>
      <c r="R83" s="532"/>
      <c r="S83" s="532"/>
      <c r="T83" s="532"/>
      <c r="U83" s="532"/>
      <c r="V83" s="532"/>
      <c r="W83" s="532"/>
    </row>
    <row r="84" spans="1:23" ht="20.100000000000001" customHeight="1">
      <c r="A84" s="351" t="s">
        <v>2018</v>
      </c>
      <c r="B84" s="253" t="s">
        <v>3444</v>
      </c>
      <c r="C84" s="358">
        <v>42611</v>
      </c>
      <c r="D84" s="364">
        <v>44409</v>
      </c>
      <c r="E84" s="364" t="str">
        <f t="shared" ca="1" si="8"/>
        <v>VIGENTE</v>
      </c>
      <c r="F84" s="364" t="str">
        <f t="shared" ca="1" si="9"/>
        <v>OK</v>
      </c>
      <c r="G84" s="253" t="s">
        <v>1614</v>
      </c>
      <c r="H84" s="359" t="s">
        <v>447</v>
      </c>
      <c r="I84" s="258" t="s">
        <v>422</v>
      </c>
      <c r="J84" s="937" t="s">
        <v>423</v>
      </c>
      <c r="K84" s="1182" t="s">
        <v>2890</v>
      </c>
      <c r="O84" s="532"/>
      <c r="P84" s="532"/>
      <c r="Q84" s="532"/>
      <c r="R84" s="532"/>
      <c r="S84" s="532"/>
      <c r="T84" s="532"/>
      <c r="U84" s="532"/>
      <c r="V84" s="532"/>
      <c r="W84" s="532"/>
    </row>
    <row r="85" spans="1:23" ht="20.100000000000001" customHeight="1">
      <c r="A85" s="351" t="s">
        <v>2018</v>
      </c>
      <c r="B85" s="253" t="s">
        <v>3445</v>
      </c>
      <c r="C85" s="358">
        <v>42611</v>
      </c>
      <c r="D85" s="364">
        <v>44409</v>
      </c>
      <c r="E85" s="364" t="str">
        <f t="shared" ca="1" si="8"/>
        <v>VIGENTE</v>
      </c>
      <c r="F85" s="364" t="str">
        <f t="shared" ca="1" si="9"/>
        <v>OK</v>
      </c>
      <c r="G85" s="253" t="s">
        <v>1614</v>
      </c>
      <c r="H85" s="359" t="s">
        <v>448</v>
      </c>
      <c r="I85" s="258" t="s">
        <v>422</v>
      </c>
      <c r="J85" s="937" t="s">
        <v>423</v>
      </c>
      <c r="K85" s="1182" t="s">
        <v>2891</v>
      </c>
      <c r="O85" s="532"/>
      <c r="P85" s="532"/>
      <c r="Q85" s="532"/>
      <c r="R85" s="532"/>
      <c r="S85" s="532"/>
      <c r="T85" s="532"/>
      <c r="U85" s="532"/>
      <c r="V85" s="532"/>
      <c r="W85" s="532"/>
    </row>
    <row r="86" spans="1:23" ht="20.100000000000001" customHeight="1">
      <c r="A86" s="351" t="s">
        <v>2018</v>
      </c>
      <c r="B86" s="253" t="s">
        <v>3446</v>
      </c>
      <c r="C86" s="358">
        <v>42611</v>
      </c>
      <c r="D86" s="364">
        <v>44409</v>
      </c>
      <c r="E86" s="364" t="str">
        <f t="shared" ca="1" si="8"/>
        <v>VIGENTE</v>
      </c>
      <c r="F86" s="364" t="str">
        <f t="shared" ca="1" si="9"/>
        <v>OK</v>
      </c>
      <c r="G86" s="253" t="s">
        <v>1614</v>
      </c>
      <c r="H86" s="359" t="s">
        <v>453</v>
      </c>
      <c r="I86" s="258" t="s">
        <v>422</v>
      </c>
      <c r="J86" s="937" t="s">
        <v>423</v>
      </c>
      <c r="K86" s="1182" t="s">
        <v>2897</v>
      </c>
      <c r="O86" s="532"/>
      <c r="P86" s="532"/>
      <c r="Q86" s="532"/>
      <c r="R86" s="532"/>
      <c r="S86" s="532"/>
      <c r="T86" s="532"/>
      <c r="U86" s="532"/>
      <c r="V86" s="532"/>
      <c r="W86" s="532"/>
    </row>
    <row r="87" spans="1:23" ht="30">
      <c r="A87" s="351" t="s">
        <v>2018</v>
      </c>
      <c r="B87" s="253" t="s">
        <v>3447</v>
      </c>
      <c r="C87" s="358">
        <v>42611</v>
      </c>
      <c r="D87" s="364">
        <v>44409</v>
      </c>
      <c r="E87" s="364" t="str">
        <f t="shared" ca="1" si="8"/>
        <v>VIGENTE</v>
      </c>
      <c r="F87" s="364" t="str">
        <f t="shared" ca="1" si="9"/>
        <v>OK</v>
      </c>
      <c r="G87" s="253" t="s">
        <v>1614</v>
      </c>
      <c r="H87" s="359" t="s">
        <v>3455</v>
      </c>
      <c r="I87" s="258" t="s">
        <v>422</v>
      </c>
      <c r="J87" s="937" t="s">
        <v>423</v>
      </c>
      <c r="K87" s="1182" t="s">
        <v>3450</v>
      </c>
      <c r="O87" s="532"/>
      <c r="P87" s="532"/>
      <c r="Q87" s="532"/>
      <c r="R87" s="532"/>
      <c r="S87" s="532"/>
      <c r="T87" s="532"/>
      <c r="U87" s="532"/>
      <c r="V87" s="532"/>
      <c r="W87" s="532"/>
    </row>
    <row r="88" spans="1:23" ht="20.100000000000001" customHeight="1">
      <c r="A88" s="351" t="s">
        <v>2018</v>
      </c>
      <c r="B88" s="253" t="s">
        <v>3448</v>
      </c>
      <c r="C88" s="358">
        <v>42611</v>
      </c>
      <c r="D88" s="364">
        <v>44409</v>
      </c>
      <c r="E88" s="364" t="str">
        <f t="shared" ca="1" si="8"/>
        <v>VIGENTE</v>
      </c>
      <c r="F88" s="364" t="str">
        <f t="shared" ca="1" si="9"/>
        <v>OK</v>
      </c>
      <c r="G88" s="253" t="s">
        <v>1614</v>
      </c>
      <c r="H88" s="359" t="s">
        <v>3456</v>
      </c>
      <c r="I88" s="258" t="s">
        <v>422</v>
      </c>
      <c r="J88" s="937" t="s">
        <v>423</v>
      </c>
      <c r="K88" s="1182" t="s">
        <v>3451</v>
      </c>
      <c r="O88" s="532"/>
      <c r="P88" s="532"/>
      <c r="Q88" s="532"/>
      <c r="R88" s="532"/>
      <c r="S88" s="532"/>
      <c r="T88" s="532"/>
      <c r="U88" s="532"/>
      <c r="V88" s="532"/>
      <c r="W88" s="532"/>
    </row>
    <row r="89" spans="1:23" ht="20.100000000000001" customHeight="1">
      <c r="A89" s="351" t="s">
        <v>2018</v>
      </c>
      <c r="B89" s="253" t="s">
        <v>3449</v>
      </c>
      <c r="C89" s="358">
        <v>42611</v>
      </c>
      <c r="D89" s="364">
        <v>44409</v>
      </c>
      <c r="E89" s="364" t="str">
        <f t="shared" ca="1" si="8"/>
        <v>VIGENTE</v>
      </c>
      <c r="F89" s="364" t="str">
        <f t="shared" ca="1" si="9"/>
        <v>OK</v>
      </c>
      <c r="G89" s="253" t="s">
        <v>1614</v>
      </c>
      <c r="H89" s="359" t="s">
        <v>3457</v>
      </c>
      <c r="I89" s="258" t="s">
        <v>422</v>
      </c>
      <c r="J89" s="937" t="s">
        <v>423</v>
      </c>
      <c r="K89" s="1182" t="s">
        <v>3452</v>
      </c>
      <c r="O89" s="532"/>
      <c r="P89" s="532"/>
      <c r="Q89" s="532"/>
      <c r="R89" s="532"/>
      <c r="S89" s="532"/>
      <c r="T89" s="532"/>
      <c r="U89" s="532"/>
      <c r="V89" s="532"/>
      <c r="W89" s="532"/>
    </row>
    <row r="90" spans="1:23" ht="30">
      <c r="A90" s="351" t="s">
        <v>2018</v>
      </c>
      <c r="B90" s="253" t="s">
        <v>3458</v>
      </c>
      <c r="C90" s="358">
        <v>42611</v>
      </c>
      <c r="D90" s="364">
        <v>44409</v>
      </c>
      <c r="E90" s="364" t="str">
        <f t="shared" ca="1" si="8"/>
        <v>VIGENTE</v>
      </c>
      <c r="F90" s="364" t="str">
        <f t="shared" ca="1" si="9"/>
        <v>OK</v>
      </c>
      <c r="G90" s="253" t="s">
        <v>1614</v>
      </c>
      <c r="H90" s="359" t="s">
        <v>3469</v>
      </c>
      <c r="I90" s="258" t="s">
        <v>422</v>
      </c>
      <c r="J90" s="937" t="s">
        <v>423</v>
      </c>
      <c r="K90" s="1182" t="s">
        <v>3479</v>
      </c>
      <c r="O90" s="532"/>
      <c r="P90" s="532"/>
      <c r="Q90" s="532"/>
      <c r="R90" s="532"/>
      <c r="S90" s="532"/>
      <c r="T90" s="532"/>
      <c r="U90" s="532"/>
      <c r="V90" s="532"/>
      <c r="W90" s="532"/>
    </row>
    <row r="91" spans="1:23" ht="20.100000000000001" customHeight="1">
      <c r="A91" s="351" t="s">
        <v>2018</v>
      </c>
      <c r="B91" s="253" t="s">
        <v>3459</v>
      </c>
      <c r="C91" s="358">
        <v>42611</v>
      </c>
      <c r="D91" s="364">
        <v>44409</v>
      </c>
      <c r="E91" s="364" t="str">
        <f t="shared" ca="1" si="8"/>
        <v>VIGENTE</v>
      </c>
      <c r="F91" s="364" t="str">
        <f t="shared" ca="1" si="9"/>
        <v>OK</v>
      </c>
      <c r="G91" s="253" t="s">
        <v>1614</v>
      </c>
      <c r="H91" s="359" t="s">
        <v>3470</v>
      </c>
      <c r="I91" s="258" t="s">
        <v>422</v>
      </c>
      <c r="J91" s="937" t="s">
        <v>423</v>
      </c>
      <c r="K91" s="1182" t="s">
        <v>3480</v>
      </c>
      <c r="O91" s="532"/>
      <c r="P91" s="532"/>
      <c r="Q91" s="532"/>
      <c r="R91" s="532"/>
      <c r="S91" s="532"/>
      <c r="T91" s="532"/>
      <c r="U91" s="532"/>
      <c r="V91" s="532"/>
      <c r="W91" s="532"/>
    </row>
    <row r="92" spans="1:23" ht="20.100000000000001" customHeight="1">
      <c r="A92" s="351" t="s">
        <v>2018</v>
      </c>
      <c r="B92" s="253" t="s">
        <v>3460</v>
      </c>
      <c r="C92" s="358">
        <v>42611</v>
      </c>
      <c r="D92" s="364">
        <v>44409</v>
      </c>
      <c r="E92" s="364" t="str">
        <f t="shared" ca="1" si="8"/>
        <v>VIGENTE</v>
      </c>
      <c r="F92" s="364" t="str">
        <f t="shared" ca="1" si="9"/>
        <v>OK</v>
      </c>
      <c r="G92" s="253" t="s">
        <v>1614</v>
      </c>
      <c r="H92" s="359" t="s">
        <v>3471</v>
      </c>
      <c r="I92" s="258" t="s">
        <v>422</v>
      </c>
      <c r="J92" s="937" t="s">
        <v>423</v>
      </c>
      <c r="K92" s="1182" t="s">
        <v>3481</v>
      </c>
      <c r="O92" s="532"/>
      <c r="P92" s="532"/>
      <c r="Q92" s="532"/>
      <c r="R92" s="532"/>
      <c r="S92" s="532"/>
      <c r="T92" s="532"/>
      <c r="U92" s="532"/>
      <c r="V92" s="532"/>
      <c r="W92" s="532"/>
    </row>
    <row r="93" spans="1:23" ht="30">
      <c r="A93" s="351" t="s">
        <v>2018</v>
      </c>
      <c r="B93" s="253" t="s">
        <v>3461</v>
      </c>
      <c r="C93" s="358">
        <v>42611</v>
      </c>
      <c r="D93" s="364">
        <v>44409</v>
      </c>
      <c r="E93" s="364" t="str">
        <f t="shared" ca="1" si="8"/>
        <v>VIGENTE</v>
      </c>
      <c r="F93" s="364" t="str">
        <f t="shared" ca="1" si="9"/>
        <v>OK</v>
      </c>
      <c r="G93" s="253" t="s">
        <v>1614</v>
      </c>
      <c r="H93" s="359" t="s">
        <v>3472</v>
      </c>
      <c r="I93" s="258" t="s">
        <v>422</v>
      </c>
      <c r="J93" s="937" t="s">
        <v>423</v>
      </c>
      <c r="K93" s="1182" t="s">
        <v>3482</v>
      </c>
      <c r="O93" s="532"/>
      <c r="P93" s="532"/>
      <c r="Q93" s="532"/>
      <c r="R93" s="532"/>
      <c r="S93" s="532"/>
      <c r="T93" s="532"/>
      <c r="U93" s="532"/>
      <c r="V93" s="532"/>
      <c r="W93" s="532"/>
    </row>
    <row r="94" spans="1:23" ht="21" customHeight="1">
      <c r="A94" s="351" t="s">
        <v>2018</v>
      </c>
      <c r="B94" s="253" t="s">
        <v>3462</v>
      </c>
      <c r="C94" s="358">
        <v>42611</v>
      </c>
      <c r="D94" s="364">
        <v>44409</v>
      </c>
      <c r="E94" s="364" t="str">
        <f t="shared" ca="1" si="8"/>
        <v>VIGENTE</v>
      </c>
      <c r="F94" s="364" t="str">
        <f t="shared" ca="1" si="9"/>
        <v>OK</v>
      </c>
      <c r="G94" s="253" t="s">
        <v>1614</v>
      </c>
      <c r="H94" s="359" t="s">
        <v>3473</v>
      </c>
      <c r="I94" s="258" t="s">
        <v>422</v>
      </c>
      <c r="J94" s="937" t="s">
        <v>423</v>
      </c>
      <c r="K94" s="1182" t="s">
        <v>3483</v>
      </c>
      <c r="O94" s="532"/>
      <c r="P94" s="532"/>
      <c r="Q94" s="532"/>
      <c r="R94" s="532"/>
      <c r="S94" s="532"/>
      <c r="T94" s="532"/>
      <c r="U94" s="532"/>
      <c r="V94" s="532"/>
      <c r="W94" s="532"/>
    </row>
    <row r="95" spans="1:23" ht="30">
      <c r="A95" s="351" t="s">
        <v>2018</v>
      </c>
      <c r="B95" s="253" t="s">
        <v>3463</v>
      </c>
      <c r="C95" s="358">
        <v>42611</v>
      </c>
      <c r="D95" s="364">
        <v>44409</v>
      </c>
      <c r="E95" s="364" t="str">
        <f t="shared" ca="1" si="8"/>
        <v>VIGENTE</v>
      </c>
      <c r="F95" s="364" t="str">
        <f t="shared" ca="1" si="9"/>
        <v>OK</v>
      </c>
      <c r="G95" s="253" t="s">
        <v>1614</v>
      </c>
      <c r="H95" s="359" t="s">
        <v>3474</v>
      </c>
      <c r="I95" s="258" t="s">
        <v>422</v>
      </c>
      <c r="J95" s="937" t="s">
        <v>423</v>
      </c>
      <c r="K95" s="1182" t="s">
        <v>3484</v>
      </c>
      <c r="O95" s="532"/>
      <c r="P95" s="532"/>
      <c r="Q95" s="532"/>
      <c r="R95" s="532"/>
      <c r="S95" s="532"/>
      <c r="T95" s="532"/>
      <c r="U95" s="532"/>
      <c r="V95" s="532"/>
      <c r="W95" s="532"/>
    </row>
    <row r="96" spans="1:23" ht="21" customHeight="1">
      <c r="A96" s="351" t="s">
        <v>2018</v>
      </c>
      <c r="B96" s="253" t="s">
        <v>3464</v>
      </c>
      <c r="C96" s="358">
        <v>42611</v>
      </c>
      <c r="D96" s="364">
        <v>44409</v>
      </c>
      <c r="E96" s="364" t="str">
        <f t="shared" ca="1" si="8"/>
        <v>VIGENTE</v>
      </c>
      <c r="F96" s="364" t="str">
        <f t="shared" ca="1" si="9"/>
        <v>OK</v>
      </c>
      <c r="G96" s="253" t="s">
        <v>1614</v>
      </c>
      <c r="H96" s="359" t="s">
        <v>3475</v>
      </c>
      <c r="I96" s="258" t="s">
        <v>422</v>
      </c>
      <c r="J96" s="937" t="s">
        <v>423</v>
      </c>
      <c r="K96" s="1182" t="s">
        <v>3485</v>
      </c>
      <c r="O96" s="532"/>
      <c r="P96" s="532"/>
      <c r="Q96" s="532"/>
      <c r="R96" s="532"/>
      <c r="S96" s="532"/>
      <c r="T96" s="532"/>
      <c r="U96" s="532"/>
      <c r="V96" s="532"/>
      <c r="W96" s="532"/>
    </row>
    <row r="97" spans="1:23" ht="30">
      <c r="A97" s="351" t="s">
        <v>2018</v>
      </c>
      <c r="B97" s="253" t="s">
        <v>3465</v>
      </c>
      <c r="C97" s="358">
        <v>42611</v>
      </c>
      <c r="D97" s="364">
        <v>44409</v>
      </c>
      <c r="E97" s="364" t="str">
        <f t="shared" ca="1" si="8"/>
        <v>VIGENTE</v>
      </c>
      <c r="F97" s="364" t="str">
        <f t="shared" ca="1" si="9"/>
        <v>OK</v>
      </c>
      <c r="G97" s="253" t="s">
        <v>1614</v>
      </c>
      <c r="H97" s="359" t="s">
        <v>3476</v>
      </c>
      <c r="I97" s="258" t="s">
        <v>422</v>
      </c>
      <c r="J97" s="937" t="s">
        <v>423</v>
      </c>
      <c r="K97" s="1182" t="s">
        <v>3486</v>
      </c>
      <c r="O97" s="532"/>
      <c r="P97" s="532"/>
      <c r="Q97" s="532"/>
      <c r="R97" s="532"/>
      <c r="S97" s="532"/>
      <c r="T97" s="532"/>
      <c r="U97" s="532"/>
      <c r="V97" s="532"/>
      <c r="W97" s="532"/>
    </row>
    <row r="98" spans="1:23" ht="21" customHeight="1">
      <c r="A98" s="351" t="s">
        <v>2018</v>
      </c>
      <c r="B98" s="253" t="s">
        <v>3466</v>
      </c>
      <c r="C98" s="358">
        <v>42611</v>
      </c>
      <c r="D98" s="364">
        <v>44409</v>
      </c>
      <c r="E98" s="364" t="str">
        <f t="shared" ca="1" si="8"/>
        <v>VIGENTE</v>
      </c>
      <c r="F98" s="364" t="str">
        <f t="shared" ca="1" si="9"/>
        <v>OK</v>
      </c>
      <c r="G98" s="253" t="s">
        <v>1614</v>
      </c>
      <c r="H98" s="359" t="s">
        <v>3477</v>
      </c>
      <c r="I98" s="258" t="s">
        <v>422</v>
      </c>
      <c r="J98" s="937" t="s">
        <v>423</v>
      </c>
      <c r="K98" s="1182" t="s">
        <v>3487</v>
      </c>
      <c r="O98" s="532"/>
      <c r="P98" s="532"/>
      <c r="Q98" s="532"/>
      <c r="R98" s="532"/>
      <c r="S98" s="532"/>
      <c r="T98" s="532"/>
      <c r="U98" s="532"/>
      <c r="V98" s="532"/>
      <c r="W98" s="532"/>
    </row>
    <row r="99" spans="1:23" ht="30">
      <c r="A99" s="351" t="s">
        <v>2018</v>
      </c>
      <c r="B99" s="253" t="s">
        <v>3467</v>
      </c>
      <c r="C99" s="358">
        <v>42611</v>
      </c>
      <c r="D99" s="364">
        <v>44409</v>
      </c>
      <c r="E99" s="364" t="str">
        <f t="shared" ca="1" si="8"/>
        <v>VIGENTE</v>
      </c>
      <c r="F99" s="364" t="str">
        <f t="shared" ca="1" si="9"/>
        <v>OK</v>
      </c>
      <c r="G99" s="253" t="s">
        <v>1614</v>
      </c>
      <c r="H99" s="359" t="s">
        <v>3478</v>
      </c>
      <c r="I99" s="258" t="s">
        <v>422</v>
      </c>
      <c r="J99" s="937" t="s">
        <v>423</v>
      </c>
      <c r="K99" s="1182" t="s">
        <v>2881</v>
      </c>
      <c r="O99" s="532"/>
      <c r="P99" s="532"/>
      <c r="Q99" s="532"/>
      <c r="R99" s="532"/>
      <c r="S99" s="532"/>
      <c r="T99" s="532"/>
      <c r="U99" s="532"/>
      <c r="V99" s="532"/>
      <c r="W99" s="532"/>
    </row>
    <row r="100" spans="1:23" ht="20.100000000000001" customHeight="1">
      <c r="A100" s="351" t="s">
        <v>2018</v>
      </c>
      <c r="B100" s="253" t="s">
        <v>3468</v>
      </c>
      <c r="C100" s="358">
        <v>42611</v>
      </c>
      <c r="D100" s="364">
        <v>44409</v>
      </c>
      <c r="E100" s="364" t="str">
        <f t="shared" ca="1" si="8"/>
        <v>VIGENTE</v>
      </c>
      <c r="F100" s="364" t="str">
        <f t="shared" ca="1" si="9"/>
        <v>OK</v>
      </c>
      <c r="G100" s="253" t="s">
        <v>1614</v>
      </c>
      <c r="H100" s="359" t="s">
        <v>438</v>
      </c>
      <c r="I100" s="258" t="s">
        <v>422</v>
      </c>
      <c r="J100" s="937" t="s">
        <v>423</v>
      </c>
      <c r="K100" s="1182" t="s">
        <v>3501</v>
      </c>
      <c r="O100" s="532"/>
      <c r="P100" s="532"/>
      <c r="Q100" s="532"/>
      <c r="R100" s="532"/>
      <c r="S100" s="532"/>
      <c r="T100" s="532"/>
      <c r="U100" s="532"/>
      <c r="V100" s="532"/>
      <c r="W100" s="532"/>
    </row>
    <row r="101" spans="1:23" ht="20.100000000000001" customHeight="1">
      <c r="A101" s="351" t="s">
        <v>2018</v>
      </c>
      <c r="B101" s="253" t="s">
        <v>3488</v>
      </c>
      <c r="C101" s="358">
        <v>42611</v>
      </c>
      <c r="D101" s="364">
        <v>44409</v>
      </c>
      <c r="E101" s="364" t="str">
        <f t="shared" ca="1" si="8"/>
        <v>VIGENTE</v>
      </c>
      <c r="F101" s="364" t="str">
        <f t="shared" ca="1" si="9"/>
        <v>OK</v>
      </c>
      <c r="G101" s="253" t="s">
        <v>1614</v>
      </c>
      <c r="H101" s="359" t="s">
        <v>3495</v>
      </c>
      <c r="I101" s="258" t="s">
        <v>422</v>
      </c>
      <c r="J101" s="937" t="s">
        <v>423</v>
      </c>
      <c r="K101" s="1182" t="s">
        <v>3502</v>
      </c>
      <c r="O101" s="532"/>
      <c r="P101" s="532"/>
      <c r="Q101" s="532"/>
      <c r="R101" s="532"/>
      <c r="S101" s="532"/>
      <c r="T101" s="532"/>
      <c r="U101" s="532"/>
      <c r="V101" s="532"/>
      <c r="W101" s="532"/>
    </row>
    <row r="102" spans="1:23" ht="20.100000000000001" customHeight="1">
      <c r="A102" s="351" t="s">
        <v>2018</v>
      </c>
      <c r="B102" s="253" t="s">
        <v>3489</v>
      </c>
      <c r="C102" s="358">
        <v>42611</v>
      </c>
      <c r="D102" s="364">
        <v>44409</v>
      </c>
      <c r="E102" s="364" t="str">
        <f t="shared" ca="1" si="8"/>
        <v>VIGENTE</v>
      </c>
      <c r="F102" s="364" t="str">
        <f t="shared" ca="1" si="9"/>
        <v>OK</v>
      </c>
      <c r="G102" s="253" t="s">
        <v>1614</v>
      </c>
      <c r="H102" s="359" t="s">
        <v>3496</v>
      </c>
      <c r="I102" s="258" t="s">
        <v>422</v>
      </c>
      <c r="J102" s="937" t="s">
        <v>423</v>
      </c>
      <c r="K102" s="1182" t="s">
        <v>3503</v>
      </c>
      <c r="O102" s="532"/>
      <c r="P102" s="532"/>
      <c r="Q102" s="532"/>
      <c r="R102" s="532"/>
      <c r="S102" s="532"/>
      <c r="T102" s="532"/>
      <c r="U102" s="532"/>
      <c r="V102" s="532"/>
      <c r="W102" s="532"/>
    </row>
    <row r="103" spans="1:23" ht="20.100000000000001" customHeight="1">
      <c r="A103" s="351" t="s">
        <v>2018</v>
      </c>
      <c r="B103" s="253" t="s">
        <v>3490</v>
      </c>
      <c r="C103" s="358">
        <v>42611</v>
      </c>
      <c r="D103" s="364">
        <v>44409</v>
      </c>
      <c r="E103" s="364" t="str">
        <f t="shared" ca="1" si="8"/>
        <v>VIGENTE</v>
      </c>
      <c r="F103" s="364" t="str">
        <f t="shared" ca="1" si="9"/>
        <v>OK</v>
      </c>
      <c r="G103" s="253" t="s">
        <v>1614</v>
      </c>
      <c r="H103" s="359" t="s">
        <v>3497</v>
      </c>
      <c r="I103" s="258" t="s">
        <v>422</v>
      </c>
      <c r="J103" s="937" t="s">
        <v>423</v>
      </c>
      <c r="K103" s="1182" t="s">
        <v>3504</v>
      </c>
      <c r="O103" s="532"/>
      <c r="P103" s="532"/>
      <c r="Q103" s="532"/>
      <c r="R103" s="532"/>
      <c r="S103" s="532"/>
      <c r="T103" s="532"/>
      <c r="U103" s="532"/>
      <c r="V103" s="532"/>
      <c r="W103" s="532"/>
    </row>
    <row r="104" spans="1:23" ht="20.100000000000001" customHeight="1">
      <c r="A104" s="351" t="s">
        <v>2018</v>
      </c>
      <c r="B104" s="253" t="s">
        <v>3491</v>
      </c>
      <c r="C104" s="358">
        <v>42611</v>
      </c>
      <c r="D104" s="364">
        <v>44409</v>
      </c>
      <c r="E104" s="364" t="str">
        <f t="shared" ca="1" si="8"/>
        <v>VIGENTE</v>
      </c>
      <c r="F104" s="364" t="str">
        <f t="shared" ca="1" si="9"/>
        <v>OK</v>
      </c>
      <c r="G104" s="253" t="s">
        <v>1614</v>
      </c>
      <c r="H104" s="359" t="s">
        <v>439</v>
      </c>
      <c r="I104" s="258" t="s">
        <v>422</v>
      </c>
      <c r="J104" s="937" t="s">
        <v>423</v>
      </c>
      <c r="K104" s="1182" t="s">
        <v>3505</v>
      </c>
      <c r="O104" s="532"/>
      <c r="P104" s="532"/>
      <c r="Q104" s="532"/>
      <c r="R104" s="532"/>
      <c r="S104" s="532"/>
      <c r="T104" s="532"/>
      <c r="U104" s="532"/>
      <c r="V104" s="532"/>
      <c r="W104" s="532"/>
    </row>
    <row r="105" spans="1:23" ht="20.100000000000001" customHeight="1">
      <c r="A105" s="351" t="s">
        <v>2018</v>
      </c>
      <c r="B105" s="253" t="s">
        <v>3492</v>
      </c>
      <c r="C105" s="358">
        <v>42611</v>
      </c>
      <c r="D105" s="364">
        <v>44409</v>
      </c>
      <c r="E105" s="364" t="str">
        <f t="shared" ca="1" si="8"/>
        <v>VIGENTE</v>
      </c>
      <c r="F105" s="364" t="str">
        <f t="shared" ca="1" si="9"/>
        <v>OK</v>
      </c>
      <c r="G105" s="253" t="s">
        <v>1614</v>
      </c>
      <c r="H105" s="359" t="s">
        <v>3498</v>
      </c>
      <c r="I105" s="258" t="s">
        <v>422</v>
      </c>
      <c r="J105" s="937" t="s">
        <v>423</v>
      </c>
      <c r="K105" s="1182" t="s">
        <v>3506</v>
      </c>
      <c r="O105" s="532"/>
      <c r="P105" s="532"/>
      <c r="Q105" s="532"/>
      <c r="R105" s="532"/>
      <c r="S105" s="532"/>
      <c r="T105" s="532"/>
      <c r="U105" s="532"/>
      <c r="V105" s="532"/>
      <c r="W105" s="532"/>
    </row>
    <row r="106" spans="1:23" ht="30">
      <c r="A106" s="1154" t="s">
        <v>2018</v>
      </c>
      <c r="B106" s="906" t="s">
        <v>3493</v>
      </c>
      <c r="C106" s="1155">
        <v>42611</v>
      </c>
      <c r="D106" s="811">
        <v>44409</v>
      </c>
      <c r="E106" s="811" t="str">
        <f t="shared" ca="1" si="8"/>
        <v>VIGENTE</v>
      </c>
      <c r="F106" s="811" t="str">
        <f t="shared" ca="1" si="9"/>
        <v>OK</v>
      </c>
      <c r="G106" s="906" t="s">
        <v>1614</v>
      </c>
      <c r="H106" s="1156" t="s">
        <v>3499</v>
      </c>
      <c r="I106" s="909" t="s">
        <v>422</v>
      </c>
      <c r="J106" s="1171" t="s">
        <v>423</v>
      </c>
      <c r="K106" s="1182" t="s">
        <v>3507</v>
      </c>
      <c r="O106" s="532"/>
      <c r="P106" s="532"/>
      <c r="Q106" s="532"/>
      <c r="R106" s="532"/>
      <c r="S106" s="532"/>
      <c r="T106" s="532"/>
      <c r="U106" s="532"/>
      <c r="V106" s="532"/>
      <c r="W106" s="532"/>
    </row>
    <row r="107" spans="1:23" s="1166" customFormat="1" ht="22.5" customHeight="1">
      <c r="A107" s="1120" t="s">
        <v>2018</v>
      </c>
      <c r="B107" s="194" t="s">
        <v>3494</v>
      </c>
      <c r="C107" s="1161">
        <v>42611</v>
      </c>
      <c r="D107" s="1162">
        <v>44409</v>
      </c>
      <c r="E107" s="1162" t="str">
        <f t="shared" ref="E107:E108" ca="1" si="10">IF(D107&lt;=$T$2,"CADUCADO","VIGENTE")</f>
        <v>VIGENTE</v>
      </c>
      <c r="F107" s="1162" t="str">
        <f t="shared" ref="F107:F108" ca="1" si="11">IF($T$2&gt;=(EDATE(D107,-4)),"ALERTA","OK")</f>
        <v>OK</v>
      </c>
      <c r="G107" s="194" t="s">
        <v>1614</v>
      </c>
      <c r="H107" s="1163" t="s">
        <v>3500</v>
      </c>
      <c r="I107" s="198" t="s">
        <v>422</v>
      </c>
      <c r="J107" s="1172" t="s">
        <v>423</v>
      </c>
      <c r="K107" s="1182" t="s">
        <v>3508</v>
      </c>
      <c r="L107" s="1174"/>
      <c r="M107" s="1164"/>
      <c r="N107" s="1164"/>
      <c r="O107" s="1165"/>
      <c r="P107" s="1165"/>
      <c r="Q107" s="1165"/>
      <c r="R107" s="1165"/>
      <c r="S107" s="1165"/>
      <c r="T107" s="1165"/>
      <c r="U107" s="1165"/>
      <c r="V107" s="1165"/>
      <c r="W107" s="1165"/>
    </row>
    <row r="108" spans="1:23" ht="45.75" customHeight="1">
      <c r="A108" s="1769" t="s">
        <v>2017</v>
      </c>
      <c r="B108" s="1399" t="s">
        <v>4406</v>
      </c>
      <c r="C108" s="1770">
        <v>43109</v>
      </c>
      <c r="D108" s="1771">
        <v>44935</v>
      </c>
      <c r="E108" s="1771" t="str">
        <f t="shared" ca="1" si="10"/>
        <v>VIGENTE</v>
      </c>
      <c r="F108" s="1771" t="str">
        <f t="shared" ca="1" si="11"/>
        <v>OK</v>
      </c>
      <c r="G108" s="1399" t="s">
        <v>1614</v>
      </c>
      <c r="H108" s="1772" t="s">
        <v>4407</v>
      </c>
      <c r="I108" s="1403" t="s">
        <v>4408</v>
      </c>
      <c r="J108" s="1767" t="s">
        <v>4410</v>
      </c>
      <c r="K108" s="1765" t="s">
        <v>4409</v>
      </c>
      <c r="O108" s="532"/>
      <c r="P108" s="532"/>
      <c r="Q108" s="532"/>
      <c r="R108" s="532"/>
      <c r="S108" s="532"/>
      <c r="T108" s="532"/>
      <c r="U108" s="532"/>
      <c r="V108" s="532"/>
      <c r="W108" s="532"/>
    </row>
    <row r="109" spans="1:23" ht="27.75" customHeight="1">
      <c r="A109" s="1776" t="s">
        <v>2019</v>
      </c>
      <c r="B109" s="1419" t="s">
        <v>5324</v>
      </c>
      <c r="C109" s="1420">
        <v>43458</v>
      </c>
      <c r="D109" s="1777">
        <v>45291</v>
      </c>
      <c r="E109" s="1777" t="str">
        <f ca="1">IF(D109&lt;=$T$2,"CADUCADO","VIGENTE")</f>
        <v>VIGENTE</v>
      </c>
      <c r="F109" s="1777" t="str">
        <f ca="1">IF($T$2&gt;=(EDATE(D109,-4)),"ALERTA","OK")</f>
        <v>OK</v>
      </c>
      <c r="G109" s="1419" t="s">
        <v>1615</v>
      </c>
      <c r="H109" s="1429" t="s">
        <v>5323</v>
      </c>
      <c r="I109" s="1429" t="s">
        <v>5325</v>
      </c>
      <c r="J109" s="1419"/>
      <c r="K109" s="1768"/>
      <c r="O109" s="532"/>
      <c r="P109" s="532"/>
      <c r="Q109" s="532"/>
      <c r="R109" s="532"/>
      <c r="S109" s="532"/>
      <c r="T109" s="532"/>
      <c r="U109" s="532"/>
      <c r="V109" s="532"/>
      <c r="W109" s="532"/>
    </row>
    <row r="110" spans="1:23" ht="22.5" customHeight="1">
      <c r="A110" s="1773" t="s">
        <v>2018</v>
      </c>
      <c r="B110" s="1113" t="s">
        <v>5326</v>
      </c>
      <c r="C110" s="1114">
        <v>43458</v>
      </c>
      <c r="D110" s="1774">
        <v>45291</v>
      </c>
      <c r="E110" s="1774" t="str">
        <f t="shared" ref="E110:E120" ca="1" si="12">IF(D110&lt;=$T$2,"CADUCADO","VIGENTE")</f>
        <v>VIGENTE</v>
      </c>
      <c r="F110" s="1774" t="str">
        <f t="shared" ref="F110:F120" ca="1" si="13">IF($T$2&gt;=(EDATE(D110,-4)),"ALERTA","OK")</f>
        <v>OK</v>
      </c>
      <c r="G110" s="1113" t="s">
        <v>1615</v>
      </c>
      <c r="H110" s="1117" t="s">
        <v>5337</v>
      </c>
      <c r="I110" s="198" t="s">
        <v>5325</v>
      </c>
      <c r="J110" s="1113" t="s">
        <v>5359</v>
      </c>
      <c r="K110" s="1775" t="s">
        <v>5348</v>
      </c>
      <c r="O110" s="532"/>
      <c r="P110" s="532"/>
      <c r="Q110" s="532"/>
      <c r="R110" s="532"/>
      <c r="S110" s="532"/>
      <c r="T110" s="532"/>
      <c r="U110" s="532"/>
      <c r="V110" s="532"/>
      <c r="W110" s="532"/>
    </row>
    <row r="111" spans="1:23" ht="22.5" customHeight="1">
      <c r="A111" s="1766" t="s">
        <v>2018</v>
      </c>
      <c r="B111" s="253" t="s">
        <v>5327</v>
      </c>
      <c r="C111" s="277">
        <v>43458</v>
      </c>
      <c r="D111" s="255">
        <v>45291</v>
      </c>
      <c r="E111" s="255" t="str">
        <f t="shared" ca="1" si="12"/>
        <v>VIGENTE</v>
      </c>
      <c r="F111" s="255" t="str">
        <f t="shared" ca="1" si="13"/>
        <v>OK</v>
      </c>
      <c r="G111" s="253" t="s">
        <v>1615</v>
      </c>
      <c r="H111" s="258" t="s">
        <v>5338</v>
      </c>
      <c r="I111" s="198" t="s">
        <v>5325</v>
      </c>
      <c r="J111" s="253" t="s">
        <v>5360</v>
      </c>
      <c r="K111" s="1182" t="s">
        <v>5349</v>
      </c>
      <c r="O111" s="532"/>
      <c r="P111" s="532"/>
      <c r="Q111" s="532"/>
      <c r="R111" s="532"/>
      <c r="S111" s="532"/>
      <c r="T111" s="532"/>
      <c r="U111" s="532"/>
      <c r="V111" s="532"/>
      <c r="W111" s="532"/>
    </row>
    <row r="112" spans="1:23" ht="22.5" customHeight="1">
      <c r="A112" s="1766" t="s">
        <v>2018</v>
      </c>
      <c r="B112" s="253" t="s">
        <v>5328</v>
      </c>
      <c r="C112" s="277">
        <v>43458</v>
      </c>
      <c r="D112" s="255">
        <v>45291</v>
      </c>
      <c r="E112" s="255" t="str">
        <f t="shared" ca="1" si="12"/>
        <v>VIGENTE</v>
      </c>
      <c r="F112" s="255" t="str">
        <f t="shared" ca="1" si="13"/>
        <v>OK</v>
      </c>
      <c r="G112" s="253" t="s">
        <v>1615</v>
      </c>
      <c r="H112" s="258" t="s">
        <v>5339</v>
      </c>
      <c r="I112" s="198" t="s">
        <v>5325</v>
      </c>
      <c r="J112" s="253" t="s">
        <v>5361</v>
      </c>
      <c r="K112" s="1182" t="s">
        <v>5350</v>
      </c>
      <c r="O112" s="532"/>
      <c r="P112" s="532"/>
      <c r="Q112" s="532"/>
      <c r="R112" s="532"/>
      <c r="S112" s="532"/>
      <c r="T112" s="532"/>
      <c r="U112" s="532"/>
      <c r="V112" s="532"/>
      <c r="W112" s="532"/>
    </row>
    <row r="113" spans="1:23" ht="22.5" customHeight="1">
      <c r="A113" s="1766" t="s">
        <v>2018</v>
      </c>
      <c r="B113" s="253" t="s">
        <v>5329</v>
      </c>
      <c r="C113" s="277">
        <v>43458</v>
      </c>
      <c r="D113" s="255">
        <v>45291</v>
      </c>
      <c r="E113" s="255" t="str">
        <f t="shared" ca="1" si="12"/>
        <v>VIGENTE</v>
      </c>
      <c r="F113" s="255" t="str">
        <f t="shared" ca="1" si="13"/>
        <v>OK</v>
      </c>
      <c r="G113" s="253" t="s">
        <v>1615</v>
      </c>
      <c r="H113" s="258" t="s">
        <v>5340</v>
      </c>
      <c r="I113" s="198" t="s">
        <v>5325</v>
      </c>
      <c r="J113" s="253" t="s">
        <v>5362</v>
      </c>
      <c r="K113" s="1182" t="s">
        <v>5351</v>
      </c>
      <c r="O113" s="532"/>
      <c r="P113" s="532"/>
      <c r="Q113" s="532"/>
      <c r="R113" s="532"/>
      <c r="S113" s="532"/>
      <c r="T113" s="532"/>
      <c r="U113" s="532"/>
      <c r="V113" s="532"/>
      <c r="W113" s="532"/>
    </row>
    <row r="114" spans="1:23" ht="22.5" customHeight="1">
      <c r="A114" s="1766" t="s">
        <v>2018</v>
      </c>
      <c r="B114" s="253" t="s">
        <v>5330</v>
      </c>
      <c r="C114" s="277">
        <v>43458</v>
      </c>
      <c r="D114" s="255">
        <v>45291</v>
      </c>
      <c r="E114" s="255" t="str">
        <f t="shared" ca="1" si="12"/>
        <v>VIGENTE</v>
      </c>
      <c r="F114" s="255" t="str">
        <f t="shared" ca="1" si="13"/>
        <v>OK</v>
      </c>
      <c r="G114" s="253" t="s">
        <v>1615</v>
      </c>
      <c r="H114" s="258" t="s">
        <v>5341</v>
      </c>
      <c r="I114" s="198" t="s">
        <v>5325</v>
      </c>
      <c r="J114" s="253" t="s">
        <v>5363</v>
      </c>
      <c r="K114" s="1182" t="s">
        <v>5352</v>
      </c>
      <c r="O114" s="532"/>
      <c r="P114" s="532"/>
      <c r="Q114" s="532"/>
      <c r="R114" s="532"/>
      <c r="S114" s="532"/>
      <c r="T114" s="532"/>
      <c r="U114" s="532"/>
      <c r="V114" s="532"/>
      <c r="W114" s="532"/>
    </row>
    <row r="115" spans="1:23" ht="22.5" customHeight="1">
      <c r="A115" s="1766" t="s">
        <v>2018</v>
      </c>
      <c r="B115" s="253" t="s">
        <v>5331</v>
      </c>
      <c r="C115" s="277">
        <v>43458</v>
      </c>
      <c r="D115" s="255">
        <v>45291</v>
      </c>
      <c r="E115" s="255" t="str">
        <f t="shared" ca="1" si="12"/>
        <v>VIGENTE</v>
      </c>
      <c r="F115" s="255" t="str">
        <f t="shared" ca="1" si="13"/>
        <v>OK</v>
      </c>
      <c r="G115" s="253" t="s">
        <v>1615</v>
      </c>
      <c r="H115" s="258" t="s">
        <v>5342</v>
      </c>
      <c r="I115" s="198" t="s">
        <v>5325</v>
      </c>
      <c r="J115" s="253" t="s">
        <v>5364</v>
      </c>
      <c r="K115" s="1182" t="s">
        <v>5353</v>
      </c>
      <c r="O115" s="532"/>
      <c r="P115" s="532"/>
      <c r="Q115" s="532"/>
      <c r="R115" s="532"/>
      <c r="S115" s="532"/>
      <c r="T115" s="532"/>
      <c r="U115" s="532"/>
      <c r="V115" s="532"/>
      <c r="W115" s="532"/>
    </row>
    <row r="116" spans="1:23" ht="22.5" customHeight="1">
      <c r="A116" s="1766" t="s">
        <v>2018</v>
      </c>
      <c r="B116" s="253" t="s">
        <v>5332</v>
      </c>
      <c r="C116" s="277">
        <v>43458</v>
      </c>
      <c r="D116" s="255">
        <v>45291</v>
      </c>
      <c r="E116" s="255" t="str">
        <f t="shared" ca="1" si="12"/>
        <v>VIGENTE</v>
      </c>
      <c r="F116" s="255" t="str">
        <f t="shared" ca="1" si="13"/>
        <v>OK</v>
      </c>
      <c r="G116" s="253" t="s">
        <v>1615</v>
      </c>
      <c r="H116" s="258" t="s">
        <v>5343</v>
      </c>
      <c r="I116" s="198" t="s">
        <v>5325</v>
      </c>
      <c r="J116" s="253" t="s">
        <v>423</v>
      </c>
      <c r="K116" s="1182" t="s">
        <v>5354</v>
      </c>
      <c r="O116" s="532"/>
      <c r="P116" s="532"/>
      <c r="Q116" s="532"/>
      <c r="R116" s="532"/>
      <c r="S116" s="532"/>
      <c r="T116" s="532"/>
      <c r="U116" s="532"/>
      <c r="V116" s="532"/>
      <c r="W116" s="532"/>
    </row>
    <row r="117" spans="1:23" ht="22.5" customHeight="1">
      <c r="A117" s="1766" t="s">
        <v>2018</v>
      </c>
      <c r="B117" s="253" t="s">
        <v>5333</v>
      </c>
      <c r="C117" s="277">
        <v>43458</v>
      </c>
      <c r="D117" s="255">
        <v>45291</v>
      </c>
      <c r="E117" s="255" t="str">
        <f t="shared" ca="1" si="12"/>
        <v>VIGENTE</v>
      </c>
      <c r="F117" s="255" t="str">
        <f t="shared" ca="1" si="13"/>
        <v>OK</v>
      </c>
      <c r="G117" s="253" t="s">
        <v>1615</v>
      </c>
      <c r="H117" s="258" t="s">
        <v>5344</v>
      </c>
      <c r="I117" s="198" t="s">
        <v>5325</v>
      </c>
      <c r="J117" s="253" t="s">
        <v>5359</v>
      </c>
      <c r="K117" s="1182" t="s">
        <v>5355</v>
      </c>
      <c r="O117" s="532"/>
      <c r="P117" s="532"/>
      <c r="Q117" s="532"/>
      <c r="R117" s="532"/>
      <c r="S117" s="532"/>
      <c r="T117" s="532"/>
      <c r="U117" s="532"/>
      <c r="V117" s="532"/>
      <c r="W117" s="532"/>
    </row>
    <row r="118" spans="1:23" ht="22.5" customHeight="1">
      <c r="A118" s="1766" t="s">
        <v>2018</v>
      </c>
      <c r="B118" s="253" t="s">
        <v>5334</v>
      </c>
      <c r="C118" s="277">
        <v>43458</v>
      </c>
      <c r="D118" s="255">
        <v>45291</v>
      </c>
      <c r="E118" s="255" t="str">
        <f t="shared" ca="1" si="12"/>
        <v>VIGENTE</v>
      </c>
      <c r="F118" s="255" t="str">
        <f t="shared" ca="1" si="13"/>
        <v>OK</v>
      </c>
      <c r="G118" s="253" t="s">
        <v>1615</v>
      </c>
      <c r="H118" s="258" t="s">
        <v>5345</v>
      </c>
      <c r="I118" s="198" t="s">
        <v>5325</v>
      </c>
      <c r="J118" s="253" t="s">
        <v>5365</v>
      </c>
      <c r="K118" s="1182" t="s">
        <v>5356</v>
      </c>
      <c r="O118" s="532"/>
      <c r="P118" s="532"/>
      <c r="Q118" s="532"/>
      <c r="R118" s="532"/>
      <c r="S118" s="532"/>
      <c r="T118" s="532"/>
      <c r="U118" s="532"/>
      <c r="V118" s="532"/>
      <c r="W118" s="532"/>
    </row>
    <row r="119" spans="1:23" ht="22.5" customHeight="1">
      <c r="A119" s="1766" t="s">
        <v>2018</v>
      </c>
      <c r="B119" s="253" t="s">
        <v>5335</v>
      </c>
      <c r="C119" s="277">
        <v>43458</v>
      </c>
      <c r="D119" s="255">
        <v>45291</v>
      </c>
      <c r="E119" s="255" t="str">
        <f t="shared" ca="1" si="12"/>
        <v>VIGENTE</v>
      </c>
      <c r="F119" s="255" t="str">
        <f t="shared" ca="1" si="13"/>
        <v>OK</v>
      </c>
      <c r="G119" s="253" t="s">
        <v>1615</v>
      </c>
      <c r="H119" s="258" t="s">
        <v>5346</v>
      </c>
      <c r="I119" s="198" t="s">
        <v>5325</v>
      </c>
      <c r="J119" s="253" t="s">
        <v>5366</v>
      </c>
      <c r="K119" s="1182" t="s">
        <v>5357</v>
      </c>
      <c r="O119" s="532"/>
      <c r="P119" s="532"/>
      <c r="Q119" s="532"/>
      <c r="R119" s="532"/>
      <c r="S119" s="532"/>
      <c r="T119" s="532"/>
      <c r="U119" s="532"/>
      <c r="V119" s="532"/>
      <c r="W119" s="532"/>
    </row>
    <row r="120" spans="1:23" ht="22.5" customHeight="1">
      <c r="A120" s="1766" t="s">
        <v>2018</v>
      </c>
      <c r="B120" s="253" t="s">
        <v>5336</v>
      </c>
      <c r="C120" s="277">
        <v>43458</v>
      </c>
      <c r="D120" s="255">
        <v>45291</v>
      </c>
      <c r="E120" s="255" t="str">
        <f t="shared" ca="1" si="12"/>
        <v>VIGENTE</v>
      </c>
      <c r="F120" s="255" t="str">
        <f t="shared" ca="1" si="13"/>
        <v>OK</v>
      </c>
      <c r="G120" s="253" t="s">
        <v>1615</v>
      </c>
      <c r="H120" s="258" t="s">
        <v>5347</v>
      </c>
      <c r="I120" s="198" t="s">
        <v>5325</v>
      </c>
      <c r="J120" s="253" t="s">
        <v>5359</v>
      </c>
      <c r="K120" s="1182" t="s">
        <v>5358</v>
      </c>
      <c r="O120" s="532"/>
      <c r="P120" s="532"/>
      <c r="Q120" s="532"/>
      <c r="R120" s="532"/>
      <c r="S120" s="532"/>
      <c r="T120" s="532"/>
      <c r="U120" s="532"/>
      <c r="V120" s="532"/>
      <c r="W120" s="532"/>
    </row>
    <row r="121" spans="1:23" ht="61.5" customHeight="1">
      <c r="A121" s="1766" t="s">
        <v>2026</v>
      </c>
      <c r="B121" s="253" t="s">
        <v>5870</v>
      </c>
      <c r="C121" s="277">
        <v>43825</v>
      </c>
      <c r="D121" s="255">
        <v>45657</v>
      </c>
      <c r="E121" s="255" t="str">
        <f ca="1">IF(D121&lt;=$T$2,"CADUCADO","VIGENTE")</f>
        <v>VIGENTE</v>
      </c>
      <c r="F121" s="255" t="str">
        <f ca="1">IF($T$2&gt;=(EDATE(D121,-4)),"ALERTA","OK")</f>
        <v>OK</v>
      </c>
      <c r="G121" s="253" t="s">
        <v>1615</v>
      </c>
      <c r="H121" s="258" t="s">
        <v>5871</v>
      </c>
      <c r="I121" s="258" t="s">
        <v>5872</v>
      </c>
      <c r="J121" s="253" t="s">
        <v>5873</v>
      </c>
      <c r="K121" s="1182" t="s">
        <v>5874</v>
      </c>
      <c r="O121" s="532"/>
      <c r="P121" s="532"/>
      <c r="Q121" s="532"/>
      <c r="R121" s="532"/>
      <c r="S121" s="532"/>
      <c r="T121" s="532"/>
      <c r="U121" s="532"/>
      <c r="V121" s="532"/>
      <c r="W121" s="532"/>
    </row>
    <row r="122" spans="1:23" ht="49.5" customHeight="1" thickBot="1">
      <c r="A122" s="1157"/>
      <c r="B122" s="889"/>
      <c r="C122" s="1158"/>
      <c r="D122" s="1159"/>
      <c r="E122" s="1159"/>
      <c r="F122" s="1159"/>
      <c r="G122" s="889"/>
      <c r="H122" s="1160"/>
      <c r="I122" s="913"/>
      <c r="J122" s="1173"/>
      <c r="K122" s="1184"/>
      <c r="O122" s="532"/>
      <c r="P122" s="532"/>
      <c r="Q122" s="532"/>
      <c r="R122" s="532"/>
      <c r="S122" s="532"/>
      <c r="T122" s="532"/>
      <c r="U122" s="532"/>
      <c r="V122" s="532"/>
      <c r="W122" s="532"/>
    </row>
    <row r="123" spans="1:23" ht="15.75" thickTop="1">
      <c r="A123" s="2318" t="s">
        <v>2732</v>
      </c>
      <c r="B123" s="2319"/>
      <c r="C123" s="535"/>
      <c r="D123" s="491"/>
      <c r="E123" s="491"/>
      <c r="F123" s="491"/>
      <c r="G123" s="534"/>
      <c r="H123" s="598"/>
      <c r="I123" s="510"/>
      <c r="M123" s="491">
        <f t="shared" si="2"/>
        <v>0</v>
      </c>
      <c r="N123" s="491" t="str">
        <f t="shared" si="3"/>
        <v/>
      </c>
      <c r="O123" s="532"/>
      <c r="P123" s="532"/>
      <c r="Q123" s="532"/>
      <c r="R123" s="532"/>
      <c r="S123" s="532"/>
      <c r="T123" s="532"/>
      <c r="U123" s="532"/>
      <c r="V123" s="532"/>
      <c r="W123" s="532"/>
    </row>
    <row r="124" spans="1:23">
      <c r="G124" s="534"/>
      <c r="H124" s="505"/>
      <c r="I124" s="510"/>
      <c r="M124" s="491" t="str">
        <f>IF(ISNUMBER(FIND("/",$B125,1)),MID($B125,1,FIND("/",$B125,1)-1),$B125)</f>
        <v>SISTEMAS</v>
      </c>
      <c r="N124" s="491" t="str">
        <f>IF(ISNUMBER(FIND("/",$B125,1)),MID($B125,FIND("/",$B125,1)+1,LEN($B125)),"")</f>
        <v/>
      </c>
      <c r="O124" s="532"/>
      <c r="P124" s="532"/>
      <c r="Q124" s="532"/>
      <c r="R124" s="532"/>
      <c r="S124" s="532"/>
      <c r="T124" s="532"/>
      <c r="U124" s="532"/>
      <c r="V124" s="532"/>
      <c r="W124" s="532"/>
    </row>
    <row r="125" spans="1:23" ht="30">
      <c r="A125" s="606" t="s">
        <v>2029</v>
      </c>
      <c r="B125" s="606" t="s">
        <v>2030</v>
      </c>
      <c r="C125" s="606" t="s">
        <v>2031</v>
      </c>
      <c r="D125" s="606" t="s">
        <v>2032</v>
      </c>
      <c r="E125" s="805"/>
      <c r="F125" s="805"/>
      <c r="G125" s="534"/>
      <c r="H125" s="537"/>
      <c r="I125" s="510"/>
      <c r="M125" s="491">
        <f>IF(ISNUMBER(FIND("/",$B126,1)),MID($B126,1,FIND("/",$B126,1)-1),$B126)</f>
        <v>1</v>
      </c>
      <c r="N125" s="491" t="str">
        <f>IF(ISNUMBER(FIND("/",$B126,1)),MID($B126,FIND("/",$B126,1)+1,LEN($B126)),"")</f>
        <v/>
      </c>
      <c r="O125" s="532"/>
      <c r="P125" s="532"/>
      <c r="Q125" s="532"/>
      <c r="R125" s="532"/>
      <c r="S125" s="532"/>
      <c r="T125" s="532"/>
      <c r="U125" s="532"/>
      <c r="V125" s="532"/>
      <c r="W125" s="532"/>
    </row>
    <row r="126" spans="1:23">
      <c r="A126" s="605">
        <f>COUNTIF($A5:$A123,"P")</f>
        <v>1</v>
      </c>
      <c r="B126" s="605">
        <f>COUNTIF($A5:$A123,"S*")</f>
        <v>1</v>
      </c>
      <c r="C126" s="605">
        <f>COUNTIF($A5:$A123,"F")</f>
        <v>5</v>
      </c>
      <c r="D126" s="605">
        <f>COUNTIF($A5:$A123,"P*") + COUNTIF($A5:$A123,"S2") *2 + COUNTIF($A5:$A123,"S3") *3 + COUNTIF($A5:$A123,"S4") *4</f>
        <v>114</v>
      </c>
      <c r="E126" s="507"/>
      <c r="F126" s="507"/>
      <c r="G126" s="534"/>
      <c r="H126" s="537"/>
      <c r="I126" s="510"/>
      <c r="M126" s="491" t="e">
        <f>IF(ISNUMBER(FIND("/",#REF!,1)),MID(#REF!,1,FIND("/",#REF!,1)-1),#REF!)</f>
        <v>#REF!</v>
      </c>
      <c r="N126" s="491" t="str">
        <f>IF(ISNUMBER(FIND("/",#REF!,1)),MID(#REF!,FIND("/",#REF!,1)+1,LEN(#REF!)),"")</f>
        <v/>
      </c>
      <c r="O126" s="532"/>
      <c r="P126" s="532"/>
      <c r="Q126" s="532"/>
      <c r="R126" s="532"/>
      <c r="S126" s="532"/>
      <c r="T126" s="532"/>
      <c r="U126" s="532"/>
      <c r="V126" s="532"/>
      <c r="W126" s="532"/>
    </row>
    <row r="127" spans="1:23">
      <c r="A127" s="89"/>
      <c r="B127" s="534"/>
      <c r="C127" s="535"/>
      <c r="D127" s="491"/>
      <c r="E127" s="491"/>
      <c r="F127" s="491"/>
      <c r="G127" s="534"/>
      <c r="H127" s="537"/>
      <c r="I127" s="510"/>
      <c r="M127" s="491">
        <f t="shared" si="2"/>
        <v>0</v>
      </c>
      <c r="N127" s="491" t="str">
        <f t="shared" si="3"/>
        <v/>
      </c>
      <c r="O127" s="532"/>
      <c r="P127" s="532"/>
      <c r="Q127" s="532"/>
      <c r="R127" s="532"/>
      <c r="S127" s="532"/>
      <c r="T127" s="532"/>
      <c r="U127" s="532"/>
      <c r="V127" s="532"/>
      <c r="W127" s="532"/>
    </row>
    <row r="128" spans="1:23">
      <c r="A128" s="89"/>
      <c r="B128" s="534"/>
      <c r="C128" s="535"/>
      <c r="D128" s="491"/>
      <c r="E128" s="491"/>
      <c r="F128" s="491"/>
      <c r="G128" s="534"/>
      <c r="H128" s="537"/>
      <c r="I128" s="510"/>
      <c r="M128" s="491">
        <f t="shared" si="2"/>
        <v>0</v>
      </c>
      <c r="N128" s="491" t="str">
        <f t="shared" si="3"/>
        <v/>
      </c>
      <c r="O128" s="532"/>
      <c r="P128" s="532"/>
      <c r="Q128" s="532"/>
      <c r="R128" s="532"/>
      <c r="S128" s="532"/>
      <c r="T128" s="532"/>
      <c r="U128" s="532"/>
      <c r="V128" s="532"/>
      <c r="W128" s="532"/>
    </row>
    <row r="129" spans="1:23">
      <c r="A129" s="89"/>
      <c r="B129" s="534"/>
      <c r="C129" s="535"/>
      <c r="D129" s="491"/>
      <c r="E129" s="491"/>
      <c r="F129" s="491"/>
      <c r="G129" s="534"/>
      <c r="H129" s="537"/>
      <c r="I129" s="510"/>
      <c r="M129" s="491">
        <f t="shared" si="2"/>
        <v>0</v>
      </c>
      <c r="N129" s="491" t="str">
        <f t="shared" si="3"/>
        <v/>
      </c>
      <c r="O129" s="532"/>
      <c r="P129" s="532"/>
      <c r="Q129" s="532"/>
      <c r="R129" s="532"/>
      <c r="S129" s="532"/>
      <c r="T129" s="532"/>
      <c r="U129" s="532"/>
      <c r="V129" s="532"/>
      <c r="W129" s="532"/>
    </row>
    <row r="130" spans="1:23">
      <c r="A130" s="89"/>
      <c r="B130" s="534"/>
      <c r="C130" s="535"/>
      <c r="D130" s="491"/>
      <c r="E130" s="491"/>
      <c r="F130" s="491"/>
      <c r="G130" s="534"/>
      <c r="H130" s="537"/>
      <c r="I130" s="510"/>
      <c r="M130" s="491">
        <f t="shared" si="2"/>
        <v>0</v>
      </c>
      <c r="N130" s="491" t="str">
        <f t="shared" si="3"/>
        <v/>
      </c>
      <c r="O130" s="532"/>
      <c r="P130" s="532"/>
      <c r="Q130" s="532"/>
      <c r="R130" s="532"/>
      <c r="S130" s="532"/>
      <c r="T130" s="532"/>
      <c r="U130" s="532"/>
      <c r="V130" s="532"/>
      <c r="W130" s="532"/>
    </row>
    <row r="131" spans="1:23">
      <c r="A131" s="89"/>
      <c r="B131" s="534"/>
      <c r="C131" s="535"/>
      <c r="D131" s="491"/>
      <c r="E131" s="491"/>
      <c r="F131" s="491"/>
      <c r="G131" s="534"/>
      <c r="H131" s="537"/>
      <c r="I131" s="510"/>
      <c r="M131" s="491">
        <f t="shared" si="2"/>
        <v>0</v>
      </c>
      <c r="N131" s="491" t="str">
        <f t="shared" si="3"/>
        <v/>
      </c>
      <c r="O131" s="532"/>
      <c r="P131" s="532"/>
      <c r="Q131" s="532"/>
      <c r="R131" s="532"/>
      <c r="S131" s="532"/>
      <c r="T131" s="532"/>
      <c r="U131" s="532"/>
      <c r="V131" s="532"/>
      <c r="W131" s="532"/>
    </row>
    <row r="132" spans="1:23">
      <c r="A132" s="89"/>
      <c r="B132" s="534"/>
      <c r="C132" s="535"/>
      <c r="D132" s="491"/>
      <c r="E132" s="491"/>
      <c r="F132" s="491"/>
      <c r="G132" s="534"/>
      <c r="H132" s="537"/>
      <c r="I132" s="510"/>
      <c r="M132" s="491">
        <f t="shared" si="2"/>
        <v>0</v>
      </c>
      <c r="N132" s="491" t="str">
        <f t="shared" si="3"/>
        <v/>
      </c>
      <c r="O132" s="532"/>
      <c r="P132" s="532"/>
      <c r="Q132" s="532"/>
      <c r="R132" s="532"/>
      <c r="S132" s="532"/>
      <c r="T132" s="532"/>
      <c r="U132" s="532"/>
      <c r="V132" s="532"/>
      <c r="W132" s="532"/>
    </row>
    <row r="133" spans="1:23">
      <c r="A133" s="89"/>
      <c r="B133" s="534"/>
      <c r="C133" s="535"/>
      <c r="D133" s="491"/>
      <c r="E133" s="491"/>
      <c r="F133" s="491"/>
      <c r="G133" s="534"/>
      <c r="H133" s="537"/>
      <c r="I133" s="510"/>
      <c r="M133" s="491">
        <f t="shared" si="2"/>
        <v>0</v>
      </c>
      <c r="N133" s="491" t="str">
        <f t="shared" si="3"/>
        <v/>
      </c>
      <c r="O133" s="532"/>
      <c r="P133" s="532"/>
      <c r="Q133" s="532"/>
      <c r="R133" s="532"/>
      <c r="S133" s="532"/>
      <c r="T133" s="532"/>
      <c r="U133" s="532"/>
      <c r="V133" s="532"/>
      <c r="W133" s="532"/>
    </row>
    <row r="134" spans="1:23">
      <c r="A134" s="89"/>
      <c r="B134" s="534"/>
      <c r="C134" s="535"/>
      <c r="D134" s="491"/>
      <c r="E134" s="491"/>
      <c r="F134" s="491"/>
      <c r="G134" s="534"/>
      <c r="H134" s="537"/>
      <c r="I134" s="510"/>
      <c r="M134" s="491">
        <f t="shared" si="2"/>
        <v>0</v>
      </c>
      <c r="N134" s="491" t="str">
        <f t="shared" si="3"/>
        <v/>
      </c>
      <c r="O134" s="532"/>
      <c r="P134" s="532"/>
      <c r="Q134" s="532"/>
      <c r="R134" s="532"/>
      <c r="S134" s="532"/>
      <c r="T134" s="532"/>
      <c r="U134" s="532"/>
      <c r="V134" s="532"/>
      <c r="W134" s="532"/>
    </row>
    <row r="135" spans="1:23">
      <c r="A135" s="89"/>
      <c r="B135" s="534"/>
      <c r="C135" s="535"/>
      <c r="D135" s="491"/>
      <c r="E135" s="491"/>
      <c r="F135" s="491"/>
      <c r="G135" s="534"/>
      <c r="H135" s="537"/>
      <c r="I135" s="510"/>
      <c r="M135" s="491">
        <f t="shared" ref="M135:M198" si="14">IF(ISNUMBER(FIND("/",$B135,1)),MID($B135,1,FIND("/",$B135,1)-1),$B135)</f>
        <v>0</v>
      </c>
      <c r="N135" s="491" t="str">
        <f t="shared" ref="N135:N198" si="15">IF(ISNUMBER(FIND("/",$B135,1)),MID($B135,FIND("/",$B135,1)+1,LEN($B135)),"")</f>
        <v/>
      </c>
    </row>
    <row r="136" spans="1:23">
      <c r="A136" s="89"/>
      <c r="B136" s="534"/>
      <c r="C136" s="535"/>
      <c r="D136" s="491"/>
      <c r="E136" s="491"/>
      <c r="F136" s="491"/>
      <c r="G136" s="534"/>
      <c r="H136" s="537"/>
      <c r="I136" s="510"/>
      <c r="M136" s="491">
        <f t="shared" si="14"/>
        <v>0</v>
      </c>
      <c r="N136" s="491" t="str">
        <f t="shared" si="15"/>
        <v/>
      </c>
    </row>
    <row r="137" spans="1:23">
      <c r="A137" s="89"/>
      <c r="B137" s="534"/>
      <c r="C137" s="535"/>
      <c r="D137" s="491"/>
      <c r="E137" s="491"/>
      <c r="F137" s="491"/>
      <c r="G137" s="534"/>
      <c r="H137" s="537"/>
      <c r="I137" s="510"/>
      <c r="M137" s="491">
        <f t="shared" si="14"/>
        <v>0</v>
      </c>
      <c r="N137" s="491" t="str">
        <f t="shared" si="15"/>
        <v/>
      </c>
    </row>
    <row r="138" spans="1:23">
      <c r="A138" s="89"/>
      <c r="B138" s="534"/>
      <c r="C138" s="535"/>
      <c r="D138" s="491"/>
      <c r="E138" s="491"/>
      <c r="F138" s="491"/>
      <c r="G138" s="534"/>
      <c r="H138" s="537"/>
      <c r="I138" s="510"/>
      <c r="M138" s="491">
        <f t="shared" si="14"/>
        <v>0</v>
      </c>
      <c r="N138" s="491" t="str">
        <f t="shared" si="15"/>
        <v/>
      </c>
    </row>
    <row r="139" spans="1:23">
      <c r="A139" s="89"/>
      <c r="C139" s="535"/>
      <c r="D139" s="491"/>
      <c r="E139" s="491"/>
      <c r="F139" s="491"/>
      <c r="G139" s="534"/>
      <c r="H139" s="537"/>
      <c r="I139" s="510"/>
      <c r="M139" s="491">
        <f t="shared" si="14"/>
        <v>0</v>
      </c>
      <c r="N139" s="491" t="str">
        <f t="shared" si="15"/>
        <v/>
      </c>
    </row>
    <row r="140" spans="1:23">
      <c r="A140" s="89"/>
      <c r="B140" s="534"/>
      <c r="C140" s="535"/>
      <c r="D140" s="491"/>
      <c r="E140" s="491"/>
      <c r="F140" s="491"/>
      <c r="G140" s="534"/>
      <c r="H140" s="537"/>
      <c r="I140" s="510"/>
      <c r="M140" s="491">
        <f t="shared" si="14"/>
        <v>0</v>
      </c>
      <c r="N140" s="491" t="str">
        <f t="shared" si="15"/>
        <v/>
      </c>
    </row>
    <row r="141" spans="1:23">
      <c r="A141" s="89"/>
      <c r="B141" s="534"/>
      <c r="C141" s="535"/>
      <c r="D141" s="491"/>
      <c r="E141" s="491"/>
      <c r="F141" s="491"/>
      <c r="G141" s="534"/>
      <c r="H141" s="537"/>
      <c r="I141" s="510"/>
      <c r="M141" s="491">
        <f t="shared" si="14"/>
        <v>0</v>
      </c>
      <c r="N141" s="491" t="str">
        <f t="shared" si="15"/>
        <v/>
      </c>
    </row>
    <row r="142" spans="1:23">
      <c r="A142" s="89"/>
      <c r="B142" s="534"/>
      <c r="C142" s="535"/>
      <c r="D142" s="491"/>
      <c r="E142" s="491"/>
      <c r="F142" s="491"/>
      <c r="G142" s="534"/>
      <c r="H142" s="537"/>
      <c r="I142" s="510"/>
      <c r="M142" s="491">
        <f t="shared" si="14"/>
        <v>0</v>
      </c>
      <c r="N142" s="491" t="str">
        <f t="shared" si="15"/>
        <v/>
      </c>
    </row>
    <row r="143" spans="1:23">
      <c r="A143" s="89"/>
      <c r="B143" s="534"/>
      <c r="C143" s="535"/>
      <c r="D143" s="491"/>
      <c r="E143" s="491"/>
      <c r="F143" s="491"/>
      <c r="G143" s="534"/>
      <c r="H143" s="537"/>
      <c r="I143" s="510"/>
      <c r="M143" s="491">
        <f t="shared" si="14"/>
        <v>0</v>
      </c>
      <c r="N143" s="491" t="str">
        <f t="shared" si="15"/>
        <v/>
      </c>
    </row>
    <row r="144" spans="1:23">
      <c r="A144" s="89"/>
      <c r="B144" s="534"/>
      <c r="C144" s="535"/>
      <c r="D144" s="491"/>
      <c r="E144" s="491"/>
      <c r="F144" s="491"/>
      <c r="G144" s="534"/>
      <c r="H144" s="537"/>
      <c r="I144" s="510"/>
      <c r="M144" s="491">
        <f t="shared" si="14"/>
        <v>0</v>
      </c>
      <c r="N144" s="491" t="str">
        <f t="shared" si="15"/>
        <v/>
      </c>
    </row>
    <row r="145" spans="1:14">
      <c r="A145" s="89"/>
      <c r="B145" s="534"/>
      <c r="C145" s="535"/>
      <c r="D145" s="491"/>
      <c r="E145" s="491"/>
      <c r="F145" s="491"/>
      <c r="G145" s="534"/>
      <c r="H145" s="537"/>
      <c r="I145" s="510"/>
      <c r="M145" s="491">
        <f t="shared" si="14"/>
        <v>0</v>
      </c>
      <c r="N145" s="491" t="str">
        <f t="shared" si="15"/>
        <v/>
      </c>
    </row>
    <row r="146" spans="1:14">
      <c r="A146" s="89"/>
      <c r="B146" s="534"/>
      <c r="C146" s="535"/>
      <c r="D146" s="491"/>
      <c r="E146" s="491"/>
      <c r="F146" s="491"/>
      <c r="G146" s="534"/>
      <c r="H146" s="537"/>
      <c r="I146" s="510"/>
      <c r="M146" s="491">
        <f t="shared" si="14"/>
        <v>0</v>
      </c>
      <c r="N146" s="491" t="str">
        <f t="shared" si="15"/>
        <v/>
      </c>
    </row>
    <row r="147" spans="1:14">
      <c r="A147" s="89"/>
      <c r="B147" s="534"/>
      <c r="C147" s="535"/>
      <c r="D147" s="491"/>
      <c r="E147" s="491"/>
      <c r="F147" s="491"/>
      <c r="G147" s="534"/>
      <c r="H147" s="537"/>
      <c r="I147" s="510"/>
      <c r="M147" s="491">
        <f t="shared" si="14"/>
        <v>0</v>
      </c>
      <c r="N147" s="491" t="str">
        <f t="shared" si="15"/>
        <v/>
      </c>
    </row>
    <row r="148" spans="1:14">
      <c r="A148" s="89"/>
      <c r="B148" s="534"/>
      <c r="C148" s="535"/>
      <c r="D148" s="491"/>
      <c r="E148" s="491"/>
      <c r="F148" s="491"/>
      <c r="G148" s="534"/>
      <c r="H148" s="537"/>
      <c r="I148" s="510"/>
      <c r="M148" s="491">
        <f t="shared" si="14"/>
        <v>0</v>
      </c>
      <c r="N148" s="491" t="str">
        <f t="shared" si="15"/>
        <v/>
      </c>
    </row>
    <row r="149" spans="1:14">
      <c r="A149" s="89"/>
      <c r="B149" s="534"/>
      <c r="C149" s="535"/>
      <c r="D149" s="491"/>
      <c r="E149" s="491"/>
      <c r="F149" s="491"/>
      <c r="G149" s="534"/>
      <c r="H149" s="537"/>
      <c r="I149" s="510"/>
      <c r="M149" s="491">
        <f t="shared" si="14"/>
        <v>0</v>
      </c>
      <c r="N149" s="491" t="str">
        <f t="shared" si="15"/>
        <v/>
      </c>
    </row>
    <row r="150" spans="1:14">
      <c r="A150" s="89"/>
      <c r="B150" s="534"/>
      <c r="C150" s="535"/>
      <c r="D150" s="491"/>
      <c r="E150" s="491"/>
      <c r="F150" s="491"/>
      <c r="G150" s="534"/>
      <c r="H150" s="537"/>
      <c r="I150" s="510"/>
      <c r="M150" s="491">
        <f t="shared" si="14"/>
        <v>0</v>
      </c>
      <c r="N150" s="491" t="str">
        <f t="shared" si="15"/>
        <v/>
      </c>
    </row>
    <row r="151" spans="1:14">
      <c r="A151" s="89"/>
      <c r="B151" s="534"/>
      <c r="C151" s="535"/>
      <c r="D151" s="491"/>
      <c r="E151" s="491"/>
      <c r="F151" s="491"/>
      <c r="G151" s="534"/>
      <c r="H151" s="537"/>
      <c r="I151" s="510"/>
      <c r="M151" s="491">
        <f t="shared" si="14"/>
        <v>0</v>
      </c>
      <c r="N151" s="491" t="str">
        <f t="shared" si="15"/>
        <v/>
      </c>
    </row>
    <row r="152" spans="1:14">
      <c r="A152" s="89"/>
      <c r="B152" s="534"/>
      <c r="C152" s="535"/>
      <c r="D152" s="491"/>
      <c r="E152" s="491"/>
      <c r="F152" s="491"/>
      <c r="G152" s="534"/>
      <c r="H152" s="537"/>
      <c r="I152" s="510"/>
      <c r="M152" s="491">
        <f t="shared" si="14"/>
        <v>0</v>
      </c>
      <c r="N152" s="491" t="str">
        <f t="shared" si="15"/>
        <v/>
      </c>
    </row>
    <row r="153" spans="1:14">
      <c r="A153" s="89"/>
      <c r="B153" s="534"/>
      <c r="C153" s="535"/>
      <c r="D153" s="491"/>
      <c r="E153" s="491"/>
      <c r="F153" s="491"/>
      <c r="G153" s="534"/>
      <c r="H153" s="537"/>
      <c r="I153" s="510"/>
      <c r="M153" s="491">
        <f t="shared" si="14"/>
        <v>0</v>
      </c>
      <c r="N153" s="491" t="str">
        <f t="shared" si="15"/>
        <v/>
      </c>
    </row>
    <row r="154" spans="1:14">
      <c r="A154" s="89"/>
      <c r="B154" s="534"/>
      <c r="C154" s="535"/>
      <c r="D154" s="491"/>
      <c r="E154" s="491"/>
      <c r="F154" s="491"/>
      <c r="G154" s="534"/>
      <c r="H154" s="537"/>
      <c r="I154" s="510"/>
      <c r="M154" s="491">
        <f t="shared" si="14"/>
        <v>0</v>
      </c>
      <c r="N154" s="491" t="str">
        <f t="shared" si="15"/>
        <v/>
      </c>
    </row>
    <row r="155" spans="1:14">
      <c r="A155" s="89"/>
      <c r="B155" s="534"/>
      <c r="C155" s="535"/>
      <c r="D155" s="491"/>
      <c r="E155" s="491"/>
      <c r="F155" s="491"/>
      <c r="G155" s="534"/>
      <c r="H155" s="537"/>
      <c r="I155" s="510"/>
      <c r="M155" s="491">
        <f t="shared" si="14"/>
        <v>0</v>
      </c>
      <c r="N155" s="491" t="str">
        <f t="shared" si="15"/>
        <v/>
      </c>
    </row>
    <row r="156" spans="1:14">
      <c r="A156" s="89"/>
      <c r="B156" s="534"/>
      <c r="C156" s="535"/>
      <c r="D156" s="491"/>
      <c r="E156" s="491"/>
      <c r="F156" s="491"/>
      <c r="G156" s="534"/>
      <c r="H156" s="537"/>
      <c r="I156" s="510"/>
      <c r="M156" s="491">
        <f t="shared" si="14"/>
        <v>0</v>
      </c>
      <c r="N156" s="491" t="str">
        <f t="shared" si="15"/>
        <v/>
      </c>
    </row>
    <row r="157" spans="1:14">
      <c r="A157" s="89"/>
      <c r="B157" s="534"/>
      <c r="C157" s="535"/>
      <c r="D157" s="491"/>
      <c r="E157" s="491"/>
      <c r="F157" s="491"/>
      <c r="G157" s="534"/>
      <c r="H157" s="537"/>
      <c r="I157" s="510"/>
      <c r="M157" s="491">
        <f t="shared" si="14"/>
        <v>0</v>
      </c>
      <c r="N157" s="491" t="str">
        <f t="shared" si="15"/>
        <v/>
      </c>
    </row>
    <row r="158" spans="1:14">
      <c r="A158" s="89"/>
      <c r="B158" s="534"/>
      <c r="C158" s="535"/>
      <c r="D158" s="491"/>
      <c r="E158" s="491"/>
      <c r="F158" s="491"/>
      <c r="G158" s="534"/>
      <c r="H158" s="537"/>
      <c r="I158" s="510"/>
      <c r="M158" s="491">
        <f t="shared" si="14"/>
        <v>0</v>
      </c>
      <c r="N158" s="491" t="str">
        <f t="shared" si="15"/>
        <v/>
      </c>
    </row>
    <row r="159" spans="1:14">
      <c r="A159" s="89"/>
      <c r="B159" s="534"/>
      <c r="C159" s="535"/>
      <c r="D159" s="491"/>
      <c r="E159" s="491"/>
      <c r="F159" s="491"/>
      <c r="G159" s="534"/>
      <c r="H159" s="537"/>
      <c r="I159" s="510"/>
      <c r="M159" s="491">
        <f t="shared" si="14"/>
        <v>0</v>
      </c>
      <c r="N159" s="491" t="str">
        <f t="shared" si="15"/>
        <v/>
      </c>
    </row>
    <row r="160" spans="1:14">
      <c r="A160" s="89"/>
      <c r="B160" s="534"/>
      <c r="C160" s="535"/>
      <c r="D160" s="491"/>
      <c r="E160" s="491"/>
      <c r="F160" s="491"/>
      <c r="G160" s="534"/>
      <c r="H160" s="537"/>
      <c r="I160" s="510"/>
      <c r="M160" s="491">
        <f t="shared" si="14"/>
        <v>0</v>
      </c>
      <c r="N160" s="491" t="str">
        <f t="shared" si="15"/>
        <v/>
      </c>
    </row>
    <row r="161" spans="1:14">
      <c r="A161" s="89"/>
      <c r="B161" s="534"/>
      <c r="C161" s="535"/>
      <c r="D161" s="491"/>
      <c r="E161" s="491"/>
      <c r="F161" s="491"/>
      <c r="G161" s="534"/>
      <c r="H161" s="537"/>
      <c r="I161" s="510"/>
      <c r="M161" s="491">
        <f t="shared" si="14"/>
        <v>0</v>
      </c>
      <c r="N161" s="491" t="str">
        <f t="shared" si="15"/>
        <v/>
      </c>
    </row>
    <row r="162" spans="1:14">
      <c r="A162" s="89"/>
      <c r="B162" s="534"/>
      <c r="C162" s="535"/>
      <c r="D162" s="491"/>
      <c r="E162" s="491"/>
      <c r="F162" s="491"/>
      <c r="G162" s="534"/>
      <c r="H162" s="537"/>
      <c r="I162" s="510"/>
      <c r="M162" s="491">
        <f t="shared" si="14"/>
        <v>0</v>
      </c>
      <c r="N162" s="491" t="str">
        <f t="shared" si="15"/>
        <v/>
      </c>
    </row>
    <row r="163" spans="1:14">
      <c r="A163" s="89"/>
      <c r="B163" s="534"/>
      <c r="C163" s="535"/>
      <c r="D163" s="491"/>
      <c r="E163" s="491"/>
      <c r="F163" s="491"/>
      <c r="G163" s="534"/>
      <c r="H163" s="537"/>
      <c r="I163" s="510"/>
      <c r="M163" s="491">
        <f t="shared" si="14"/>
        <v>0</v>
      </c>
      <c r="N163" s="491" t="str">
        <f t="shared" si="15"/>
        <v/>
      </c>
    </row>
    <row r="164" spans="1:14">
      <c r="A164" s="89"/>
      <c r="B164" s="534"/>
      <c r="C164" s="535"/>
      <c r="D164" s="491"/>
      <c r="E164" s="491"/>
      <c r="F164" s="491"/>
      <c r="G164" s="534"/>
      <c r="H164" s="537"/>
      <c r="I164" s="510"/>
      <c r="M164" s="491">
        <f t="shared" si="14"/>
        <v>0</v>
      </c>
      <c r="N164" s="491" t="str">
        <f t="shared" si="15"/>
        <v/>
      </c>
    </row>
    <row r="165" spans="1:14">
      <c r="A165" s="89"/>
      <c r="B165" s="534"/>
      <c r="C165" s="535"/>
      <c r="D165" s="491"/>
      <c r="E165" s="491"/>
      <c r="F165" s="491"/>
      <c r="G165" s="534"/>
      <c r="H165" s="537"/>
      <c r="I165" s="510"/>
      <c r="M165" s="491">
        <f t="shared" si="14"/>
        <v>0</v>
      </c>
      <c r="N165" s="491" t="str">
        <f t="shared" si="15"/>
        <v/>
      </c>
    </row>
    <row r="166" spans="1:14">
      <c r="A166" s="89"/>
      <c r="B166" s="534"/>
      <c r="C166" s="535"/>
      <c r="D166" s="491"/>
      <c r="E166" s="491"/>
      <c r="F166" s="491"/>
      <c r="G166" s="534"/>
      <c r="H166" s="537"/>
      <c r="I166" s="510"/>
      <c r="M166" s="491">
        <f t="shared" si="14"/>
        <v>0</v>
      </c>
      <c r="N166" s="491" t="str">
        <f t="shared" si="15"/>
        <v/>
      </c>
    </row>
    <row r="167" spans="1:14">
      <c r="A167" s="89"/>
      <c r="B167" s="534"/>
      <c r="C167" s="535"/>
      <c r="D167" s="491"/>
      <c r="E167" s="491"/>
      <c r="F167" s="491"/>
      <c r="G167" s="534"/>
      <c r="H167" s="537"/>
      <c r="I167" s="510"/>
      <c r="M167" s="491">
        <f t="shared" si="14"/>
        <v>0</v>
      </c>
      <c r="N167" s="491" t="str">
        <f t="shared" si="15"/>
        <v/>
      </c>
    </row>
    <row r="168" spans="1:14">
      <c r="A168" s="89"/>
      <c r="B168" s="534"/>
      <c r="C168" s="535"/>
      <c r="D168" s="491"/>
      <c r="E168" s="491"/>
      <c r="F168" s="491"/>
      <c r="G168" s="534"/>
      <c r="H168" s="537"/>
      <c r="I168" s="510"/>
      <c r="M168" s="491">
        <f t="shared" si="14"/>
        <v>0</v>
      </c>
      <c r="N168" s="491" t="str">
        <f t="shared" si="15"/>
        <v/>
      </c>
    </row>
    <row r="169" spans="1:14">
      <c r="A169" s="89"/>
      <c r="B169" s="534"/>
      <c r="C169" s="535"/>
      <c r="D169" s="491"/>
      <c r="E169" s="491"/>
      <c r="F169" s="491"/>
      <c r="G169" s="534"/>
      <c r="H169" s="537"/>
      <c r="I169" s="510"/>
      <c r="M169" s="491">
        <f t="shared" si="14"/>
        <v>0</v>
      </c>
      <c r="N169" s="491" t="str">
        <f t="shared" si="15"/>
        <v/>
      </c>
    </row>
    <row r="170" spans="1:14">
      <c r="A170" s="89"/>
      <c r="B170" s="534"/>
      <c r="C170" s="535"/>
      <c r="D170" s="491"/>
      <c r="E170" s="491"/>
      <c r="F170" s="491"/>
      <c r="G170" s="534"/>
      <c r="H170" s="537"/>
      <c r="I170" s="510"/>
      <c r="M170" s="491">
        <f t="shared" si="14"/>
        <v>0</v>
      </c>
      <c r="N170" s="491" t="str">
        <f t="shared" si="15"/>
        <v/>
      </c>
    </row>
    <row r="171" spans="1:14">
      <c r="A171" s="89"/>
      <c r="B171" s="534"/>
      <c r="C171" s="535"/>
      <c r="D171" s="491"/>
      <c r="E171" s="491"/>
      <c r="F171" s="491"/>
      <c r="G171" s="534"/>
      <c r="H171" s="537"/>
      <c r="I171" s="510"/>
      <c r="M171" s="491">
        <f t="shared" si="14"/>
        <v>0</v>
      </c>
      <c r="N171" s="491" t="str">
        <f t="shared" si="15"/>
        <v/>
      </c>
    </row>
    <row r="172" spans="1:14">
      <c r="A172" s="89"/>
      <c r="B172" s="534"/>
      <c r="C172" s="535"/>
      <c r="D172" s="491"/>
      <c r="E172" s="491"/>
      <c r="F172" s="491"/>
      <c r="G172" s="534"/>
      <c r="H172" s="537"/>
      <c r="I172" s="510"/>
      <c r="M172" s="491">
        <f t="shared" si="14"/>
        <v>0</v>
      </c>
      <c r="N172" s="491" t="str">
        <f t="shared" si="15"/>
        <v/>
      </c>
    </row>
    <row r="173" spans="1:14">
      <c r="A173" s="89"/>
      <c r="B173" s="534"/>
      <c r="C173" s="535"/>
      <c r="D173" s="491"/>
      <c r="E173" s="491"/>
      <c r="F173" s="491"/>
      <c r="G173" s="534"/>
      <c r="H173" s="537"/>
      <c r="I173" s="510"/>
      <c r="M173" s="491">
        <f t="shared" si="14"/>
        <v>0</v>
      </c>
      <c r="N173" s="491" t="str">
        <f t="shared" si="15"/>
        <v/>
      </c>
    </row>
    <row r="174" spans="1:14">
      <c r="A174" s="89"/>
      <c r="B174" s="534"/>
      <c r="C174" s="535"/>
      <c r="D174" s="491"/>
      <c r="E174" s="491"/>
      <c r="F174" s="491"/>
      <c r="G174" s="534"/>
      <c r="H174" s="537"/>
      <c r="I174" s="510"/>
      <c r="M174" s="491">
        <f t="shared" si="14"/>
        <v>0</v>
      </c>
      <c r="N174" s="491" t="str">
        <f t="shared" si="15"/>
        <v/>
      </c>
    </row>
    <row r="175" spans="1:14">
      <c r="A175" s="89"/>
      <c r="B175" s="534"/>
      <c r="C175" s="535"/>
      <c r="D175" s="491"/>
      <c r="E175" s="491"/>
      <c r="F175" s="491"/>
      <c r="G175" s="534"/>
      <c r="H175" s="537"/>
      <c r="I175" s="510"/>
      <c r="M175" s="491">
        <f t="shared" si="14"/>
        <v>0</v>
      </c>
      <c r="N175" s="491" t="str">
        <f t="shared" si="15"/>
        <v/>
      </c>
    </row>
    <row r="176" spans="1:14">
      <c r="A176" s="89"/>
      <c r="B176" s="534"/>
      <c r="C176" s="535"/>
      <c r="D176" s="491"/>
      <c r="E176" s="491"/>
      <c r="F176" s="491"/>
      <c r="G176" s="534"/>
      <c r="H176" s="537"/>
      <c r="I176" s="510"/>
      <c r="M176" s="491">
        <f t="shared" si="14"/>
        <v>0</v>
      </c>
      <c r="N176" s="491" t="str">
        <f t="shared" si="15"/>
        <v/>
      </c>
    </row>
    <row r="177" spans="1:14">
      <c r="A177" s="89"/>
      <c r="B177" s="534"/>
      <c r="C177" s="535"/>
      <c r="D177" s="491"/>
      <c r="E177" s="491"/>
      <c r="F177" s="491"/>
      <c r="G177" s="534"/>
      <c r="H177" s="537"/>
      <c r="I177" s="510"/>
      <c r="M177" s="491">
        <f t="shared" si="14"/>
        <v>0</v>
      </c>
      <c r="N177" s="491" t="str">
        <f t="shared" si="15"/>
        <v/>
      </c>
    </row>
    <row r="178" spans="1:14">
      <c r="A178" s="89"/>
      <c r="B178" s="534"/>
      <c r="C178" s="535"/>
      <c r="D178" s="491"/>
      <c r="E178" s="491"/>
      <c r="F178" s="491"/>
      <c r="G178" s="534"/>
      <c r="H178" s="537"/>
      <c r="I178" s="510"/>
      <c r="M178" s="491">
        <f t="shared" si="14"/>
        <v>0</v>
      </c>
      <c r="N178" s="491" t="str">
        <f t="shared" si="15"/>
        <v/>
      </c>
    </row>
    <row r="179" spans="1:14">
      <c r="A179" s="89"/>
      <c r="B179" s="534"/>
      <c r="C179" s="535"/>
      <c r="D179" s="491"/>
      <c r="E179" s="491"/>
      <c r="F179" s="491"/>
      <c r="G179" s="534"/>
      <c r="H179" s="537"/>
      <c r="I179" s="510"/>
      <c r="M179" s="491">
        <f t="shared" si="14"/>
        <v>0</v>
      </c>
      <c r="N179" s="491" t="str">
        <f t="shared" si="15"/>
        <v/>
      </c>
    </row>
    <row r="180" spans="1:14">
      <c r="A180" s="89"/>
      <c r="B180" s="534"/>
      <c r="C180" s="535"/>
      <c r="D180" s="491"/>
      <c r="E180" s="491"/>
      <c r="F180" s="491"/>
      <c r="G180" s="534"/>
      <c r="H180" s="537"/>
      <c r="I180" s="510"/>
      <c r="M180" s="491">
        <f t="shared" si="14"/>
        <v>0</v>
      </c>
      <c r="N180" s="491" t="str">
        <f t="shared" si="15"/>
        <v/>
      </c>
    </row>
    <row r="181" spans="1:14">
      <c r="A181" s="89"/>
      <c r="B181" s="534"/>
      <c r="C181" s="535"/>
      <c r="D181" s="491"/>
      <c r="E181" s="491"/>
      <c r="F181" s="491"/>
      <c r="G181" s="534"/>
      <c r="H181" s="537"/>
      <c r="I181" s="510"/>
      <c r="M181" s="491">
        <f t="shared" si="14"/>
        <v>0</v>
      </c>
      <c r="N181" s="491" t="str">
        <f t="shared" si="15"/>
        <v/>
      </c>
    </row>
    <row r="182" spans="1:14">
      <c r="A182" s="89"/>
      <c r="B182" s="534"/>
      <c r="C182" s="535"/>
      <c r="D182" s="491"/>
      <c r="E182" s="491"/>
      <c r="F182" s="491"/>
      <c r="G182" s="534"/>
      <c r="H182" s="537"/>
      <c r="I182" s="510"/>
      <c r="M182" s="491">
        <f t="shared" si="14"/>
        <v>0</v>
      </c>
      <c r="N182" s="491" t="str">
        <f t="shared" si="15"/>
        <v/>
      </c>
    </row>
    <row r="183" spans="1:14">
      <c r="A183" s="89"/>
      <c r="B183" s="534"/>
      <c r="C183" s="535"/>
      <c r="D183" s="491"/>
      <c r="E183" s="491"/>
      <c r="F183" s="491"/>
      <c r="G183" s="534"/>
      <c r="H183" s="537"/>
      <c r="I183" s="510"/>
      <c r="M183" s="491">
        <f t="shared" si="14"/>
        <v>0</v>
      </c>
      <c r="N183" s="491" t="str">
        <f t="shared" si="15"/>
        <v/>
      </c>
    </row>
    <row r="184" spans="1:14">
      <c r="A184" s="89"/>
      <c r="B184" s="534"/>
      <c r="C184" s="535"/>
      <c r="D184" s="491"/>
      <c r="E184" s="491"/>
      <c r="F184" s="491"/>
      <c r="G184" s="534"/>
      <c r="H184" s="537"/>
      <c r="I184" s="510"/>
      <c r="M184" s="491">
        <f t="shared" si="14"/>
        <v>0</v>
      </c>
      <c r="N184" s="491" t="str">
        <f t="shared" si="15"/>
        <v/>
      </c>
    </row>
    <row r="185" spans="1:14">
      <c r="A185" s="89"/>
      <c r="B185" s="534"/>
      <c r="C185" s="535"/>
      <c r="D185" s="491"/>
      <c r="E185" s="491"/>
      <c r="F185" s="491"/>
      <c r="G185" s="534"/>
      <c r="H185" s="537"/>
      <c r="I185" s="510"/>
      <c r="M185" s="491">
        <f t="shared" si="14"/>
        <v>0</v>
      </c>
      <c r="N185" s="491" t="str">
        <f t="shared" si="15"/>
        <v/>
      </c>
    </row>
    <row r="186" spans="1:14">
      <c r="A186" s="89"/>
      <c r="B186" s="534"/>
      <c r="C186" s="535"/>
      <c r="D186" s="491"/>
      <c r="E186" s="491"/>
      <c r="F186" s="491"/>
      <c r="G186" s="534"/>
      <c r="H186" s="537"/>
      <c r="I186" s="510"/>
      <c r="M186" s="491">
        <f t="shared" si="14"/>
        <v>0</v>
      </c>
      <c r="N186" s="491" t="str">
        <f t="shared" si="15"/>
        <v/>
      </c>
    </row>
    <row r="187" spans="1:14">
      <c r="A187" s="89"/>
      <c r="B187" s="534"/>
      <c r="C187" s="535"/>
      <c r="D187" s="491"/>
      <c r="E187" s="491"/>
      <c r="F187" s="491"/>
      <c r="G187" s="534"/>
      <c r="H187" s="537"/>
      <c r="I187" s="510"/>
      <c r="M187" s="491">
        <f t="shared" si="14"/>
        <v>0</v>
      </c>
      <c r="N187" s="491" t="str">
        <f t="shared" si="15"/>
        <v/>
      </c>
    </row>
    <row r="188" spans="1:14">
      <c r="A188" s="89"/>
      <c r="B188" s="534"/>
      <c r="C188" s="535"/>
      <c r="D188" s="491"/>
      <c r="E188" s="491"/>
      <c r="F188" s="491"/>
      <c r="G188" s="534"/>
      <c r="H188" s="537"/>
      <c r="I188" s="510"/>
      <c r="M188" s="491">
        <f t="shared" si="14"/>
        <v>0</v>
      </c>
      <c r="N188" s="491" t="str">
        <f t="shared" si="15"/>
        <v/>
      </c>
    </row>
    <row r="189" spans="1:14">
      <c r="A189" s="89"/>
      <c r="B189" s="534"/>
      <c r="C189" s="535"/>
      <c r="D189" s="491"/>
      <c r="E189" s="491"/>
      <c r="F189" s="491"/>
      <c r="G189" s="534"/>
      <c r="H189" s="537"/>
      <c r="I189" s="510"/>
      <c r="M189" s="491">
        <f t="shared" si="14"/>
        <v>0</v>
      </c>
      <c r="N189" s="491" t="str">
        <f t="shared" si="15"/>
        <v/>
      </c>
    </row>
    <row r="190" spans="1:14">
      <c r="A190" s="89"/>
      <c r="B190" s="534"/>
      <c r="C190" s="535"/>
      <c r="D190" s="491"/>
      <c r="E190" s="491"/>
      <c r="F190" s="491"/>
      <c r="G190" s="534"/>
      <c r="H190" s="537"/>
      <c r="I190" s="510"/>
      <c r="M190" s="491">
        <f t="shared" si="14"/>
        <v>0</v>
      </c>
      <c r="N190" s="491" t="str">
        <f t="shared" si="15"/>
        <v/>
      </c>
    </row>
    <row r="191" spans="1:14">
      <c r="A191" s="89"/>
      <c r="B191" s="534"/>
      <c r="C191" s="535"/>
      <c r="D191" s="491"/>
      <c r="E191" s="491"/>
      <c r="F191" s="491"/>
      <c r="G191" s="534"/>
      <c r="H191" s="537"/>
      <c r="I191" s="510"/>
      <c r="M191" s="491">
        <f t="shared" si="14"/>
        <v>0</v>
      </c>
      <c r="N191" s="491" t="str">
        <f t="shared" si="15"/>
        <v/>
      </c>
    </row>
    <row r="192" spans="1:14">
      <c r="A192" s="89"/>
      <c r="B192" s="534"/>
      <c r="C192" s="535"/>
      <c r="D192" s="491"/>
      <c r="E192" s="491"/>
      <c r="F192" s="491"/>
      <c r="G192" s="534"/>
      <c r="H192" s="537"/>
      <c r="I192" s="510"/>
      <c r="M192" s="491">
        <f t="shared" si="14"/>
        <v>0</v>
      </c>
      <c r="N192" s="491" t="str">
        <f t="shared" si="15"/>
        <v/>
      </c>
    </row>
    <row r="193" spans="1:14">
      <c r="A193" s="89"/>
      <c r="B193" s="599"/>
      <c r="C193" s="600"/>
      <c r="D193" s="491"/>
      <c r="E193" s="491"/>
      <c r="F193" s="491"/>
      <c r="G193" s="534"/>
      <c r="H193" s="601"/>
      <c r="I193" s="510"/>
      <c r="J193" s="539"/>
      <c r="M193" s="491">
        <f t="shared" si="14"/>
        <v>0</v>
      </c>
      <c r="N193" s="491" t="str">
        <f t="shared" si="15"/>
        <v/>
      </c>
    </row>
    <row r="194" spans="1:14">
      <c r="A194" s="89"/>
      <c r="B194" s="534"/>
      <c r="C194" s="550"/>
      <c r="D194" s="491"/>
      <c r="E194" s="491"/>
      <c r="F194" s="491"/>
      <c r="G194" s="534"/>
      <c r="H194" s="536"/>
      <c r="I194" s="510"/>
      <c r="M194" s="491">
        <f t="shared" si="14"/>
        <v>0</v>
      </c>
      <c r="N194" s="491" t="str">
        <f t="shared" si="15"/>
        <v/>
      </c>
    </row>
    <row r="195" spans="1:14">
      <c r="A195" s="89"/>
      <c r="B195" s="534"/>
      <c r="C195" s="550"/>
      <c r="D195" s="491"/>
      <c r="E195" s="491"/>
      <c r="F195" s="491"/>
      <c r="G195" s="534"/>
      <c r="H195" s="536"/>
      <c r="I195" s="510"/>
      <c r="M195" s="491">
        <f t="shared" si="14"/>
        <v>0</v>
      </c>
      <c r="N195" s="491" t="str">
        <f t="shared" si="15"/>
        <v/>
      </c>
    </row>
    <row r="196" spans="1:14">
      <c r="A196" s="89"/>
      <c r="B196" s="534"/>
      <c r="C196" s="550"/>
      <c r="D196" s="491"/>
      <c r="E196" s="491"/>
      <c r="F196" s="491"/>
      <c r="G196" s="534"/>
      <c r="H196" s="536"/>
      <c r="I196" s="510"/>
      <c r="M196" s="491">
        <f t="shared" si="14"/>
        <v>0</v>
      </c>
      <c r="N196" s="491" t="str">
        <f t="shared" si="15"/>
        <v/>
      </c>
    </row>
    <row r="197" spans="1:14">
      <c r="A197" s="89"/>
      <c r="B197" s="534"/>
      <c r="C197" s="550"/>
      <c r="D197" s="491"/>
      <c r="E197" s="491"/>
      <c r="F197" s="491"/>
      <c r="G197" s="534"/>
      <c r="H197" s="536"/>
      <c r="I197" s="510"/>
      <c r="M197" s="491">
        <f t="shared" si="14"/>
        <v>0</v>
      </c>
      <c r="N197" s="491" t="str">
        <f t="shared" si="15"/>
        <v/>
      </c>
    </row>
    <row r="198" spans="1:14">
      <c r="A198" s="89"/>
      <c r="B198" s="534"/>
      <c r="C198" s="550"/>
      <c r="D198" s="491"/>
      <c r="E198" s="491"/>
      <c r="F198" s="491"/>
      <c r="G198" s="534"/>
      <c r="H198" s="536"/>
      <c r="I198" s="510"/>
      <c r="M198" s="491">
        <f t="shared" si="14"/>
        <v>0</v>
      </c>
      <c r="N198" s="491" t="str">
        <f t="shared" si="15"/>
        <v/>
      </c>
    </row>
    <row r="199" spans="1:14">
      <c r="A199" s="89"/>
      <c r="B199" s="534"/>
      <c r="C199" s="550"/>
      <c r="D199" s="491"/>
      <c r="E199" s="491"/>
      <c r="F199" s="491"/>
      <c r="G199" s="534"/>
      <c r="H199" s="536"/>
      <c r="I199" s="510"/>
      <c r="M199" s="491">
        <f t="shared" ref="M199:M262" si="16">IF(ISNUMBER(FIND("/",$B199,1)),MID($B199,1,FIND("/",$B199,1)-1),$B199)</f>
        <v>0</v>
      </c>
      <c r="N199" s="491" t="str">
        <f t="shared" ref="N199:N262" si="17">IF(ISNUMBER(FIND("/",$B199,1)),MID($B199,FIND("/",$B199,1)+1,LEN($B199)),"")</f>
        <v/>
      </c>
    </row>
    <row r="200" spans="1:14">
      <c r="A200" s="89"/>
      <c r="B200" s="599"/>
      <c r="C200" s="602"/>
      <c r="D200" s="491"/>
      <c r="E200" s="491"/>
      <c r="F200" s="491"/>
      <c r="G200" s="534"/>
      <c r="H200" s="601"/>
      <c r="I200" s="510"/>
      <c r="M200" s="491">
        <f t="shared" si="16"/>
        <v>0</v>
      </c>
      <c r="N200" s="491" t="str">
        <f t="shared" si="17"/>
        <v/>
      </c>
    </row>
    <row r="201" spans="1:14">
      <c r="A201" s="89"/>
      <c r="B201" s="534"/>
      <c r="C201" s="535"/>
      <c r="D201" s="491"/>
      <c r="E201" s="491"/>
      <c r="F201" s="491"/>
      <c r="G201" s="534"/>
      <c r="H201" s="536"/>
      <c r="I201" s="510"/>
      <c r="J201" s="537"/>
      <c r="M201" s="491">
        <f t="shared" si="16"/>
        <v>0</v>
      </c>
      <c r="N201" s="491" t="str">
        <f t="shared" si="17"/>
        <v/>
      </c>
    </row>
    <row r="202" spans="1:14">
      <c r="A202" s="89"/>
      <c r="B202" s="534"/>
      <c r="C202" s="535"/>
      <c r="D202" s="491"/>
      <c r="E202" s="491"/>
      <c r="F202" s="491"/>
      <c r="G202" s="534"/>
      <c r="H202" s="536"/>
      <c r="I202" s="510"/>
      <c r="J202" s="537"/>
      <c r="M202" s="491">
        <f t="shared" si="16"/>
        <v>0</v>
      </c>
      <c r="N202" s="491" t="str">
        <f t="shared" si="17"/>
        <v/>
      </c>
    </row>
    <row r="203" spans="1:14">
      <c r="A203" s="89"/>
      <c r="B203" s="534"/>
      <c r="C203" s="535"/>
      <c r="D203" s="491"/>
      <c r="E203" s="491"/>
      <c r="F203" s="491"/>
      <c r="G203" s="534"/>
      <c r="H203" s="536"/>
      <c r="I203" s="510"/>
      <c r="J203" s="537"/>
      <c r="M203" s="491">
        <f t="shared" si="16"/>
        <v>0</v>
      </c>
      <c r="N203" s="491" t="str">
        <f t="shared" si="17"/>
        <v/>
      </c>
    </row>
    <row r="204" spans="1:14">
      <c r="A204" s="89"/>
      <c r="B204" s="534"/>
      <c r="C204" s="535"/>
      <c r="D204" s="491"/>
      <c r="E204" s="491"/>
      <c r="F204" s="491"/>
      <c r="G204" s="534"/>
      <c r="H204" s="536"/>
      <c r="I204" s="510"/>
      <c r="J204" s="537"/>
      <c r="M204" s="491">
        <f t="shared" si="16"/>
        <v>0</v>
      </c>
      <c r="N204" s="491" t="str">
        <f t="shared" si="17"/>
        <v/>
      </c>
    </row>
    <row r="205" spans="1:14">
      <c r="A205" s="89"/>
      <c r="B205" s="534"/>
      <c r="C205" s="535"/>
      <c r="D205" s="491"/>
      <c r="E205" s="491"/>
      <c r="F205" s="491"/>
      <c r="G205" s="534"/>
      <c r="H205" s="536"/>
      <c r="I205" s="510"/>
      <c r="J205" s="537"/>
      <c r="M205" s="491">
        <f t="shared" si="16"/>
        <v>0</v>
      </c>
      <c r="N205" s="491" t="str">
        <f t="shared" si="17"/>
        <v/>
      </c>
    </row>
    <row r="206" spans="1:14">
      <c r="A206" s="89"/>
      <c r="B206" s="534"/>
      <c r="C206" s="535"/>
      <c r="D206" s="491"/>
      <c r="E206" s="491"/>
      <c r="F206" s="491"/>
      <c r="G206" s="534"/>
      <c r="H206" s="536"/>
      <c r="I206" s="510"/>
      <c r="J206" s="537"/>
      <c r="M206" s="491">
        <f t="shared" si="16"/>
        <v>0</v>
      </c>
      <c r="N206" s="491" t="str">
        <f t="shared" si="17"/>
        <v/>
      </c>
    </row>
    <row r="207" spans="1:14">
      <c r="A207" s="89"/>
      <c r="B207" s="534"/>
      <c r="C207" s="535"/>
      <c r="D207" s="491"/>
      <c r="E207" s="491"/>
      <c r="F207" s="491"/>
      <c r="G207" s="534"/>
      <c r="H207" s="536"/>
      <c r="I207" s="510"/>
      <c r="J207" s="537"/>
      <c r="M207" s="491">
        <f t="shared" si="16"/>
        <v>0</v>
      </c>
      <c r="N207" s="491" t="str">
        <f t="shared" si="17"/>
        <v/>
      </c>
    </row>
    <row r="208" spans="1:14">
      <c r="A208" s="89"/>
      <c r="B208" s="534"/>
      <c r="C208" s="535"/>
      <c r="D208" s="491"/>
      <c r="E208" s="491"/>
      <c r="F208" s="491"/>
      <c r="G208" s="534"/>
      <c r="H208" s="536"/>
      <c r="I208" s="510"/>
      <c r="M208" s="491">
        <f t="shared" si="16"/>
        <v>0</v>
      </c>
      <c r="N208" s="491" t="str">
        <f t="shared" si="17"/>
        <v/>
      </c>
    </row>
    <row r="209" spans="1:14">
      <c r="A209" s="89"/>
      <c r="B209" s="534"/>
      <c r="C209" s="535"/>
      <c r="D209" s="491"/>
      <c r="E209" s="491"/>
      <c r="F209" s="491"/>
      <c r="G209" s="534"/>
      <c r="H209" s="536"/>
      <c r="I209" s="510"/>
      <c r="M209" s="491">
        <f t="shared" si="16"/>
        <v>0</v>
      </c>
      <c r="N209" s="491" t="str">
        <f t="shared" si="17"/>
        <v/>
      </c>
    </row>
    <row r="210" spans="1:14">
      <c r="B210" s="599"/>
      <c r="C210" s="600"/>
      <c r="D210" s="491"/>
      <c r="E210" s="491"/>
      <c r="F210" s="491"/>
      <c r="G210" s="534"/>
      <c r="H210" s="601"/>
      <c r="I210" s="510"/>
      <c r="M210" s="491">
        <f t="shared" si="16"/>
        <v>0</v>
      </c>
      <c r="N210" s="491" t="str">
        <f t="shared" si="17"/>
        <v/>
      </c>
    </row>
    <row r="211" spans="1:14">
      <c r="A211" s="89"/>
      <c r="B211" s="534"/>
      <c r="C211" s="550"/>
      <c r="D211" s="491"/>
      <c r="E211" s="491"/>
      <c r="F211" s="491"/>
      <c r="G211" s="534"/>
      <c r="H211" s="536"/>
      <c r="I211" s="510"/>
      <c r="M211" s="491">
        <f t="shared" si="16"/>
        <v>0</v>
      </c>
      <c r="N211" s="491" t="str">
        <f t="shared" si="17"/>
        <v/>
      </c>
    </row>
    <row r="212" spans="1:14">
      <c r="A212" s="89"/>
      <c r="B212" s="534"/>
      <c r="C212" s="550"/>
      <c r="D212" s="491"/>
      <c r="E212" s="491"/>
      <c r="F212" s="491"/>
      <c r="G212" s="534"/>
      <c r="H212" s="536"/>
      <c r="I212" s="510"/>
      <c r="M212" s="491">
        <f t="shared" si="16"/>
        <v>0</v>
      </c>
      <c r="N212" s="491" t="str">
        <f t="shared" si="17"/>
        <v/>
      </c>
    </row>
    <row r="213" spans="1:14">
      <c r="A213" s="89"/>
      <c r="B213" s="534"/>
      <c r="C213" s="550"/>
      <c r="D213" s="491"/>
      <c r="E213" s="491"/>
      <c r="F213" s="491"/>
      <c r="G213" s="534"/>
      <c r="H213" s="536"/>
      <c r="I213" s="510"/>
      <c r="M213" s="491">
        <f t="shared" si="16"/>
        <v>0</v>
      </c>
      <c r="N213" s="491" t="str">
        <f t="shared" si="17"/>
        <v/>
      </c>
    </row>
    <row r="214" spans="1:14">
      <c r="I214" s="510"/>
      <c r="M214" s="491">
        <f t="shared" si="16"/>
        <v>0</v>
      </c>
      <c r="N214" s="491" t="str">
        <f t="shared" si="17"/>
        <v/>
      </c>
    </row>
    <row r="215" spans="1:14">
      <c r="I215" s="510"/>
      <c r="M215" s="491">
        <f t="shared" si="16"/>
        <v>0</v>
      </c>
      <c r="N215" s="491" t="str">
        <f t="shared" si="17"/>
        <v/>
      </c>
    </row>
    <row r="216" spans="1:14">
      <c r="I216" s="510"/>
      <c r="M216" s="491">
        <f t="shared" si="16"/>
        <v>0</v>
      </c>
      <c r="N216" s="491" t="str">
        <f t="shared" si="17"/>
        <v/>
      </c>
    </row>
    <row r="217" spans="1:14">
      <c r="I217" s="510"/>
      <c r="M217" s="491">
        <f t="shared" si="16"/>
        <v>0</v>
      </c>
      <c r="N217" s="491" t="str">
        <f t="shared" si="17"/>
        <v/>
      </c>
    </row>
    <row r="218" spans="1:14">
      <c r="I218" s="510"/>
      <c r="M218" s="491">
        <f t="shared" si="16"/>
        <v>0</v>
      </c>
      <c r="N218" s="491" t="str">
        <f t="shared" si="17"/>
        <v/>
      </c>
    </row>
    <row r="219" spans="1:14">
      <c r="I219" s="510"/>
      <c r="M219" s="491">
        <f t="shared" si="16"/>
        <v>0</v>
      </c>
      <c r="N219" s="491" t="str">
        <f t="shared" si="17"/>
        <v/>
      </c>
    </row>
    <row r="220" spans="1:14">
      <c r="I220" s="510"/>
      <c r="M220" s="491">
        <f t="shared" si="16"/>
        <v>0</v>
      </c>
      <c r="N220" s="491" t="str">
        <f t="shared" si="17"/>
        <v/>
      </c>
    </row>
    <row r="221" spans="1:14">
      <c r="I221" s="510"/>
      <c r="M221" s="491">
        <f t="shared" si="16"/>
        <v>0</v>
      </c>
      <c r="N221" s="491" t="str">
        <f t="shared" si="17"/>
        <v/>
      </c>
    </row>
    <row r="222" spans="1:14">
      <c r="I222" s="510"/>
      <c r="M222" s="491">
        <f t="shared" si="16"/>
        <v>0</v>
      </c>
      <c r="N222" s="491" t="str">
        <f t="shared" si="17"/>
        <v/>
      </c>
    </row>
    <row r="223" spans="1:14">
      <c r="I223" s="510"/>
      <c r="M223" s="491">
        <f t="shared" si="16"/>
        <v>0</v>
      </c>
      <c r="N223" s="491" t="str">
        <f t="shared" si="17"/>
        <v/>
      </c>
    </row>
    <row r="224" spans="1:14">
      <c r="I224" s="510"/>
      <c r="M224" s="491">
        <f t="shared" si="16"/>
        <v>0</v>
      </c>
      <c r="N224" s="491" t="str">
        <f t="shared" si="17"/>
        <v/>
      </c>
    </row>
    <row r="225" spans="9:14">
      <c r="I225" s="510"/>
      <c r="M225" s="491">
        <f t="shared" si="16"/>
        <v>0</v>
      </c>
      <c r="N225" s="491" t="str">
        <f t="shared" si="17"/>
        <v/>
      </c>
    </row>
    <row r="226" spans="9:14">
      <c r="I226" s="510"/>
      <c r="M226" s="491">
        <f t="shared" si="16"/>
        <v>0</v>
      </c>
      <c r="N226" s="491" t="str">
        <f t="shared" si="17"/>
        <v/>
      </c>
    </row>
    <row r="227" spans="9:14">
      <c r="I227" s="510"/>
      <c r="M227" s="491">
        <f t="shared" si="16"/>
        <v>0</v>
      </c>
      <c r="N227" s="491" t="str">
        <f t="shared" si="17"/>
        <v/>
      </c>
    </row>
    <row r="228" spans="9:14">
      <c r="I228" s="510"/>
      <c r="M228" s="491">
        <f t="shared" si="16"/>
        <v>0</v>
      </c>
      <c r="N228" s="491" t="str">
        <f t="shared" si="17"/>
        <v/>
      </c>
    </row>
    <row r="229" spans="9:14">
      <c r="I229" s="510"/>
      <c r="M229" s="491">
        <f t="shared" si="16"/>
        <v>0</v>
      </c>
      <c r="N229" s="491" t="str">
        <f t="shared" si="17"/>
        <v/>
      </c>
    </row>
    <row r="230" spans="9:14">
      <c r="I230" s="510"/>
      <c r="M230" s="491">
        <f t="shared" si="16"/>
        <v>0</v>
      </c>
      <c r="N230" s="491" t="str">
        <f t="shared" si="17"/>
        <v/>
      </c>
    </row>
    <row r="231" spans="9:14">
      <c r="I231" s="510"/>
      <c r="M231" s="491">
        <f t="shared" si="16"/>
        <v>0</v>
      </c>
      <c r="N231" s="491" t="str">
        <f t="shared" si="17"/>
        <v/>
      </c>
    </row>
    <row r="232" spans="9:14">
      <c r="I232" s="510"/>
      <c r="M232" s="491">
        <f t="shared" si="16"/>
        <v>0</v>
      </c>
      <c r="N232" s="491" t="str">
        <f t="shared" si="17"/>
        <v/>
      </c>
    </row>
    <row r="233" spans="9:14">
      <c r="I233" s="510"/>
      <c r="M233" s="491">
        <f t="shared" si="16"/>
        <v>0</v>
      </c>
      <c r="N233" s="491" t="str">
        <f t="shared" si="17"/>
        <v/>
      </c>
    </row>
    <row r="234" spans="9:14">
      <c r="I234" s="510"/>
      <c r="M234" s="491">
        <f t="shared" si="16"/>
        <v>0</v>
      </c>
      <c r="N234" s="491" t="str">
        <f t="shared" si="17"/>
        <v/>
      </c>
    </row>
    <row r="235" spans="9:14">
      <c r="I235" s="510"/>
      <c r="M235" s="491">
        <f t="shared" si="16"/>
        <v>0</v>
      </c>
      <c r="N235" s="491" t="str">
        <f t="shared" si="17"/>
        <v/>
      </c>
    </row>
    <row r="236" spans="9:14">
      <c r="I236" s="510"/>
      <c r="M236" s="491">
        <f t="shared" si="16"/>
        <v>0</v>
      </c>
      <c r="N236" s="491" t="str">
        <f t="shared" si="17"/>
        <v/>
      </c>
    </row>
    <row r="237" spans="9:14">
      <c r="I237" s="510"/>
      <c r="M237" s="491">
        <f t="shared" si="16"/>
        <v>0</v>
      </c>
      <c r="N237" s="491" t="str">
        <f t="shared" si="17"/>
        <v/>
      </c>
    </row>
    <row r="238" spans="9:14">
      <c r="I238" s="510"/>
      <c r="L238" s="534"/>
      <c r="M238" s="491">
        <f t="shared" si="16"/>
        <v>0</v>
      </c>
      <c r="N238" s="491" t="str">
        <f t="shared" si="17"/>
        <v/>
      </c>
    </row>
    <row r="239" spans="9:14">
      <c r="I239" s="510"/>
      <c r="L239" s="534"/>
      <c r="M239" s="491">
        <f t="shared" si="16"/>
        <v>0</v>
      </c>
      <c r="N239" s="491" t="str">
        <f t="shared" si="17"/>
        <v/>
      </c>
    </row>
    <row r="240" spans="9:14">
      <c r="I240" s="510"/>
      <c r="L240" s="534"/>
      <c r="M240" s="491">
        <f t="shared" si="16"/>
        <v>0</v>
      </c>
      <c r="N240" s="491" t="str">
        <f t="shared" si="17"/>
        <v/>
      </c>
    </row>
    <row r="241" spans="9:14">
      <c r="I241" s="510"/>
      <c r="L241" s="534"/>
      <c r="M241" s="491">
        <f t="shared" si="16"/>
        <v>0</v>
      </c>
      <c r="N241" s="491" t="str">
        <f t="shared" si="17"/>
        <v/>
      </c>
    </row>
    <row r="242" spans="9:14">
      <c r="I242" s="510"/>
      <c r="L242" s="534"/>
      <c r="M242" s="491">
        <f t="shared" si="16"/>
        <v>0</v>
      </c>
      <c r="N242" s="491" t="str">
        <f t="shared" si="17"/>
        <v/>
      </c>
    </row>
    <row r="243" spans="9:14">
      <c r="I243" s="510"/>
      <c r="L243" s="534"/>
      <c r="M243" s="491">
        <f t="shared" si="16"/>
        <v>0</v>
      </c>
      <c r="N243" s="491" t="str">
        <f t="shared" si="17"/>
        <v/>
      </c>
    </row>
    <row r="244" spans="9:14">
      <c r="I244" s="510"/>
      <c r="L244" s="534"/>
      <c r="M244" s="491">
        <f t="shared" si="16"/>
        <v>0</v>
      </c>
      <c r="N244" s="491" t="str">
        <f t="shared" si="17"/>
        <v/>
      </c>
    </row>
    <row r="245" spans="9:14">
      <c r="I245" s="510"/>
      <c r="L245" s="534"/>
      <c r="M245" s="491">
        <f t="shared" si="16"/>
        <v>0</v>
      </c>
      <c r="N245" s="491" t="str">
        <f t="shared" si="17"/>
        <v/>
      </c>
    </row>
    <row r="246" spans="9:14">
      <c r="I246" s="510"/>
      <c r="L246" s="534"/>
      <c r="M246" s="491">
        <f t="shared" si="16"/>
        <v>0</v>
      </c>
      <c r="N246" s="491" t="str">
        <f t="shared" si="17"/>
        <v/>
      </c>
    </row>
    <row r="247" spans="9:14">
      <c r="I247" s="510"/>
      <c r="L247" s="534"/>
      <c r="M247" s="491">
        <f t="shared" si="16"/>
        <v>0</v>
      </c>
      <c r="N247" s="491" t="str">
        <f t="shared" si="17"/>
        <v/>
      </c>
    </row>
    <row r="248" spans="9:14">
      <c r="I248" s="510"/>
      <c r="L248" s="534"/>
      <c r="M248" s="491">
        <f t="shared" si="16"/>
        <v>0</v>
      </c>
      <c r="N248" s="491" t="str">
        <f t="shared" si="17"/>
        <v/>
      </c>
    </row>
    <row r="249" spans="9:14">
      <c r="I249" s="510"/>
      <c r="L249" s="534"/>
      <c r="M249" s="491">
        <f t="shared" si="16"/>
        <v>0</v>
      </c>
      <c r="N249" s="491" t="str">
        <f t="shared" si="17"/>
        <v/>
      </c>
    </row>
    <row r="250" spans="9:14">
      <c r="I250" s="510"/>
      <c r="L250" s="534"/>
      <c r="M250" s="491">
        <f t="shared" si="16"/>
        <v>0</v>
      </c>
      <c r="N250" s="491" t="str">
        <f t="shared" si="17"/>
        <v/>
      </c>
    </row>
    <row r="251" spans="9:14">
      <c r="I251" s="510"/>
      <c r="L251" s="534"/>
      <c r="M251" s="491">
        <f t="shared" si="16"/>
        <v>0</v>
      </c>
      <c r="N251" s="491" t="str">
        <f t="shared" si="17"/>
        <v/>
      </c>
    </row>
    <row r="252" spans="9:14">
      <c r="I252" s="510"/>
      <c r="L252" s="534"/>
      <c r="M252" s="491">
        <f t="shared" si="16"/>
        <v>0</v>
      </c>
      <c r="N252" s="491" t="str">
        <f t="shared" si="17"/>
        <v/>
      </c>
    </row>
    <row r="253" spans="9:14">
      <c r="I253" s="510"/>
      <c r="L253" s="534"/>
      <c r="M253" s="491">
        <f t="shared" si="16"/>
        <v>0</v>
      </c>
      <c r="N253" s="491" t="str">
        <f t="shared" si="17"/>
        <v/>
      </c>
    </row>
    <row r="254" spans="9:14">
      <c r="I254" s="510"/>
      <c r="L254" s="534"/>
      <c r="M254" s="491">
        <f t="shared" si="16"/>
        <v>0</v>
      </c>
      <c r="N254" s="491" t="str">
        <f t="shared" si="17"/>
        <v/>
      </c>
    </row>
    <row r="255" spans="9:14">
      <c r="I255" s="510"/>
      <c r="L255" s="534"/>
      <c r="M255" s="491">
        <f t="shared" si="16"/>
        <v>0</v>
      </c>
      <c r="N255" s="491" t="str">
        <f t="shared" si="17"/>
        <v/>
      </c>
    </row>
    <row r="256" spans="9:14">
      <c r="I256" s="510"/>
      <c r="L256" s="534"/>
      <c r="M256" s="491">
        <f t="shared" si="16"/>
        <v>0</v>
      </c>
      <c r="N256" s="491" t="str">
        <f t="shared" si="17"/>
        <v/>
      </c>
    </row>
    <row r="257" spans="9:14">
      <c r="I257" s="510"/>
      <c r="L257" s="534"/>
      <c r="M257" s="491">
        <f t="shared" si="16"/>
        <v>0</v>
      </c>
      <c r="N257" s="491" t="str">
        <f t="shared" si="17"/>
        <v/>
      </c>
    </row>
    <row r="258" spans="9:14">
      <c r="I258" s="510"/>
      <c r="L258" s="534"/>
      <c r="M258" s="491">
        <f t="shared" si="16"/>
        <v>0</v>
      </c>
      <c r="N258" s="491" t="str">
        <f t="shared" si="17"/>
        <v/>
      </c>
    </row>
    <row r="259" spans="9:14">
      <c r="I259" s="510"/>
      <c r="L259" s="534"/>
      <c r="M259" s="491">
        <f t="shared" si="16"/>
        <v>0</v>
      </c>
      <c r="N259" s="491" t="str">
        <f t="shared" si="17"/>
        <v/>
      </c>
    </row>
    <row r="260" spans="9:14">
      <c r="I260" s="510"/>
      <c r="L260" s="534"/>
      <c r="M260" s="491">
        <f t="shared" si="16"/>
        <v>0</v>
      </c>
      <c r="N260" s="491" t="str">
        <f t="shared" si="17"/>
        <v/>
      </c>
    </row>
    <row r="261" spans="9:14">
      <c r="I261" s="510"/>
      <c r="L261" s="534"/>
      <c r="M261" s="491">
        <f t="shared" si="16"/>
        <v>0</v>
      </c>
      <c r="N261" s="491" t="str">
        <f t="shared" si="17"/>
        <v/>
      </c>
    </row>
    <row r="262" spans="9:14">
      <c r="I262" s="510"/>
      <c r="L262" s="534"/>
      <c r="M262" s="491">
        <f t="shared" si="16"/>
        <v>0</v>
      </c>
      <c r="N262" s="491" t="str">
        <f t="shared" si="17"/>
        <v/>
      </c>
    </row>
    <row r="263" spans="9:14">
      <c r="I263" s="510"/>
      <c r="L263" s="534"/>
      <c r="M263" s="491">
        <f t="shared" ref="M263:M326" si="18">IF(ISNUMBER(FIND("/",$B263,1)),MID($B263,1,FIND("/",$B263,1)-1),$B263)</f>
        <v>0</v>
      </c>
      <c r="N263" s="491" t="str">
        <f t="shared" ref="N263:N326" si="19">IF(ISNUMBER(FIND("/",$B263,1)),MID($B263,FIND("/",$B263,1)+1,LEN($B263)),"")</f>
        <v/>
      </c>
    </row>
    <row r="264" spans="9:14">
      <c r="I264" s="510"/>
      <c r="L264" s="534"/>
      <c r="M264" s="491">
        <f t="shared" si="18"/>
        <v>0</v>
      </c>
      <c r="N264" s="491" t="str">
        <f t="shared" si="19"/>
        <v/>
      </c>
    </row>
    <row r="265" spans="9:14">
      <c r="I265" s="510"/>
      <c r="L265" s="534"/>
      <c r="M265" s="491">
        <f t="shared" si="18"/>
        <v>0</v>
      </c>
      <c r="N265" s="491" t="str">
        <f t="shared" si="19"/>
        <v/>
      </c>
    </row>
    <row r="266" spans="9:14">
      <c r="I266" s="510"/>
      <c r="L266" s="534"/>
      <c r="M266" s="491">
        <f t="shared" si="18"/>
        <v>0</v>
      </c>
      <c r="N266" s="491" t="str">
        <f t="shared" si="19"/>
        <v/>
      </c>
    </row>
    <row r="267" spans="9:14">
      <c r="I267" s="510"/>
      <c r="L267" s="534"/>
      <c r="M267" s="491">
        <f t="shared" si="18"/>
        <v>0</v>
      </c>
      <c r="N267" s="491" t="str">
        <f t="shared" si="19"/>
        <v/>
      </c>
    </row>
    <row r="268" spans="9:14">
      <c r="I268" s="510"/>
      <c r="L268" s="534"/>
      <c r="M268" s="491">
        <f t="shared" si="18"/>
        <v>0</v>
      </c>
      <c r="N268" s="491" t="str">
        <f t="shared" si="19"/>
        <v/>
      </c>
    </row>
    <row r="269" spans="9:14">
      <c r="I269" s="510"/>
      <c r="L269" s="534"/>
      <c r="M269" s="491">
        <f t="shared" si="18"/>
        <v>0</v>
      </c>
      <c r="N269" s="491" t="str">
        <f t="shared" si="19"/>
        <v/>
      </c>
    </row>
    <row r="270" spans="9:14">
      <c r="I270" s="510"/>
      <c r="L270" s="534"/>
      <c r="M270" s="491">
        <f t="shared" si="18"/>
        <v>0</v>
      </c>
      <c r="N270" s="491" t="str">
        <f t="shared" si="19"/>
        <v/>
      </c>
    </row>
    <row r="271" spans="9:14">
      <c r="I271" s="510"/>
      <c r="L271" s="534"/>
      <c r="M271" s="491">
        <f t="shared" si="18"/>
        <v>0</v>
      </c>
      <c r="N271" s="491" t="str">
        <f t="shared" si="19"/>
        <v/>
      </c>
    </row>
    <row r="272" spans="9:14">
      <c r="I272" s="510"/>
      <c r="L272" s="534"/>
      <c r="M272" s="491">
        <f t="shared" si="18"/>
        <v>0</v>
      </c>
      <c r="N272" s="491" t="str">
        <f t="shared" si="19"/>
        <v/>
      </c>
    </row>
    <row r="273" spans="9:14">
      <c r="I273" s="510"/>
      <c r="L273" s="534"/>
      <c r="M273" s="491">
        <f t="shared" si="18"/>
        <v>0</v>
      </c>
      <c r="N273" s="491" t="str">
        <f t="shared" si="19"/>
        <v/>
      </c>
    </row>
    <row r="274" spans="9:14">
      <c r="I274" s="510"/>
      <c r="L274" s="534"/>
      <c r="M274" s="491">
        <f t="shared" si="18"/>
        <v>0</v>
      </c>
      <c r="N274" s="491" t="str">
        <f t="shared" si="19"/>
        <v/>
      </c>
    </row>
    <row r="275" spans="9:14">
      <c r="I275" s="510"/>
      <c r="L275" s="534"/>
      <c r="M275" s="491">
        <f t="shared" si="18"/>
        <v>0</v>
      </c>
      <c r="N275" s="491" t="str">
        <f t="shared" si="19"/>
        <v/>
      </c>
    </row>
    <row r="276" spans="9:14">
      <c r="I276" s="510"/>
      <c r="L276" s="534"/>
      <c r="M276" s="491">
        <f t="shared" si="18"/>
        <v>0</v>
      </c>
      <c r="N276" s="491" t="str">
        <f t="shared" si="19"/>
        <v/>
      </c>
    </row>
    <row r="277" spans="9:14">
      <c r="I277" s="510"/>
      <c r="L277" s="534"/>
      <c r="M277" s="491">
        <f t="shared" si="18"/>
        <v>0</v>
      </c>
      <c r="N277" s="491" t="str">
        <f t="shared" si="19"/>
        <v/>
      </c>
    </row>
    <row r="278" spans="9:14">
      <c r="I278" s="510"/>
      <c r="L278" s="534"/>
      <c r="M278" s="491">
        <f t="shared" si="18"/>
        <v>0</v>
      </c>
      <c r="N278" s="491" t="str">
        <f t="shared" si="19"/>
        <v/>
      </c>
    </row>
    <row r="279" spans="9:14">
      <c r="I279" s="510"/>
      <c r="L279" s="534"/>
      <c r="M279" s="491">
        <f t="shared" si="18"/>
        <v>0</v>
      </c>
      <c r="N279" s="491" t="str">
        <f t="shared" si="19"/>
        <v/>
      </c>
    </row>
    <row r="280" spans="9:14">
      <c r="I280" s="510"/>
      <c r="L280" s="534"/>
      <c r="M280" s="491">
        <f t="shared" si="18"/>
        <v>0</v>
      </c>
      <c r="N280" s="491" t="str">
        <f t="shared" si="19"/>
        <v/>
      </c>
    </row>
    <row r="281" spans="9:14">
      <c r="I281" s="510"/>
      <c r="L281" s="534"/>
      <c r="M281" s="491">
        <f t="shared" si="18"/>
        <v>0</v>
      </c>
      <c r="N281" s="491" t="str">
        <f t="shared" si="19"/>
        <v/>
      </c>
    </row>
    <row r="282" spans="9:14">
      <c r="I282" s="510"/>
      <c r="L282" s="534"/>
      <c r="M282" s="491">
        <f t="shared" si="18"/>
        <v>0</v>
      </c>
      <c r="N282" s="491" t="str">
        <f t="shared" si="19"/>
        <v/>
      </c>
    </row>
    <row r="283" spans="9:14">
      <c r="I283" s="510"/>
      <c r="L283" s="534"/>
      <c r="M283" s="491">
        <f t="shared" si="18"/>
        <v>0</v>
      </c>
      <c r="N283" s="491" t="str">
        <f t="shared" si="19"/>
        <v/>
      </c>
    </row>
    <row r="284" spans="9:14">
      <c r="I284" s="510"/>
      <c r="L284" s="534"/>
      <c r="M284" s="491">
        <f t="shared" si="18"/>
        <v>0</v>
      </c>
      <c r="N284" s="491" t="str">
        <f t="shared" si="19"/>
        <v/>
      </c>
    </row>
    <row r="285" spans="9:14">
      <c r="I285" s="510"/>
      <c r="L285" s="534"/>
      <c r="M285" s="491">
        <f t="shared" si="18"/>
        <v>0</v>
      </c>
      <c r="N285" s="491" t="str">
        <f t="shared" si="19"/>
        <v/>
      </c>
    </row>
    <row r="286" spans="9:14">
      <c r="I286" s="510"/>
      <c r="L286" s="534"/>
      <c r="M286" s="491">
        <f t="shared" si="18"/>
        <v>0</v>
      </c>
      <c r="N286" s="491" t="str">
        <f t="shared" si="19"/>
        <v/>
      </c>
    </row>
    <row r="287" spans="9:14">
      <c r="I287" s="510"/>
      <c r="L287" s="534"/>
      <c r="M287" s="491">
        <f t="shared" si="18"/>
        <v>0</v>
      </c>
      <c r="N287" s="491" t="str">
        <f t="shared" si="19"/>
        <v/>
      </c>
    </row>
    <row r="288" spans="9:14">
      <c r="I288" s="510"/>
      <c r="M288" s="491">
        <f t="shared" si="18"/>
        <v>0</v>
      </c>
      <c r="N288" s="491" t="str">
        <f t="shared" si="19"/>
        <v/>
      </c>
    </row>
    <row r="289" spans="9:14">
      <c r="I289" s="510"/>
      <c r="M289" s="491">
        <f t="shared" si="18"/>
        <v>0</v>
      </c>
      <c r="N289" s="491" t="str">
        <f t="shared" si="19"/>
        <v/>
      </c>
    </row>
    <row r="290" spans="9:14">
      <c r="I290" s="510"/>
      <c r="M290" s="491">
        <f t="shared" si="18"/>
        <v>0</v>
      </c>
      <c r="N290" s="491" t="str">
        <f t="shared" si="19"/>
        <v/>
      </c>
    </row>
    <row r="291" spans="9:14">
      <c r="I291" s="510"/>
      <c r="M291" s="491">
        <f t="shared" si="18"/>
        <v>0</v>
      </c>
      <c r="N291" s="491" t="str">
        <f t="shared" si="19"/>
        <v/>
      </c>
    </row>
    <row r="292" spans="9:14">
      <c r="I292" s="510"/>
      <c r="M292" s="491">
        <f t="shared" si="18"/>
        <v>0</v>
      </c>
      <c r="N292" s="491" t="str">
        <f t="shared" si="19"/>
        <v/>
      </c>
    </row>
    <row r="293" spans="9:14">
      <c r="I293" s="510"/>
      <c r="M293" s="491">
        <f t="shared" si="18"/>
        <v>0</v>
      </c>
      <c r="N293" s="491" t="str">
        <f t="shared" si="19"/>
        <v/>
      </c>
    </row>
    <row r="294" spans="9:14">
      <c r="I294" s="510"/>
      <c r="M294" s="491">
        <f t="shared" si="18"/>
        <v>0</v>
      </c>
      <c r="N294" s="491" t="str">
        <f t="shared" si="19"/>
        <v/>
      </c>
    </row>
    <row r="295" spans="9:14">
      <c r="I295" s="510"/>
      <c r="M295" s="491">
        <f t="shared" si="18"/>
        <v>0</v>
      </c>
      <c r="N295" s="491" t="str">
        <f t="shared" si="19"/>
        <v/>
      </c>
    </row>
    <row r="296" spans="9:14">
      <c r="I296" s="510"/>
      <c r="M296" s="491">
        <f t="shared" si="18"/>
        <v>0</v>
      </c>
      <c r="N296" s="491" t="str">
        <f t="shared" si="19"/>
        <v/>
      </c>
    </row>
    <row r="297" spans="9:14">
      <c r="I297" s="510"/>
      <c r="M297" s="491">
        <f t="shared" si="18"/>
        <v>0</v>
      </c>
      <c r="N297" s="491" t="str">
        <f t="shared" si="19"/>
        <v/>
      </c>
    </row>
    <row r="298" spans="9:14">
      <c r="I298" s="510"/>
      <c r="M298" s="491">
        <f t="shared" si="18"/>
        <v>0</v>
      </c>
      <c r="N298" s="491" t="str">
        <f t="shared" si="19"/>
        <v/>
      </c>
    </row>
    <row r="299" spans="9:14">
      <c r="I299" s="510"/>
      <c r="M299" s="491">
        <f t="shared" si="18"/>
        <v>0</v>
      </c>
      <c r="N299" s="491" t="str">
        <f t="shared" si="19"/>
        <v/>
      </c>
    </row>
    <row r="300" spans="9:14">
      <c r="I300" s="510"/>
      <c r="M300" s="491">
        <f t="shared" si="18"/>
        <v>0</v>
      </c>
      <c r="N300" s="491" t="str">
        <f t="shared" si="19"/>
        <v/>
      </c>
    </row>
    <row r="301" spans="9:14">
      <c r="I301" s="510"/>
      <c r="M301" s="491">
        <f t="shared" si="18"/>
        <v>0</v>
      </c>
      <c r="N301" s="491" t="str">
        <f t="shared" si="19"/>
        <v/>
      </c>
    </row>
    <row r="302" spans="9:14">
      <c r="I302" s="510"/>
      <c r="M302" s="491">
        <f t="shared" si="18"/>
        <v>0</v>
      </c>
      <c r="N302" s="491" t="str">
        <f t="shared" si="19"/>
        <v/>
      </c>
    </row>
    <row r="303" spans="9:14">
      <c r="I303" s="510"/>
      <c r="M303" s="491">
        <f t="shared" si="18"/>
        <v>0</v>
      </c>
      <c r="N303" s="491" t="str">
        <f t="shared" si="19"/>
        <v/>
      </c>
    </row>
    <row r="304" spans="9:14">
      <c r="I304" s="510"/>
      <c r="M304" s="491">
        <f t="shared" si="18"/>
        <v>0</v>
      </c>
      <c r="N304" s="491" t="str">
        <f t="shared" si="19"/>
        <v/>
      </c>
    </row>
    <row r="305" spans="9:14">
      <c r="I305" s="510"/>
      <c r="M305" s="491">
        <f t="shared" si="18"/>
        <v>0</v>
      </c>
      <c r="N305" s="491" t="str">
        <f t="shared" si="19"/>
        <v/>
      </c>
    </row>
    <row r="306" spans="9:14">
      <c r="I306" s="510"/>
      <c r="M306" s="491">
        <f t="shared" si="18"/>
        <v>0</v>
      </c>
      <c r="N306" s="491" t="str">
        <f t="shared" si="19"/>
        <v/>
      </c>
    </row>
    <row r="307" spans="9:14">
      <c r="I307" s="510"/>
      <c r="M307" s="491">
        <f t="shared" si="18"/>
        <v>0</v>
      </c>
      <c r="N307" s="491" t="str">
        <f t="shared" si="19"/>
        <v/>
      </c>
    </row>
    <row r="308" spans="9:14">
      <c r="I308" s="510"/>
      <c r="M308" s="491">
        <f t="shared" si="18"/>
        <v>0</v>
      </c>
      <c r="N308" s="491" t="str">
        <f t="shared" si="19"/>
        <v/>
      </c>
    </row>
    <row r="309" spans="9:14">
      <c r="I309" s="510"/>
      <c r="M309" s="491">
        <f t="shared" si="18"/>
        <v>0</v>
      </c>
      <c r="N309" s="491" t="str">
        <f t="shared" si="19"/>
        <v/>
      </c>
    </row>
    <row r="310" spans="9:14">
      <c r="I310" s="510"/>
      <c r="M310" s="491">
        <f t="shared" si="18"/>
        <v>0</v>
      </c>
      <c r="N310" s="491" t="str">
        <f t="shared" si="19"/>
        <v/>
      </c>
    </row>
    <row r="311" spans="9:14">
      <c r="I311" s="510"/>
      <c r="M311" s="491">
        <f t="shared" si="18"/>
        <v>0</v>
      </c>
      <c r="N311" s="491" t="str">
        <f t="shared" si="19"/>
        <v/>
      </c>
    </row>
    <row r="312" spans="9:14">
      <c r="I312" s="510"/>
      <c r="M312" s="491">
        <f t="shared" si="18"/>
        <v>0</v>
      </c>
      <c r="N312" s="491" t="str">
        <f t="shared" si="19"/>
        <v/>
      </c>
    </row>
    <row r="313" spans="9:14">
      <c r="I313" s="510"/>
      <c r="M313" s="491">
        <f t="shared" si="18"/>
        <v>0</v>
      </c>
      <c r="N313" s="491" t="str">
        <f t="shared" si="19"/>
        <v/>
      </c>
    </row>
    <row r="314" spans="9:14">
      <c r="I314" s="510"/>
      <c r="M314" s="491">
        <f t="shared" si="18"/>
        <v>0</v>
      </c>
      <c r="N314" s="491" t="str">
        <f t="shared" si="19"/>
        <v/>
      </c>
    </row>
    <row r="315" spans="9:14">
      <c r="I315" s="510"/>
      <c r="M315" s="491">
        <f t="shared" si="18"/>
        <v>0</v>
      </c>
      <c r="N315" s="491" t="str">
        <f t="shared" si="19"/>
        <v/>
      </c>
    </row>
    <row r="316" spans="9:14">
      <c r="I316" s="510"/>
      <c r="M316" s="491">
        <f t="shared" si="18"/>
        <v>0</v>
      </c>
      <c r="N316" s="491" t="str">
        <f t="shared" si="19"/>
        <v/>
      </c>
    </row>
    <row r="317" spans="9:14">
      <c r="I317" s="510"/>
      <c r="M317" s="491">
        <f t="shared" si="18"/>
        <v>0</v>
      </c>
      <c r="N317" s="491" t="str">
        <f t="shared" si="19"/>
        <v/>
      </c>
    </row>
    <row r="318" spans="9:14">
      <c r="I318" s="510"/>
      <c r="M318" s="491">
        <f t="shared" si="18"/>
        <v>0</v>
      </c>
      <c r="N318" s="491" t="str">
        <f t="shared" si="19"/>
        <v/>
      </c>
    </row>
    <row r="319" spans="9:14">
      <c r="I319" s="510"/>
      <c r="M319" s="491">
        <f t="shared" si="18"/>
        <v>0</v>
      </c>
      <c r="N319" s="491" t="str">
        <f t="shared" si="19"/>
        <v/>
      </c>
    </row>
    <row r="320" spans="9:14">
      <c r="I320" s="510"/>
      <c r="M320" s="491">
        <f t="shared" si="18"/>
        <v>0</v>
      </c>
      <c r="N320" s="491" t="str">
        <f t="shared" si="19"/>
        <v/>
      </c>
    </row>
    <row r="321" spans="9:14">
      <c r="I321" s="510"/>
      <c r="M321" s="491">
        <f t="shared" si="18"/>
        <v>0</v>
      </c>
      <c r="N321" s="491" t="str">
        <f t="shared" si="19"/>
        <v/>
      </c>
    </row>
    <row r="322" spans="9:14">
      <c r="I322" s="510"/>
      <c r="M322" s="491">
        <f t="shared" si="18"/>
        <v>0</v>
      </c>
      <c r="N322" s="491" t="str">
        <f t="shared" si="19"/>
        <v/>
      </c>
    </row>
    <row r="323" spans="9:14">
      <c r="I323" s="510"/>
      <c r="M323" s="491">
        <f t="shared" si="18"/>
        <v>0</v>
      </c>
      <c r="N323" s="491" t="str">
        <f t="shared" si="19"/>
        <v/>
      </c>
    </row>
    <row r="324" spans="9:14">
      <c r="I324" s="510"/>
      <c r="M324" s="491">
        <f t="shared" si="18"/>
        <v>0</v>
      </c>
      <c r="N324" s="491" t="str">
        <f t="shared" si="19"/>
        <v/>
      </c>
    </row>
    <row r="325" spans="9:14">
      <c r="I325" s="510"/>
      <c r="M325" s="491">
        <f t="shared" si="18"/>
        <v>0</v>
      </c>
      <c r="N325" s="491" t="str">
        <f t="shared" si="19"/>
        <v/>
      </c>
    </row>
    <row r="326" spans="9:14">
      <c r="I326" s="510"/>
      <c r="M326" s="491">
        <f t="shared" si="18"/>
        <v>0</v>
      </c>
      <c r="N326" s="491" t="str">
        <f t="shared" si="19"/>
        <v/>
      </c>
    </row>
    <row r="327" spans="9:14">
      <c r="I327" s="510"/>
      <c r="M327" s="491">
        <f t="shared" ref="M327:M365" si="20">IF(ISNUMBER(FIND("/",$B327,1)),MID($B327,1,FIND("/",$B327,1)-1),$B327)</f>
        <v>0</v>
      </c>
      <c r="N327" s="491" t="str">
        <f t="shared" ref="N327:N365" si="21">IF(ISNUMBER(FIND("/",$B327,1)),MID($B327,FIND("/",$B327,1)+1,LEN($B327)),"")</f>
        <v/>
      </c>
    </row>
    <row r="328" spans="9:14">
      <c r="I328" s="510"/>
      <c r="M328" s="491">
        <f t="shared" si="20"/>
        <v>0</v>
      </c>
      <c r="N328" s="491" t="str">
        <f t="shared" si="21"/>
        <v/>
      </c>
    </row>
    <row r="329" spans="9:14">
      <c r="I329" s="510"/>
      <c r="M329" s="491">
        <f t="shared" si="20"/>
        <v>0</v>
      </c>
      <c r="N329" s="491" t="str">
        <f t="shared" si="21"/>
        <v/>
      </c>
    </row>
    <row r="330" spans="9:14">
      <c r="I330" s="510"/>
      <c r="M330" s="491">
        <f t="shared" si="20"/>
        <v>0</v>
      </c>
      <c r="N330" s="491" t="str">
        <f t="shared" si="21"/>
        <v/>
      </c>
    </row>
    <row r="331" spans="9:14">
      <c r="I331" s="510"/>
      <c r="M331" s="491">
        <f t="shared" si="20"/>
        <v>0</v>
      </c>
      <c r="N331" s="491" t="str">
        <f t="shared" si="21"/>
        <v/>
      </c>
    </row>
    <row r="332" spans="9:14">
      <c r="I332" s="510"/>
      <c r="M332" s="491">
        <f t="shared" si="20"/>
        <v>0</v>
      </c>
      <c r="N332" s="491" t="str">
        <f t="shared" si="21"/>
        <v/>
      </c>
    </row>
    <row r="333" spans="9:14">
      <c r="I333" s="510"/>
      <c r="M333" s="491">
        <f t="shared" si="20"/>
        <v>0</v>
      </c>
      <c r="N333" s="491" t="str">
        <f t="shared" si="21"/>
        <v/>
      </c>
    </row>
    <row r="334" spans="9:14">
      <c r="I334" s="510"/>
      <c r="M334" s="491">
        <f t="shared" si="20"/>
        <v>0</v>
      </c>
      <c r="N334" s="491" t="str">
        <f t="shared" si="21"/>
        <v/>
      </c>
    </row>
    <row r="335" spans="9:14">
      <c r="I335" s="510"/>
      <c r="M335" s="491">
        <f t="shared" si="20"/>
        <v>0</v>
      </c>
      <c r="N335" s="491" t="str">
        <f t="shared" si="21"/>
        <v/>
      </c>
    </row>
    <row r="336" spans="9:14">
      <c r="I336" s="510"/>
      <c r="M336" s="491">
        <f t="shared" si="20"/>
        <v>0</v>
      </c>
      <c r="N336" s="491" t="str">
        <f t="shared" si="21"/>
        <v/>
      </c>
    </row>
    <row r="337" spans="9:14">
      <c r="I337" s="510"/>
      <c r="M337" s="491">
        <f t="shared" si="20"/>
        <v>0</v>
      </c>
      <c r="N337" s="491" t="str">
        <f t="shared" si="21"/>
        <v/>
      </c>
    </row>
    <row r="338" spans="9:14">
      <c r="I338" s="510"/>
      <c r="M338" s="491">
        <f t="shared" si="20"/>
        <v>0</v>
      </c>
      <c r="N338" s="491" t="str">
        <f t="shared" si="21"/>
        <v/>
      </c>
    </row>
    <row r="339" spans="9:14">
      <c r="I339" s="510"/>
      <c r="M339" s="491">
        <f t="shared" si="20"/>
        <v>0</v>
      </c>
      <c r="N339" s="491" t="str">
        <f t="shared" si="21"/>
        <v/>
      </c>
    </row>
    <row r="340" spans="9:14">
      <c r="I340" s="510"/>
      <c r="M340" s="491">
        <f t="shared" si="20"/>
        <v>0</v>
      </c>
      <c r="N340" s="491" t="str">
        <f t="shared" si="21"/>
        <v/>
      </c>
    </row>
    <row r="341" spans="9:14">
      <c r="I341" s="510"/>
      <c r="M341" s="491">
        <f t="shared" si="20"/>
        <v>0</v>
      </c>
      <c r="N341" s="491" t="str">
        <f t="shared" si="21"/>
        <v/>
      </c>
    </row>
    <row r="342" spans="9:14">
      <c r="I342" s="510"/>
      <c r="M342" s="491">
        <f t="shared" si="20"/>
        <v>0</v>
      </c>
      <c r="N342" s="491" t="str">
        <f t="shared" si="21"/>
        <v/>
      </c>
    </row>
    <row r="343" spans="9:14">
      <c r="I343" s="510"/>
      <c r="M343" s="491">
        <f t="shared" si="20"/>
        <v>0</v>
      </c>
      <c r="N343" s="491" t="str">
        <f t="shared" si="21"/>
        <v/>
      </c>
    </row>
    <row r="344" spans="9:14">
      <c r="I344" s="510"/>
      <c r="M344" s="491">
        <f t="shared" si="20"/>
        <v>0</v>
      </c>
      <c r="N344" s="491" t="str">
        <f t="shared" si="21"/>
        <v/>
      </c>
    </row>
    <row r="345" spans="9:14">
      <c r="I345" s="510"/>
      <c r="M345" s="491">
        <f t="shared" si="20"/>
        <v>0</v>
      </c>
      <c r="N345" s="491" t="str">
        <f t="shared" si="21"/>
        <v/>
      </c>
    </row>
    <row r="346" spans="9:14">
      <c r="I346" s="510"/>
      <c r="M346" s="491">
        <f t="shared" si="20"/>
        <v>0</v>
      </c>
      <c r="N346" s="491" t="str">
        <f t="shared" si="21"/>
        <v/>
      </c>
    </row>
    <row r="347" spans="9:14">
      <c r="I347" s="510"/>
      <c r="M347" s="491">
        <f t="shared" si="20"/>
        <v>0</v>
      </c>
      <c r="N347" s="491" t="str">
        <f t="shared" si="21"/>
        <v/>
      </c>
    </row>
    <row r="348" spans="9:14">
      <c r="I348" s="510"/>
      <c r="M348" s="491">
        <f t="shared" si="20"/>
        <v>0</v>
      </c>
      <c r="N348" s="491" t="str">
        <f t="shared" si="21"/>
        <v/>
      </c>
    </row>
    <row r="349" spans="9:14">
      <c r="I349" s="510"/>
      <c r="M349" s="491">
        <f t="shared" si="20"/>
        <v>0</v>
      </c>
      <c r="N349" s="491" t="str">
        <f t="shared" si="21"/>
        <v/>
      </c>
    </row>
    <row r="350" spans="9:14">
      <c r="I350" s="510"/>
      <c r="M350" s="491">
        <f t="shared" si="20"/>
        <v>0</v>
      </c>
      <c r="N350" s="491" t="str">
        <f t="shared" si="21"/>
        <v/>
      </c>
    </row>
    <row r="351" spans="9:14">
      <c r="I351" s="510"/>
      <c r="M351" s="491">
        <f t="shared" si="20"/>
        <v>0</v>
      </c>
      <c r="N351" s="491" t="str">
        <f t="shared" si="21"/>
        <v/>
      </c>
    </row>
    <row r="352" spans="9:14">
      <c r="I352" s="510"/>
      <c r="M352" s="491">
        <f t="shared" si="20"/>
        <v>0</v>
      </c>
      <c r="N352" s="491" t="str">
        <f t="shared" si="21"/>
        <v/>
      </c>
    </row>
    <row r="353" spans="9:14">
      <c r="I353" s="510"/>
      <c r="M353" s="491">
        <f t="shared" si="20"/>
        <v>0</v>
      </c>
      <c r="N353" s="491" t="str">
        <f t="shared" si="21"/>
        <v/>
      </c>
    </row>
    <row r="354" spans="9:14">
      <c r="I354" s="510"/>
      <c r="M354" s="491">
        <f t="shared" si="20"/>
        <v>0</v>
      </c>
      <c r="N354" s="491" t="str">
        <f t="shared" si="21"/>
        <v/>
      </c>
    </row>
    <row r="355" spans="9:14">
      <c r="I355" s="510"/>
      <c r="M355" s="491">
        <f t="shared" si="20"/>
        <v>0</v>
      </c>
      <c r="N355" s="491" t="str">
        <f t="shared" si="21"/>
        <v/>
      </c>
    </row>
    <row r="356" spans="9:14">
      <c r="I356" s="510"/>
      <c r="M356" s="491">
        <f t="shared" si="20"/>
        <v>0</v>
      </c>
      <c r="N356" s="491" t="str">
        <f t="shared" si="21"/>
        <v/>
      </c>
    </row>
    <row r="357" spans="9:14">
      <c r="I357" s="510"/>
      <c r="M357" s="491">
        <f t="shared" si="20"/>
        <v>0</v>
      </c>
      <c r="N357" s="491" t="str">
        <f t="shared" si="21"/>
        <v/>
      </c>
    </row>
    <row r="358" spans="9:14">
      <c r="I358" s="510"/>
      <c r="M358" s="491">
        <f t="shared" si="20"/>
        <v>0</v>
      </c>
      <c r="N358" s="491" t="str">
        <f t="shared" si="21"/>
        <v/>
      </c>
    </row>
    <row r="359" spans="9:14">
      <c r="I359" s="510"/>
      <c r="M359" s="491">
        <f t="shared" si="20"/>
        <v>0</v>
      </c>
      <c r="N359" s="491" t="str">
        <f t="shared" si="21"/>
        <v/>
      </c>
    </row>
    <row r="360" spans="9:14">
      <c r="I360" s="510"/>
      <c r="M360" s="491">
        <f t="shared" si="20"/>
        <v>0</v>
      </c>
      <c r="N360" s="491" t="str">
        <f t="shared" si="21"/>
        <v/>
      </c>
    </row>
    <row r="361" spans="9:14">
      <c r="I361" s="510"/>
      <c r="L361" s="603"/>
      <c r="M361" s="491">
        <f t="shared" si="20"/>
        <v>0</v>
      </c>
      <c r="N361" s="491" t="str">
        <f t="shared" si="21"/>
        <v/>
      </c>
    </row>
    <row r="362" spans="9:14">
      <c r="I362" s="510"/>
      <c r="L362" s="174"/>
      <c r="M362" s="491">
        <f t="shared" si="20"/>
        <v>0</v>
      </c>
      <c r="N362" s="491" t="str">
        <f t="shared" si="21"/>
        <v/>
      </c>
    </row>
    <row r="363" spans="9:14">
      <c r="I363" s="510"/>
      <c r="L363" s="174"/>
      <c r="M363" s="491">
        <f t="shared" si="20"/>
        <v>0</v>
      </c>
      <c r="N363" s="491" t="str">
        <f t="shared" si="21"/>
        <v/>
      </c>
    </row>
    <row r="364" spans="9:14">
      <c r="I364" s="510"/>
      <c r="L364" s="603"/>
      <c r="M364" s="491">
        <f t="shared" si="20"/>
        <v>0</v>
      </c>
      <c r="N364" s="491" t="str">
        <f t="shared" si="21"/>
        <v/>
      </c>
    </row>
    <row r="365" spans="9:14">
      <c r="I365" s="510"/>
      <c r="L365" s="603"/>
      <c r="M365" s="491">
        <f t="shared" si="20"/>
        <v>0</v>
      </c>
      <c r="N365" s="491" t="str">
        <f t="shared" si="21"/>
        <v/>
      </c>
    </row>
    <row r="366" spans="9:14">
      <c r="L366" s="603"/>
    </row>
    <row r="367" spans="9:14">
      <c r="L367" s="603"/>
    </row>
    <row r="368" spans="9:14">
      <c r="L368" s="507"/>
    </row>
    <row r="369" spans="12:12">
      <c r="L369" s="507"/>
    </row>
  </sheetData>
  <mergeCells count="3">
    <mergeCell ref="A1:H1"/>
    <mergeCell ref="B3:D3"/>
    <mergeCell ref="A123:B123"/>
  </mergeCells>
  <phoneticPr fontId="0" type="noConversion"/>
  <conditionalFormatting sqref="F5">
    <cfRule type="containsText" dxfId="450" priority="1" operator="containsText" text="ALERTA">
      <formula>NOT(ISERROR(SEARCH("ALERTA",F5)))</formula>
    </cfRule>
  </conditionalFormatting>
  <conditionalFormatting sqref="E5">
    <cfRule type="containsText" dxfId="449"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300" r:id="rId2"/>
  <headerFooter alignWithMargins="0"/>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BY308"/>
  <sheetViews>
    <sheetView workbookViewId="0">
      <selection activeCell="A7" sqref="A7:H15"/>
    </sheetView>
  </sheetViews>
  <sheetFormatPr baseColWidth="10" defaultRowHeight="15"/>
  <cols>
    <col min="1" max="1" width="15" style="20" customWidth="1"/>
    <col min="2" max="2" width="12.85546875" style="20" customWidth="1"/>
    <col min="3" max="3" width="12.140625" style="20" customWidth="1"/>
    <col min="4" max="4" width="14.5703125" style="20" customWidth="1"/>
    <col min="5" max="5" width="16.5703125" style="20" customWidth="1"/>
    <col min="6" max="6" width="15.7109375" style="20" customWidth="1"/>
    <col min="7" max="7" width="14.28515625" style="20" customWidth="1"/>
    <col min="8" max="8" width="38" style="20" customWidth="1"/>
    <col min="9" max="9" width="54.28515625" style="20" customWidth="1"/>
    <col min="10" max="10" width="27.140625" style="381" customWidth="1"/>
    <col min="11" max="11" width="15.5703125" style="58" customWidth="1"/>
    <col min="12" max="12" width="11.42578125" style="58" hidden="1" customWidth="1"/>
    <col min="13" max="13" width="12.85546875" style="58" hidden="1" customWidth="1"/>
    <col min="14" max="14" width="17.28515625" style="58" hidden="1" customWidth="1"/>
    <col min="15" max="15" width="11.5703125" style="20" hidden="1" customWidth="1"/>
    <col min="16" max="16" width="8.5703125" style="20" hidden="1" customWidth="1"/>
    <col min="17" max="17" width="5" style="20" hidden="1" customWidth="1"/>
    <col min="18" max="19" width="11.42578125" style="20"/>
    <col min="20" max="27" width="0" style="20" hidden="1" customWidth="1"/>
    <col min="28" max="16384" width="11.42578125" style="20"/>
  </cols>
  <sheetData>
    <row r="1" spans="1:77">
      <c r="A1" s="2354" t="s">
        <v>4395</v>
      </c>
      <c r="B1" s="2354"/>
      <c r="C1" s="2354"/>
      <c r="D1" s="2354"/>
      <c r="E1" s="2354"/>
      <c r="F1" s="2354"/>
      <c r="G1" s="2354"/>
      <c r="H1" s="2354"/>
    </row>
    <row r="2" spans="1:77" ht="25.5" customHeight="1" thickBot="1">
      <c r="A2" s="580" t="s">
        <v>1918</v>
      </c>
      <c r="B2" s="473"/>
      <c r="C2" s="473"/>
      <c r="D2" s="473"/>
      <c r="E2" s="473"/>
      <c r="F2" s="473"/>
      <c r="M2" s="172"/>
      <c r="S2" s="661" t="s">
        <v>3838</v>
      </c>
      <c r="T2" s="662">
        <f ca="1">TODAY()</f>
        <v>44236</v>
      </c>
    </row>
    <row r="3" spans="1:77" ht="26.25" customHeight="1" thickTop="1" thickBot="1">
      <c r="A3" s="2365" t="s">
        <v>1490</v>
      </c>
      <c r="B3" s="2366"/>
      <c r="C3" s="2366"/>
      <c r="D3" s="2366"/>
      <c r="E3" s="2367"/>
      <c r="F3" s="2367"/>
      <c r="G3" s="2368"/>
      <c r="H3" s="572"/>
      <c r="I3" s="572"/>
      <c r="J3" s="591"/>
      <c r="K3" s="572"/>
      <c r="L3" s="581"/>
    </row>
    <row r="4" spans="1:77" ht="39" customHeight="1" thickTop="1">
      <c r="A4" s="802" t="s">
        <v>2033</v>
      </c>
      <c r="B4" s="695" t="s">
        <v>1489</v>
      </c>
      <c r="C4" s="695" t="s">
        <v>1491</v>
      </c>
      <c r="D4" s="803" t="s">
        <v>1492</v>
      </c>
      <c r="E4" s="738" t="s">
        <v>3836</v>
      </c>
      <c r="F4" s="738" t="s">
        <v>3837</v>
      </c>
      <c r="G4" s="737" t="s">
        <v>1360</v>
      </c>
      <c r="H4" s="678" t="s">
        <v>2016</v>
      </c>
      <c r="I4" s="695" t="s">
        <v>1493</v>
      </c>
      <c r="J4" s="806" t="s">
        <v>1362</v>
      </c>
      <c r="K4" s="695" t="s">
        <v>1361</v>
      </c>
      <c r="L4" s="562" t="s">
        <v>2022</v>
      </c>
      <c r="M4" s="172" t="s">
        <v>2020</v>
      </c>
      <c r="N4" s="172" t="s">
        <v>2021</v>
      </c>
      <c r="O4" s="436" t="s">
        <v>2024</v>
      </c>
      <c r="P4" s="432"/>
      <c r="Q4" s="432"/>
      <c r="R4" s="432"/>
      <c r="S4" s="432"/>
      <c r="T4" s="823"/>
      <c r="U4" s="827">
        <v>2012</v>
      </c>
      <c r="V4" s="822">
        <v>2013</v>
      </c>
      <c r="W4" s="822">
        <v>2014</v>
      </c>
      <c r="X4" s="822">
        <v>2015</v>
      </c>
      <c r="Y4" s="822">
        <v>2016</v>
      </c>
      <c r="Z4" s="827" t="s">
        <v>3841</v>
      </c>
      <c r="AA4" s="850" t="s">
        <v>2025</v>
      </c>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row>
    <row r="5" spans="1:77" s="1684" customFormat="1" ht="45">
      <c r="A5" s="1674" t="s">
        <v>2017</v>
      </c>
      <c r="B5" s="1675" t="s">
        <v>1928</v>
      </c>
      <c r="C5" s="1676">
        <v>41527</v>
      </c>
      <c r="D5" s="1677">
        <v>43344</v>
      </c>
      <c r="E5" s="1678" t="str">
        <f t="shared" ref="E5:E19" ca="1" si="0">IF(D5&lt;=$T$2,"CADUCADO","VIGENTE")</f>
        <v>CADUCADO</v>
      </c>
      <c r="F5" s="1678" t="str">
        <f t="shared" ref="F5:F19" ca="1" si="1">IF($T$2&gt;=(EDATE(D5,-4)),"ALERTA","OK")</f>
        <v>ALERTA</v>
      </c>
      <c r="G5" s="1675" t="s">
        <v>1616</v>
      </c>
      <c r="H5" s="1679" t="s">
        <v>1927</v>
      </c>
      <c r="I5" s="1680" t="s">
        <v>5179</v>
      </c>
      <c r="J5" s="1681" t="s">
        <v>1929</v>
      </c>
      <c r="K5" s="1675" t="s">
        <v>1930</v>
      </c>
      <c r="L5" s="1682"/>
      <c r="M5" s="1663" t="str">
        <f>IF(ISNUMBER(FIND("/",$B5,1)),MID($B5,1,FIND("/",$B5,1)-1),$B5)</f>
        <v>D1309-80</v>
      </c>
      <c r="N5" s="1663" t="str">
        <f>IF(ISNUMBER(FIND("/",$B5,1)),MID($B5,FIND("/",$B5,1)+1,LEN($B5)),"")</f>
        <v/>
      </c>
      <c r="O5" s="1683" t="s">
        <v>2033</v>
      </c>
      <c r="P5" s="1683" t="s">
        <v>2020</v>
      </c>
      <c r="Q5" s="1664" t="s">
        <v>2025</v>
      </c>
      <c r="R5" s="1664"/>
      <c r="S5" s="1664"/>
      <c r="T5" s="1030"/>
      <c r="U5" s="1031">
        <f>COUNTIFS($C$6:$C$240, "&gt;="&amp;U10, $C$6:$C$240, "&lt;="&amp;U11, $A$6:$A$240, "&lt;&gt;F")</f>
        <v>0</v>
      </c>
      <c r="V5" s="1031">
        <f>COUNTIFS($C$6:$C$240, "&gt;="&amp;V10, $C$6:$C$240, "&lt;="&amp;V11, $A$6:$A$240, "&lt;&gt;F")</f>
        <v>9</v>
      </c>
      <c r="W5" s="1031">
        <f>COUNTIFS($C$6:$C$240, "&gt;="&amp;W10, $C$6:$C$240, "&lt;="&amp;W11, $A$6:$A$240, "&lt;&gt;F")</f>
        <v>0</v>
      </c>
      <c r="X5" s="1031">
        <f>COUNTIFS($C$6:$C$240, "&gt;="&amp;X10, $C$6:$C$240, "&lt;="&amp;X11, $A$6:$A$240, "&lt;&gt;F")</f>
        <v>1</v>
      </c>
      <c r="Y5" s="1031">
        <f>COUNTIFS($C$6:$C$240, "&gt;="&amp;Y10, $C$6:$C$240, "&lt;="&amp;Y11, $A$6:$A$240, "&lt;&gt;F")</f>
        <v>3</v>
      </c>
      <c r="Z5" s="1031">
        <f>COUNTIFS($C$6:$C$240,"&gt;="&amp;Z10, $C$6:$C$240, "&lt;="&amp;Z11, $A$6:$A$240, "&lt;&gt;F")</f>
        <v>13</v>
      </c>
      <c r="AA5" s="1032">
        <f>SUM(U5:Y5)</f>
        <v>13</v>
      </c>
      <c r="AB5" s="1664"/>
      <c r="AC5" s="1664"/>
      <c r="AD5" s="1664"/>
      <c r="AE5" s="1664"/>
      <c r="AF5" s="1664"/>
      <c r="AG5" s="1664"/>
      <c r="AH5" s="1664"/>
      <c r="AI5" s="1664"/>
      <c r="AJ5" s="1664"/>
      <c r="AK5" s="1664"/>
      <c r="AL5" s="1664"/>
      <c r="AM5" s="1664"/>
      <c r="AN5" s="1664"/>
      <c r="AO5" s="1664"/>
      <c r="AP5" s="1664"/>
      <c r="AQ5" s="1664"/>
      <c r="AR5" s="1664"/>
      <c r="AS5" s="1664"/>
      <c r="AT5" s="1664"/>
      <c r="AU5" s="1664"/>
      <c r="AV5" s="1664"/>
      <c r="AW5" s="1664"/>
      <c r="AX5" s="1664"/>
      <c r="AY5" s="1664"/>
      <c r="AZ5" s="1664"/>
      <c r="BA5" s="1664"/>
      <c r="BB5" s="1664"/>
      <c r="BC5" s="1664"/>
      <c r="BD5" s="1664"/>
      <c r="BE5" s="1664"/>
      <c r="BF5" s="1664"/>
      <c r="BG5" s="1664"/>
      <c r="BH5" s="1664"/>
      <c r="BI5" s="1664"/>
      <c r="BJ5" s="1664"/>
      <c r="BK5" s="1664"/>
      <c r="BL5" s="1664"/>
      <c r="BM5" s="1664"/>
      <c r="BN5" s="1664"/>
      <c r="BO5" s="1664"/>
      <c r="BP5" s="1664"/>
      <c r="BQ5" s="1664"/>
      <c r="BR5" s="1664"/>
      <c r="BS5" s="1664"/>
      <c r="BT5" s="1664"/>
      <c r="BU5" s="1664"/>
      <c r="BV5" s="1664"/>
      <c r="BW5" s="1664"/>
      <c r="BX5" s="1664"/>
      <c r="BY5" s="1664"/>
    </row>
    <row r="6" spans="1:77" ht="60">
      <c r="A6" s="373" t="s">
        <v>2017</v>
      </c>
      <c r="B6" s="253" t="s">
        <v>1924</v>
      </c>
      <c r="C6" s="277">
        <v>41527</v>
      </c>
      <c r="D6" s="573">
        <v>45170</v>
      </c>
      <c r="E6" s="573" t="str">
        <f t="shared" ca="1" si="0"/>
        <v>VIGENTE</v>
      </c>
      <c r="F6" s="573" t="str">
        <f t="shared" ca="1" si="1"/>
        <v>OK</v>
      </c>
      <c r="G6" s="253" t="s">
        <v>1617</v>
      </c>
      <c r="H6" s="258" t="s">
        <v>1925</v>
      </c>
      <c r="I6" s="278" t="s">
        <v>5522</v>
      </c>
      <c r="J6" s="365" t="s">
        <v>1926</v>
      </c>
      <c r="K6" s="253" t="s">
        <v>5521</v>
      </c>
      <c r="L6" s="562"/>
      <c r="M6" s="58" t="str">
        <f t="shared" ref="M6:M22" si="2">IF(ISNUMBER(FIND("/",$B6,1)),MID($B6,1,FIND("/",$B6,1)-1),$B6)</f>
        <v>D1309-81</v>
      </c>
      <c r="N6" s="58" t="str">
        <f t="shared" ref="N6:N17" si="3">IF(ISNUMBER(FIND("/",$B6,1)),MID($B6,FIND("/",$B6,1)+1,LEN($B6)),"")</f>
        <v/>
      </c>
      <c r="O6" s="432" t="s">
        <v>2019</v>
      </c>
      <c r="P6" s="432"/>
      <c r="Q6" s="465">
        <v>1</v>
      </c>
      <c r="R6" s="432"/>
      <c r="S6" s="432"/>
      <c r="T6" s="825" t="s">
        <v>3842</v>
      </c>
      <c r="U6" s="828">
        <f>COUNTIFS($C$6:$C$240, "&gt;="&amp;U10, $C$6:$C$240, "&lt;="&amp;U11, $A$6:$A$240, "&lt;&gt;F",$G$6:$G$240, "A" )</f>
        <v>0</v>
      </c>
      <c r="V6" s="828">
        <f>COUNTIFS($C$6:$C$240, "&gt;="&amp;V10, $C$6:$C$240, "&lt;="&amp;V11, $A$6:$A$240, "&lt;&gt;F",$G$6:$G$240, "A" )</f>
        <v>0</v>
      </c>
      <c r="W6" s="828">
        <f>COUNTIFS($C$6:$C$240, "&gt;="&amp;W10, $C$6:$C$240, "&lt;="&amp;W11, $A$6:$A$240, "&lt;&gt;F",$G$6:$G$240, "A" )</f>
        <v>0</v>
      </c>
      <c r="X6" s="828">
        <f>COUNTIFS($C$6:$C$240, "&gt;="&amp;X10, $C$6:$C$240, "&lt;="&amp;X11, $A$6:$A$240, "&lt;&gt;F",$G$6:$G$240, "A" )</f>
        <v>0</v>
      </c>
      <c r="Y6" s="828">
        <f>COUNTIFS($C$6:$C$240, "&gt;="&amp;Y10, $C$6:$C$240, "&lt;="&amp;Y11, $A$6:$A$240, "&lt;&gt;F",$G$6:$G$240, "A" )</f>
        <v>0</v>
      </c>
      <c r="Z6" s="828">
        <f>COUNTIFS($C$6:$C$240,"&gt;="&amp;Z11, $C$6:$C$240, "&lt;="&amp;Z12, $A$6:$A$240, "&lt;&gt;F",$G$6:$G$240, "A")</f>
        <v>0</v>
      </c>
      <c r="AA6" s="851">
        <f>SUM(U6:Y6)</f>
        <v>0</v>
      </c>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row>
    <row r="7" spans="1:77" s="158" customFormat="1" ht="47.25" customHeight="1">
      <c r="A7" s="373" t="s">
        <v>2017</v>
      </c>
      <c r="B7" s="253" t="s">
        <v>1922</v>
      </c>
      <c r="C7" s="277">
        <v>41527</v>
      </c>
      <c r="D7" s="573">
        <v>43344</v>
      </c>
      <c r="E7" s="2007" t="str">
        <f t="shared" ca="1" si="0"/>
        <v>CADUCADO</v>
      </c>
      <c r="F7" s="2007" t="str">
        <f t="shared" ca="1" si="1"/>
        <v>ALERTA</v>
      </c>
      <c r="G7" s="253" t="s">
        <v>1615</v>
      </c>
      <c r="H7" s="258" t="s">
        <v>1919</v>
      </c>
      <c r="I7" s="278" t="s">
        <v>1923</v>
      </c>
      <c r="J7" s="365" t="s">
        <v>1921</v>
      </c>
      <c r="K7" s="253" t="s">
        <v>1920</v>
      </c>
      <c r="L7" s="562"/>
      <c r="M7" s="58" t="str">
        <f t="shared" si="2"/>
        <v>D1309-82</v>
      </c>
      <c r="N7" s="58" t="str">
        <f t="shared" si="3"/>
        <v/>
      </c>
      <c r="O7" s="432" t="s">
        <v>2017</v>
      </c>
      <c r="P7" s="432"/>
      <c r="Q7" s="465">
        <v>3</v>
      </c>
      <c r="R7" s="432"/>
      <c r="S7" s="432"/>
      <c r="T7" s="825" t="s">
        <v>3843</v>
      </c>
      <c r="U7" s="828">
        <f>COUNTIFS($C$6:$C$240, "&gt;="&amp;U10, $C$6:$C$240, "&lt;="&amp;U11, $A$6:$A$240, "&lt;&gt;F",$G$6:$G$240, "B" )</f>
        <v>0</v>
      </c>
      <c r="V7" s="828">
        <f>COUNTIFS($C$6:$C$240, "&gt;="&amp;V10, $C$6:$C$240, "&lt;="&amp;V11, $A$6:$A$240, "&lt;&gt;F",$G$6:$G$240, "B" )</f>
        <v>8</v>
      </c>
      <c r="W7" s="828">
        <f>COUNTIFS($C$6:$C$240, "&gt;="&amp;W10, $C$6:$C$240, "&lt;="&amp;W11, $A$6:$A$240, "&lt;&gt;F",$G$6:$G$240, "B" )</f>
        <v>0</v>
      </c>
      <c r="X7" s="828">
        <f>COUNTIFS($C$6:$C$240, "&gt;="&amp;X10, $C$6:$C$240, "&lt;="&amp;X11, $A$6:$A$240, "&lt;&gt;F",$G$6:$G$240, "B" )</f>
        <v>1</v>
      </c>
      <c r="Y7" s="828">
        <f>COUNTIFS($C$6:$C$240, "&gt;="&amp;Y10, $C$6:$C$240, "&lt;="&amp;Y11, $A$6:$A$240, "&lt;&gt;F",$G$6:$G$240, "B" )</f>
        <v>0</v>
      </c>
      <c r="Z7" s="828">
        <f>COUNTIFS($C$6:$C$240,"&gt;="&amp;Z12, $C$6:$C$240, "&lt;="&amp;Z13, $A$6:$A$240, "&lt;&gt;F",$G$6:$G$240, "A")</f>
        <v>0</v>
      </c>
      <c r="AA7" s="851">
        <f>SUM(U7:Y7)</f>
        <v>9</v>
      </c>
    </row>
    <row r="8" spans="1:77" s="9" customFormat="1" ht="30">
      <c r="A8" s="587" t="s">
        <v>2019</v>
      </c>
      <c r="B8" s="588" t="s">
        <v>2034</v>
      </c>
      <c r="C8" s="589">
        <v>41597</v>
      </c>
      <c r="D8" s="401">
        <v>43405</v>
      </c>
      <c r="E8" s="2006" t="str">
        <f t="shared" ca="1" si="0"/>
        <v>CADUCADO</v>
      </c>
      <c r="F8" s="2006" t="str">
        <f t="shared" ca="1" si="1"/>
        <v>ALERTA</v>
      </c>
      <c r="G8" s="588" t="s">
        <v>1615</v>
      </c>
      <c r="H8" s="590" t="s">
        <v>2035</v>
      </c>
      <c r="I8" s="590" t="s">
        <v>2036</v>
      </c>
      <c r="J8" s="592"/>
      <c r="K8" s="588"/>
      <c r="L8" s="562"/>
      <c r="M8" s="58" t="str">
        <f t="shared" si="2"/>
        <v>D1311-101</v>
      </c>
      <c r="N8" s="58" t="str">
        <f t="shared" si="3"/>
        <v/>
      </c>
      <c r="O8" s="432" t="s">
        <v>2018</v>
      </c>
      <c r="P8" s="432"/>
      <c r="Q8" s="465">
        <v>7</v>
      </c>
      <c r="R8" s="432"/>
      <c r="S8" s="432"/>
      <c r="T8" s="825" t="s">
        <v>3844</v>
      </c>
      <c r="U8" s="828">
        <f>COUNTIFS($C$6:$C$240, "&gt;="&amp;U10, $C$6:$C$240, "&lt;="&amp;U11, $A$6:$A$240, "&lt;&gt;F",$G$6:$G$240, "C" )</f>
        <v>0</v>
      </c>
      <c r="V8" s="828">
        <f>COUNTIFS($C$6:$C$240, "&gt;="&amp;V10, $C$6:$C$240, "&lt;="&amp;V11, $A$6:$A$240, "&lt;&gt;F",$G$6:$G$240, "C" )</f>
        <v>0</v>
      </c>
      <c r="W8" s="828">
        <f>COUNTIFS($C$6:$C$240, "&gt;="&amp;W10, $C$6:$C$240, "&lt;="&amp;W11, $A$6:$A$240, "&lt;&gt;F",$G$6:$G$240, "C" )</f>
        <v>0</v>
      </c>
      <c r="X8" s="828">
        <f>COUNTIFS($C$6:$C$240, "&gt;="&amp;X10, $C$6:$C$240, "&lt;="&amp;X11, $A$6:$A$240, "&lt;&gt;F",$G$6:$G$240, "C" )</f>
        <v>0</v>
      </c>
      <c r="Y8" s="828">
        <f>COUNTIFS($C$6:$C$240, "&gt;="&amp;Y10, $C$6:$C$240, "&lt;="&amp;Y11, $A$6:$A$240, "&lt;&gt;F",$G$6:$G$240, "C" )</f>
        <v>2</v>
      </c>
      <c r="Z8" s="828">
        <f>COUNTIFS($C$6:$C$240,"&gt;="&amp;Z13, $C$6:$C$240, "&lt;="&amp;Z14, $A$6:$A$240, "&lt;&gt;F",$G$6:$G$240, "A")</f>
        <v>0</v>
      </c>
      <c r="AA8" s="851">
        <f>SUM(U8:Y8)</f>
        <v>2</v>
      </c>
    </row>
    <row r="9" spans="1:77" ht="30.75" thickBot="1">
      <c r="A9" s="582" t="s">
        <v>2018</v>
      </c>
      <c r="B9" s="583" t="s">
        <v>2037</v>
      </c>
      <c r="C9" s="584">
        <v>41597</v>
      </c>
      <c r="D9" s="573">
        <v>43405</v>
      </c>
      <c r="E9" s="2007" t="str">
        <f t="shared" ca="1" si="0"/>
        <v>CADUCADO</v>
      </c>
      <c r="F9" s="2007" t="str">
        <f t="shared" ca="1" si="1"/>
        <v>ALERTA</v>
      </c>
      <c r="G9" s="583" t="s">
        <v>1615</v>
      </c>
      <c r="H9" s="585" t="s">
        <v>2038</v>
      </c>
      <c r="I9" s="585" t="s">
        <v>2039</v>
      </c>
      <c r="J9" s="593" t="s">
        <v>565</v>
      </c>
      <c r="K9" s="585" t="s">
        <v>2040</v>
      </c>
      <c r="L9" s="562"/>
      <c r="M9" s="58" t="str">
        <f t="shared" si="2"/>
        <v>D1311-101</v>
      </c>
      <c r="N9" s="58" t="str">
        <f t="shared" si="3"/>
        <v>1</v>
      </c>
      <c r="O9" s="432" t="s">
        <v>2023</v>
      </c>
      <c r="P9" s="432"/>
      <c r="Q9" s="465">
        <v>11</v>
      </c>
      <c r="R9" s="432"/>
      <c r="S9" s="432"/>
      <c r="T9" s="826" t="s">
        <v>3845</v>
      </c>
      <c r="U9" s="829">
        <f>COUNTIFS($C$6:$C$240, "&gt;="&amp;U10, $C$6:$C$240, "&lt;="&amp;U11, $A$6:$A$240, "&lt;&gt;F",$G$6:$G$240, "D" )</f>
        <v>0</v>
      </c>
      <c r="V9" s="829">
        <f>COUNTIFS($C$6:$C$240, "&gt;="&amp;V10, $C$6:$C$240, "&lt;="&amp;V11, $A$6:$A$240, "&lt;&gt;F",$G$6:$G$240, "D" )</f>
        <v>1</v>
      </c>
      <c r="W9" s="829">
        <f>COUNTIFS($C$6:$C$240, "&gt;="&amp;W10, $C$6:$C$240, "&lt;="&amp;W11, $A$6:$A$240, "&lt;&gt;F",$G$6:$G$240, "D" )</f>
        <v>0</v>
      </c>
      <c r="X9" s="829">
        <f>COUNTIFS($C$6:$C$240, "&gt;="&amp;X10, $C$6:$C$240, "&lt;="&amp;X11, $A$6:$A$240, "&lt;&gt;F",$G$6:$G$240, "D" )</f>
        <v>0</v>
      </c>
      <c r="Y9" s="829">
        <f>COUNTIFS($C$6:$C$240, "&gt;="&amp;Y10, $C$6:$C$240, "&lt;="&amp;Y11, $A$6:$A$240, "&lt;&gt;F",$G$6:$G$240, "D" )</f>
        <v>1</v>
      </c>
      <c r="Z9" s="829">
        <f>COUNTIFS($C$6:$C$240,"&gt;="&amp;Z14, $C$6:$C$240, "&lt;="&amp;Z15, $A$6:$A$240, "&lt;&gt;F",$G$6:$G$240, "A")</f>
        <v>0</v>
      </c>
      <c r="AA9" s="852">
        <f>SUM(U9:Y9)</f>
        <v>2</v>
      </c>
    </row>
    <row r="10" spans="1:77" ht="45.75" thickTop="1">
      <c r="A10" s="582" t="s">
        <v>2018</v>
      </c>
      <c r="B10" s="583" t="s">
        <v>2041</v>
      </c>
      <c r="C10" s="584">
        <v>41597</v>
      </c>
      <c r="D10" s="573">
        <v>43405</v>
      </c>
      <c r="E10" s="2007" t="str">
        <f t="shared" ca="1" si="0"/>
        <v>CADUCADO</v>
      </c>
      <c r="F10" s="2007" t="str">
        <f t="shared" ca="1" si="1"/>
        <v>ALERTA</v>
      </c>
      <c r="G10" s="583" t="s">
        <v>1615</v>
      </c>
      <c r="H10" s="585" t="s">
        <v>2042</v>
      </c>
      <c r="I10" s="585" t="s">
        <v>2043</v>
      </c>
      <c r="J10" s="593" t="s">
        <v>2044</v>
      </c>
      <c r="K10" s="585" t="s">
        <v>2045</v>
      </c>
      <c r="L10" s="562"/>
      <c r="M10" s="58" t="str">
        <f t="shared" si="2"/>
        <v>D1311-101</v>
      </c>
      <c r="N10" s="58" t="str">
        <f t="shared" si="3"/>
        <v>2</v>
      </c>
      <c r="O10" s="432"/>
      <c r="P10" s="432"/>
      <c r="Q10" s="432"/>
      <c r="R10" s="432"/>
      <c r="S10" s="432"/>
      <c r="T10" s="665"/>
      <c r="U10" s="817">
        <v>40909</v>
      </c>
      <c r="V10" s="817">
        <v>41275</v>
      </c>
      <c r="W10" s="817">
        <v>41640</v>
      </c>
      <c r="X10" s="817">
        <v>42005</v>
      </c>
      <c r="Y10" s="817">
        <v>42370</v>
      </c>
      <c r="Z10" s="817">
        <v>40909</v>
      </c>
      <c r="AA10" s="665"/>
    </row>
    <row r="11" spans="1:77" ht="30">
      <c r="A11" s="582" t="s">
        <v>2018</v>
      </c>
      <c r="B11" s="583" t="s">
        <v>2046</v>
      </c>
      <c r="C11" s="584">
        <v>41597</v>
      </c>
      <c r="D11" s="573">
        <v>43405</v>
      </c>
      <c r="E11" s="2007" t="str">
        <f t="shared" ca="1" si="0"/>
        <v>CADUCADO</v>
      </c>
      <c r="F11" s="2007" t="str">
        <f t="shared" ca="1" si="1"/>
        <v>ALERTA</v>
      </c>
      <c r="G11" s="583" t="s">
        <v>1615</v>
      </c>
      <c r="H11" s="585" t="s">
        <v>2047</v>
      </c>
      <c r="I11" s="585" t="s">
        <v>2048</v>
      </c>
      <c r="J11" s="593" t="s">
        <v>2044</v>
      </c>
      <c r="K11" s="585" t="s">
        <v>2049</v>
      </c>
      <c r="L11" s="562"/>
      <c r="M11" s="58" t="str">
        <f t="shared" si="2"/>
        <v>D1311-101</v>
      </c>
      <c r="N11" s="58" t="str">
        <f t="shared" si="3"/>
        <v>3</v>
      </c>
      <c r="O11" s="432"/>
      <c r="P11" s="432"/>
      <c r="Q11" s="432"/>
      <c r="R11" s="432"/>
      <c r="S11" s="432"/>
      <c r="T11" s="2"/>
      <c r="U11" s="818">
        <v>41274</v>
      </c>
      <c r="V11" s="818">
        <v>41639</v>
      </c>
      <c r="W11" s="818">
        <v>42004</v>
      </c>
      <c r="X11" s="818">
        <v>42369</v>
      </c>
      <c r="Y11" s="818">
        <v>42735</v>
      </c>
      <c r="Z11" s="818">
        <v>42735</v>
      </c>
      <c r="AA11" s="2"/>
    </row>
    <row r="12" spans="1:77" ht="30">
      <c r="A12" s="582" t="s">
        <v>2018</v>
      </c>
      <c r="B12" s="583" t="s">
        <v>2050</v>
      </c>
      <c r="C12" s="584">
        <v>41597</v>
      </c>
      <c r="D12" s="573">
        <v>43405</v>
      </c>
      <c r="E12" s="2007" t="str">
        <f t="shared" ca="1" si="0"/>
        <v>CADUCADO</v>
      </c>
      <c r="F12" s="2007" t="str">
        <f t="shared" ca="1" si="1"/>
        <v>ALERTA</v>
      </c>
      <c r="G12" s="583" t="s">
        <v>1615</v>
      </c>
      <c r="H12" s="585" t="s">
        <v>2051</v>
      </c>
      <c r="I12" s="585" t="s">
        <v>2052</v>
      </c>
      <c r="J12" s="593" t="s">
        <v>2053</v>
      </c>
      <c r="K12" s="585" t="s">
        <v>2054</v>
      </c>
      <c r="L12" s="562"/>
      <c r="M12" s="58" t="str">
        <f t="shared" si="2"/>
        <v>D1311-101</v>
      </c>
      <c r="N12" s="58" t="str">
        <f t="shared" si="3"/>
        <v>4</v>
      </c>
      <c r="O12" s="432"/>
      <c r="P12" s="432"/>
      <c r="Q12" s="432"/>
      <c r="R12" s="432"/>
      <c r="S12" s="432"/>
      <c r="T12" s="432"/>
      <c r="U12" s="432"/>
      <c r="V12" s="432"/>
      <c r="W12" s="432"/>
    </row>
    <row r="13" spans="1:77" ht="45">
      <c r="A13" s="582" t="s">
        <v>2018</v>
      </c>
      <c r="B13" s="583" t="s">
        <v>2055</v>
      </c>
      <c r="C13" s="584">
        <v>41597</v>
      </c>
      <c r="D13" s="573">
        <v>43405</v>
      </c>
      <c r="E13" s="2007" t="str">
        <f t="shared" ca="1" si="0"/>
        <v>CADUCADO</v>
      </c>
      <c r="F13" s="2007" t="str">
        <f t="shared" ca="1" si="1"/>
        <v>ALERTA</v>
      </c>
      <c r="G13" s="583" t="s">
        <v>1615</v>
      </c>
      <c r="H13" s="585" t="s">
        <v>2056</v>
      </c>
      <c r="I13" s="585" t="s">
        <v>2057</v>
      </c>
      <c r="J13" s="593" t="s">
        <v>2058</v>
      </c>
      <c r="K13" s="585" t="s">
        <v>2059</v>
      </c>
      <c r="L13" s="562"/>
      <c r="M13" s="58" t="str">
        <f t="shared" si="2"/>
        <v>D1311-101</v>
      </c>
      <c r="N13" s="58" t="str">
        <f t="shared" si="3"/>
        <v>5</v>
      </c>
      <c r="O13" s="432"/>
      <c r="P13" s="432"/>
      <c r="Q13" s="432"/>
      <c r="R13" s="432"/>
      <c r="S13" s="432"/>
      <c r="T13" s="432"/>
      <c r="U13" s="432"/>
      <c r="V13" s="432"/>
      <c r="W13" s="432"/>
    </row>
    <row r="14" spans="1:77" ht="45">
      <c r="A14" s="582" t="s">
        <v>2018</v>
      </c>
      <c r="B14" s="583" t="s">
        <v>2060</v>
      </c>
      <c r="C14" s="584">
        <v>41597</v>
      </c>
      <c r="D14" s="573">
        <v>43405</v>
      </c>
      <c r="E14" s="2007" t="str">
        <f t="shared" ca="1" si="0"/>
        <v>CADUCADO</v>
      </c>
      <c r="F14" s="2007" t="str">
        <f t="shared" ca="1" si="1"/>
        <v>ALERTA</v>
      </c>
      <c r="G14" s="583" t="s">
        <v>1615</v>
      </c>
      <c r="H14" s="585" t="s">
        <v>2061</v>
      </c>
      <c r="I14" s="585" t="s">
        <v>2062</v>
      </c>
      <c r="J14" s="593" t="s">
        <v>2063</v>
      </c>
      <c r="K14" s="585" t="s">
        <v>2064</v>
      </c>
      <c r="L14" s="562"/>
      <c r="M14" s="58" t="str">
        <f t="shared" si="2"/>
        <v>D1311-101</v>
      </c>
      <c r="N14" s="58" t="str">
        <f t="shared" si="3"/>
        <v>6</v>
      </c>
      <c r="O14" s="432"/>
      <c r="P14" s="432"/>
      <c r="Q14" s="432"/>
      <c r="R14" s="432"/>
      <c r="S14" s="432"/>
      <c r="T14" s="432"/>
      <c r="U14" s="432"/>
      <c r="V14" s="432"/>
      <c r="W14" s="432"/>
    </row>
    <row r="15" spans="1:77" ht="30">
      <c r="A15" s="582" t="s">
        <v>2018</v>
      </c>
      <c r="B15" s="583" t="s">
        <v>2065</v>
      </c>
      <c r="C15" s="584">
        <v>41597</v>
      </c>
      <c r="D15" s="573">
        <v>43405</v>
      </c>
      <c r="E15" s="2007" t="str">
        <f t="shared" ca="1" si="0"/>
        <v>CADUCADO</v>
      </c>
      <c r="F15" s="2007" t="str">
        <f t="shared" ca="1" si="1"/>
        <v>ALERTA</v>
      </c>
      <c r="G15" s="583" t="s">
        <v>1615</v>
      </c>
      <c r="H15" s="585" t="s">
        <v>2066</v>
      </c>
      <c r="I15" s="585" t="s">
        <v>2067</v>
      </c>
      <c r="J15" s="593" t="s">
        <v>2068</v>
      </c>
      <c r="K15" s="585" t="s">
        <v>2069</v>
      </c>
      <c r="L15" s="562"/>
      <c r="M15" s="58" t="str">
        <f t="shared" si="2"/>
        <v>D1311-101</v>
      </c>
      <c r="N15" s="58" t="str">
        <f t="shared" si="3"/>
        <v>7</v>
      </c>
      <c r="O15" s="432"/>
      <c r="P15" s="432"/>
      <c r="Q15" s="432"/>
      <c r="R15" s="432"/>
      <c r="S15" s="432"/>
      <c r="T15" s="432"/>
      <c r="U15" s="432"/>
      <c r="V15" s="432"/>
      <c r="W15" s="432"/>
    </row>
    <row r="16" spans="1:77" ht="30">
      <c r="A16" s="582" t="s">
        <v>2017</v>
      </c>
      <c r="B16" s="583" t="s">
        <v>2620</v>
      </c>
      <c r="C16" s="584">
        <v>42163</v>
      </c>
      <c r="D16" s="389">
        <v>43983</v>
      </c>
      <c r="E16" s="389" t="str">
        <f t="shared" ca="1" si="0"/>
        <v>CADUCADO</v>
      </c>
      <c r="F16" s="389" t="str">
        <f t="shared" ca="1" si="1"/>
        <v>ALERTA</v>
      </c>
      <c r="G16" s="583" t="s">
        <v>1615</v>
      </c>
      <c r="H16" s="258" t="s">
        <v>2619</v>
      </c>
      <c r="I16" s="258" t="s">
        <v>2621</v>
      </c>
      <c r="J16" s="365" t="s">
        <v>2661</v>
      </c>
      <c r="K16" s="585"/>
      <c r="L16" s="562"/>
      <c r="M16" s="58" t="str">
        <f t="shared" si="2"/>
        <v>D1506-35</v>
      </c>
      <c r="N16" s="58" t="str">
        <f t="shared" si="3"/>
        <v/>
      </c>
      <c r="O16" s="432"/>
      <c r="P16" s="432"/>
      <c r="Q16" s="432"/>
      <c r="R16" s="432"/>
      <c r="S16" s="432"/>
      <c r="T16" s="432"/>
      <c r="U16" s="432"/>
      <c r="V16" s="432"/>
      <c r="W16" s="432"/>
    </row>
    <row r="17" spans="1:23" ht="45">
      <c r="A17" s="582" t="s">
        <v>2017</v>
      </c>
      <c r="B17" s="583" t="s">
        <v>3003</v>
      </c>
      <c r="C17" s="584">
        <v>42474</v>
      </c>
      <c r="D17" s="389">
        <v>44287</v>
      </c>
      <c r="E17" s="389" t="str">
        <f t="shared" ca="1" si="0"/>
        <v>VIGENTE</v>
      </c>
      <c r="F17" s="389" t="str">
        <f t="shared" ca="1" si="1"/>
        <v>ALERTA</v>
      </c>
      <c r="G17" s="583" t="s">
        <v>1616</v>
      </c>
      <c r="H17" s="258" t="s">
        <v>3000</v>
      </c>
      <c r="I17" s="278" t="s">
        <v>3008</v>
      </c>
      <c r="J17" s="365" t="s">
        <v>3002</v>
      </c>
      <c r="K17" s="253" t="s">
        <v>3001</v>
      </c>
      <c r="L17" s="562"/>
      <c r="M17" s="58" t="str">
        <f t="shared" si="2"/>
        <v>D1604-31</v>
      </c>
      <c r="N17" s="58" t="str">
        <f t="shared" si="3"/>
        <v/>
      </c>
      <c r="O17" s="432"/>
      <c r="P17" s="432"/>
      <c r="Q17" s="432"/>
      <c r="R17" s="432"/>
      <c r="S17" s="432"/>
      <c r="T17" s="432"/>
      <c r="U17" s="432"/>
      <c r="V17" s="432"/>
      <c r="W17" s="432"/>
    </row>
    <row r="18" spans="1:23" ht="60">
      <c r="A18" s="582" t="s">
        <v>2017</v>
      </c>
      <c r="B18" s="583" t="s">
        <v>3005</v>
      </c>
      <c r="C18" s="584">
        <v>42474</v>
      </c>
      <c r="D18" s="389">
        <v>44287</v>
      </c>
      <c r="E18" s="389" t="str">
        <f t="shared" ca="1" si="0"/>
        <v>VIGENTE</v>
      </c>
      <c r="F18" s="389" t="str">
        <f t="shared" ca="1" si="1"/>
        <v>ALERTA</v>
      </c>
      <c r="G18" s="583" t="s">
        <v>1616</v>
      </c>
      <c r="H18" s="258" t="s">
        <v>3004</v>
      </c>
      <c r="I18" s="278" t="s">
        <v>3009</v>
      </c>
      <c r="J18" s="365" t="s">
        <v>3006</v>
      </c>
      <c r="K18" s="253" t="s">
        <v>3007</v>
      </c>
      <c r="L18" s="562"/>
      <c r="M18" s="58" t="str">
        <f t="shared" si="2"/>
        <v>D1604-32</v>
      </c>
      <c r="O18" s="432"/>
      <c r="P18" s="432"/>
      <c r="Q18" s="432"/>
      <c r="R18" s="432"/>
      <c r="S18" s="432"/>
      <c r="T18" s="432"/>
      <c r="U18" s="432"/>
      <c r="V18" s="432"/>
      <c r="W18" s="432"/>
    </row>
    <row r="19" spans="1:23" ht="75.75" thickBot="1">
      <c r="A19" s="346" t="s">
        <v>2017</v>
      </c>
      <c r="B19" s="393" t="s">
        <v>3223</v>
      </c>
      <c r="C19" s="394">
        <v>42529</v>
      </c>
      <c r="D19" s="586">
        <v>44348</v>
      </c>
      <c r="E19" s="586" t="str">
        <f t="shared" ca="1" si="0"/>
        <v>VIGENTE</v>
      </c>
      <c r="F19" s="586" t="str">
        <f t="shared" ca="1" si="1"/>
        <v>ALERTA</v>
      </c>
      <c r="G19" s="393" t="s">
        <v>1617</v>
      </c>
      <c r="H19" s="395" t="s">
        <v>3224</v>
      </c>
      <c r="I19" s="396" t="s">
        <v>3226</v>
      </c>
      <c r="J19" s="397" t="s">
        <v>3006</v>
      </c>
      <c r="K19" s="393" t="s">
        <v>3225</v>
      </c>
      <c r="L19" s="567"/>
      <c r="M19" s="58" t="str">
        <f t="shared" si="2"/>
        <v>D1606-50</v>
      </c>
      <c r="N19" s="58" t="str">
        <f>IF(ISNUMBER(FIND("/",$B21,1)),MID($B21,FIND("/",$B21,1)+1,LEN($B21)),"")</f>
        <v/>
      </c>
      <c r="O19" s="432"/>
      <c r="P19" s="432"/>
      <c r="Q19" s="432"/>
      <c r="R19" s="432"/>
      <c r="S19" s="432"/>
      <c r="T19" s="432"/>
      <c r="U19" s="432"/>
      <c r="V19" s="432"/>
      <c r="W19" s="432"/>
    </row>
    <row r="20" spans="1:23" ht="15.75" thickTop="1">
      <c r="A20" s="2318" t="s">
        <v>2732</v>
      </c>
      <c r="B20" s="2319"/>
      <c r="C20" s="431"/>
      <c r="D20" s="494"/>
      <c r="E20" s="494"/>
      <c r="F20" s="494"/>
      <c r="G20" s="430"/>
      <c r="H20" s="72"/>
      <c r="I20" s="71"/>
      <c r="J20" s="594"/>
      <c r="K20" s="377"/>
      <c r="L20" s="172"/>
      <c r="O20" s="432"/>
      <c r="P20" s="432"/>
      <c r="Q20" s="432"/>
      <c r="R20" s="432"/>
      <c r="S20" s="432"/>
      <c r="T20" s="432"/>
      <c r="U20" s="432"/>
      <c r="V20" s="432"/>
      <c r="W20" s="432"/>
    </row>
    <row r="21" spans="1:23">
      <c r="A21" s="495"/>
      <c r="B21" s="54"/>
      <c r="C21" s="426"/>
      <c r="D21" s="58"/>
      <c r="E21" s="58"/>
      <c r="F21" s="58"/>
      <c r="G21" s="54"/>
      <c r="H21" s="59"/>
      <c r="J21" s="595"/>
      <c r="L21" s="172"/>
      <c r="M21" s="58">
        <f t="shared" si="2"/>
        <v>0</v>
      </c>
      <c r="N21" s="58" t="str">
        <f>IF(ISNUMBER(FIND("/",$B22,1)),MID($B22,FIND("/",$B22,1)+1,LEN($B22)),"")</f>
        <v/>
      </c>
      <c r="O21" s="432"/>
      <c r="P21" s="432"/>
      <c r="Q21" s="432"/>
      <c r="R21" s="432"/>
      <c r="S21" s="432"/>
      <c r="T21" s="432"/>
      <c r="U21" s="432"/>
      <c r="V21" s="432"/>
      <c r="W21" s="432"/>
    </row>
    <row r="22" spans="1:23" ht="30">
      <c r="A22" s="578" t="s">
        <v>2029</v>
      </c>
      <c r="B22" s="578" t="s">
        <v>2030</v>
      </c>
      <c r="C22" s="578" t="s">
        <v>2031</v>
      </c>
      <c r="D22" s="578" t="s">
        <v>2032</v>
      </c>
      <c r="E22" s="668"/>
      <c r="F22" s="668"/>
      <c r="G22" s="54"/>
      <c r="H22" s="16"/>
      <c r="L22" s="172"/>
      <c r="M22" s="58" t="str">
        <f t="shared" si="2"/>
        <v>SISTEMAS</v>
      </c>
      <c r="N22" s="58" t="str">
        <f>IF(ISNUMBER(FIND("/",$B23,1)),MID($B23,FIND("/",$B23,1)+1,LEN($B23)),"")</f>
        <v/>
      </c>
      <c r="O22" s="432"/>
      <c r="P22" s="432"/>
      <c r="Q22" s="432"/>
      <c r="R22" s="432"/>
      <c r="S22" s="432"/>
      <c r="T22" s="432"/>
      <c r="U22" s="432"/>
      <c r="V22" s="432"/>
      <c r="W22" s="432"/>
    </row>
    <row r="23" spans="1:23">
      <c r="A23" s="596">
        <f>COUNTIF($A5:$A21,"P")</f>
        <v>7</v>
      </c>
      <c r="B23" s="596">
        <f>COUNTIF($A5:$A21,"S*")</f>
        <v>0</v>
      </c>
      <c r="C23" s="596">
        <f>COUNTIF($A5:$A21,"F")</f>
        <v>1</v>
      </c>
      <c r="D23" s="596">
        <f>COUNTIF($A5:$A21,"P*") + COUNTIF($A5:$A21,"S2") *2 + COUNTIF($A5:$A21,"S3") *3 + COUNTIF($A5:$A21,"S4") *4</f>
        <v>14</v>
      </c>
      <c r="E23" s="54"/>
      <c r="F23" s="54"/>
      <c r="G23" s="54"/>
      <c r="H23" s="16"/>
      <c r="M23" s="58">
        <f t="shared" ref="M23:M43" si="4">IF(ISNUMBER(FIND("/",$B32,1)),MID($B32,1,FIND("/",$B32,1)-1),$B32)</f>
        <v>0</v>
      </c>
      <c r="N23" s="58" t="str">
        <f t="shared" ref="N23:N43" si="5">IF(ISNUMBER(FIND("/",$B32,1)),MID($B32,FIND("/",$B32,1)+1,LEN($B32)),"")</f>
        <v/>
      </c>
      <c r="O23" s="432"/>
      <c r="P23" s="432"/>
      <c r="Q23" s="432"/>
      <c r="R23" s="432"/>
      <c r="S23" s="432"/>
      <c r="T23" s="432"/>
      <c r="U23" s="432"/>
      <c r="V23" s="432"/>
      <c r="W23" s="432"/>
    </row>
    <row r="24" spans="1:23">
      <c r="A24" s="89"/>
      <c r="B24" s="54"/>
      <c r="C24" s="426"/>
      <c r="D24" s="58"/>
      <c r="E24" s="58"/>
      <c r="F24" s="58"/>
      <c r="G24" s="54"/>
      <c r="H24" s="16"/>
      <c r="M24" s="58">
        <f t="shared" si="4"/>
        <v>0</v>
      </c>
      <c r="N24" s="58" t="str">
        <f t="shared" si="5"/>
        <v/>
      </c>
      <c r="O24" s="432"/>
      <c r="P24" s="432"/>
      <c r="Q24" s="432"/>
      <c r="R24" s="432"/>
      <c r="S24" s="432"/>
      <c r="T24" s="432"/>
      <c r="U24" s="432"/>
      <c r="V24" s="432"/>
      <c r="W24" s="432"/>
    </row>
    <row r="25" spans="1:23">
      <c r="A25" s="89"/>
      <c r="B25" s="54"/>
      <c r="C25" s="426"/>
      <c r="D25" s="58"/>
      <c r="E25" s="58"/>
      <c r="F25" s="58"/>
      <c r="G25" s="54"/>
      <c r="H25" s="16"/>
      <c r="M25" s="58">
        <f t="shared" si="4"/>
        <v>0</v>
      </c>
      <c r="N25" s="58" t="str">
        <f t="shared" si="5"/>
        <v/>
      </c>
      <c r="O25" s="432"/>
      <c r="P25" s="432"/>
      <c r="Q25" s="432"/>
      <c r="R25" s="432"/>
      <c r="S25" s="432"/>
      <c r="T25" s="432"/>
      <c r="U25" s="432"/>
      <c r="V25" s="432"/>
      <c r="W25" s="432"/>
    </row>
    <row r="26" spans="1:23">
      <c r="A26" s="89"/>
      <c r="B26" s="54"/>
      <c r="C26" s="426"/>
      <c r="D26" s="58"/>
      <c r="E26" s="58"/>
      <c r="F26" s="58"/>
      <c r="G26" s="54"/>
      <c r="H26" s="16"/>
      <c r="M26" s="58">
        <f t="shared" si="4"/>
        <v>0</v>
      </c>
      <c r="N26" s="58" t="str">
        <f t="shared" si="5"/>
        <v/>
      </c>
      <c r="O26" s="432"/>
      <c r="P26" s="432"/>
      <c r="Q26" s="432"/>
      <c r="R26" s="432"/>
      <c r="S26" s="432"/>
      <c r="T26" s="432"/>
      <c r="U26" s="432"/>
      <c r="V26" s="432"/>
      <c r="W26" s="432"/>
    </row>
    <row r="27" spans="1:23">
      <c r="A27" s="89"/>
      <c r="B27" s="54"/>
      <c r="C27" s="426"/>
      <c r="D27" s="58"/>
      <c r="E27" s="58"/>
      <c r="F27" s="58"/>
      <c r="G27" s="54"/>
      <c r="H27" s="16"/>
      <c r="M27" s="58">
        <f t="shared" si="4"/>
        <v>0</v>
      </c>
      <c r="N27" s="58" t="str">
        <f t="shared" si="5"/>
        <v/>
      </c>
      <c r="O27" s="432"/>
      <c r="P27" s="432"/>
      <c r="Q27" s="432"/>
      <c r="R27" s="432"/>
      <c r="S27" s="432"/>
      <c r="T27" s="432"/>
      <c r="U27" s="432"/>
      <c r="V27" s="432"/>
      <c r="W27" s="432"/>
    </row>
    <row r="28" spans="1:23">
      <c r="A28" s="89"/>
      <c r="B28" s="54"/>
      <c r="C28" s="426"/>
      <c r="D28" s="58"/>
      <c r="E28" s="58"/>
      <c r="F28" s="58"/>
      <c r="G28" s="54"/>
      <c r="H28" s="16"/>
      <c r="M28" s="58">
        <f t="shared" si="4"/>
        <v>0</v>
      </c>
      <c r="N28" s="58" t="str">
        <f t="shared" si="5"/>
        <v/>
      </c>
      <c r="O28" s="432"/>
      <c r="P28" s="432"/>
      <c r="Q28" s="432"/>
      <c r="R28" s="432"/>
      <c r="S28" s="432"/>
      <c r="T28" s="432"/>
      <c r="U28" s="432"/>
      <c r="V28" s="432"/>
      <c r="W28" s="432"/>
    </row>
    <row r="29" spans="1:23">
      <c r="A29" s="89"/>
      <c r="B29" s="54"/>
      <c r="C29" s="426"/>
      <c r="D29" s="58"/>
      <c r="E29" s="58"/>
      <c r="F29" s="58"/>
      <c r="G29" s="54"/>
      <c r="H29" s="16"/>
      <c r="M29" s="58">
        <f t="shared" si="4"/>
        <v>0</v>
      </c>
      <c r="N29" s="58" t="str">
        <f t="shared" si="5"/>
        <v/>
      </c>
    </row>
    <row r="30" spans="1:23">
      <c r="A30" s="89"/>
      <c r="B30" s="54"/>
      <c r="C30" s="426"/>
      <c r="D30" s="58"/>
      <c r="E30" s="58"/>
      <c r="F30" s="58"/>
      <c r="G30" s="54"/>
      <c r="H30" s="16"/>
      <c r="M30" s="58">
        <f t="shared" si="4"/>
        <v>0</v>
      </c>
      <c r="N30" s="58" t="str">
        <f t="shared" si="5"/>
        <v/>
      </c>
    </row>
    <row r="31" spans="1:23">
      <c r="A31" s="89"/>
      <c r="B31" s="54"/>
      <c r="C31" s="426"/>
      <c r="D31" s="58"/>
      <c r="E31" s="58"/>
      <c r="F31" s="58"/>
      <c r="G31" s="54"/>
      <c r="H31" s="16"/>
      <c r="M31" s="58">
        <f t="shared" si="4"/>
        <v>0</v>
      </c>
      <c r="N31" s="58" t="str">
        <f t="shared" si="5"/>
        <v/>
      </c>
    </row>
    <row r="32" spans="1:23">
      <c r="A32" s="89"/>
      <c r="B32" s="54"/>
      <c r="C32" s="426"/>
      <c r="D32" s="58"/>
      <c r="E32" s="58"/>
      <c r="F32" s="58"/>
      <c r="G32" s="54"/>
      <c r="H32" s="16"/>
      <c r="M32" s="58">
        <f t="shared" si="4"/>
        <v>0</v>
      </c>
      <c r="N32" s="58" t="str">
        <f t="shared" si="5"/>
        <v/>
      </c>
    </row>
    <row r="33" spans="1:14">
      <c r="A33" s="89"/>
      <c r="B33" s="54"/>
      <c r="C33" s="426"/>
      <c r="D33" s="58"/>
      <c r="E33" s="58"/>
      <c r="F33" s="58"/>
      <c r="G33" s="54"/>
      <c r="H33" s="16"/>
      <c r="M33" s="58">
        <f t="shared" si="4"/>
        <v>0</v>
      </c>
      <c r="N33" s="58" t="str">
        <f t="shared" si="5"/>
        <v/>
      </c>
    </row>
    <row r="34" spans="1:14">
      <c r="A34" s="89"/>
      <c r="B34" s="54"/>
      <c r="C34" s="426"/>
      <c r="D34" s="58"/>
      <c r="E34" s="58"/>
      <c r="F34" s="58"/>
      <c r="G34" s="54"/>
      <c r="H34" s="16"/>
      <c r="M34" s="58">
        <f t="shared" si="4"/>
        <v>0</v>
      </c>
      <c r="N34" s="58" t="str">
        <f t="shared" si="5"/>
        <v/>
      </c>
    </row>
    <row r="35" spans="1:14">
      <c r="A35" s="89"/>
      <c r="B35" s="54"/>
      <c r="C35" s="426"/>
      <c r="D35" s="58"/>
      <c r="E35" s="58"/>
      <c r="F35" s="58"/>
      <c r="G35" s="54"/>
      <c r="H35" s="16"/>
      <c r="M35" s="58">
        <f t="shared" si="4"/>
        <v>0</v>
      </c>
      <c r="N35" s="58" t="str">
        <f t="shared" si="5"/>
        <v/>
      </c>
    </row>
    <row r="36" spans="1:14">
      <c r="A36" s="89"/>
      <c r="B36" s="54"/>
      <c r="C36" s="426"/>
      <c r="D36" s="58"/>
      <c r="E36" s="58"/>
      <c r="F36" s="58"/>
      <c r="G36" s="54"/>
      <c r="H36" s="16"/>
      <c r="M36" s="58">
        <f t="shared" si="4"/>
        <v>0</v>
      </c>
      <c r="N36" s="58" t="str">
        <f t="shared" si="5"/>
        <v/>
      </c>
    </row>
    <row r="37" spans="1:14">
      <c r="A37" s="89"/>
      <c r="C37" s="426"/>
      <c r="D37" s="58"/>
      <c r="E37" s="58"/>
      <c r="F37" s="58"/>
      <c r="G37" s="54"/>
      <c r="H37" s="16"/>
      <c r="M37" s="58">
        <f t="shared" si="4"/>
        <v>0</v>
      </c>
      <c r="N37" s="58" t="str">
        <f t="shared" si="5"/>
        <v/>
      </c>
    </row>
    <row r="38" spans="1:14">
      <c r="A38" s="89"/>
      <c r="B38" s="54"/>
      <c r="C38" s="426"/>
      <c r="D38" s="58"/>
      <c r="E38" s="58"/>
      <c r="F38" s="58"/>
      <c r="G38" s="54"/>
      <c r="H38" s="16"/>
      <c r="M38" s="58">
        <f t="shared" si="4"/>
        <v>0</v>
      </c>
      <c r="N38" s="58" t="str">
        <f t="shared" si="5"/>
        <v/>
      </c>
    </row>
    <row r="39" spans="1:14">
      <c r="A39" s="89"/>
      <c r="B39" s="54"/>
      <c r="C39" s="426"/>
      <c r="D39" s="58"/>
      <c r="E39" s="58"/>
      <c r="F39" s="58"/>
      <c r="G39" s="54"/>
      <c r="H39" s="16"/>
      <c r="M39" s="58">
        <f t="shared" si="4"/>
        <v>0</v>
      </c>
      <c r="N39" s="58" t="str">
        <f t="shared" si="5"/>
        <v/>
      </c>
    </row>
    <row r="40" spans="1:14">
      <c r="A40" s="89"/>
      <c r="B40" s="54"/>
      <c r="C40" s="426"/>
      <c r="D40" s="58"/>
      <c r="E40" s="58"/>
      <c r="F40" s="58"/>
      <c r="G40" s="54"/>
      <c r="H40" s="16"/>
      <c r="M40" s="58">
        <f t="shared" si="4"/>
        <v>0</v>
      </c>
      <c r="N40" s="58" t="str">
        <f t="shared" si="5"/>
        <v/>
      </c>
    </row>
    <row r="41" spans="1:14">
      <c r="A41" s="89"/>
      <c r="B41" s="54"/>
      <c r="C41" s="426"/>
      <c r="D41" s="58"/>
      <c r="E41" s="58"/>
      <c r="F41" s="58"/>
      <c r="G41" s="54"/>
      <c r="H41" s="16"/>
      <c r="M41" s="58">
        <f t="shared" si="4"/>
        <v>0</v>
      </c>
      <c r="N41" s="58" t="str">
        <f t="shared" si="5"/>
        <v/>
      </c>
    </row>
    <row r="42" spans="1:14">
      <c r="A42" s="89"/>
      <c r="B42" s="54"/>
      <c r="C42" s="426"/>
      <c r="D42" s="58"/>
      <c r="E42" s="58"/>
      <c r="F42" s="58"/>
      <c r="G42" s="54"/>
      <c r="H42" s="16"/>
      <c r="M42" s="58">
        <f t="shared" si="4"/>
        <v>0</v>
      </c>
      <c r="N42" s="58" t="str">
        <f t="shared" si="5"/>
        <v/>
      </c>
    </row>
    <row r="43" spans="1:14">
      <c r="A43" s="89"/>
      <c r="B43" s="54"/>
      <c r="C43" s="426"/>
      <c r="D43" s="58"/>
      <c r="E43" s="58"/>
      <c r="F43" s="58"/>
      <c r="G43" s="54"/>
      <c r="H43" s="16"/>
      <c r="M43" s="58">
        <f t="shared" si="4"/>
        <v>0</v>
      </c>
      <c r="N43" s="58" t="str">
        <f t="shared" si="5"/>
        <v/>
      </c>
    </row>
    <row r="44" spans="1:14">
      <c r="A44" s="89"/>
      <c r="B44" s="54"/>
      <c r="C44" s="426"/>
      <c r="D44" s="58"/>
      <c r="E44" s="58"/>
      <c r="F44" s="58"/>
      <c r="G44" s="54"/>
      <c r="H44" s="16"/>
      <c r="M44" s="58">
        <f t="shared" ref="M44:M73" si="6">IF(ISNUMBER(FIND("/",$B53,1)),MID($B53,1,FIND("/",$B53,1)-1),$B53)</f>
        <v>0</v>
      </c>
      <c r="N44" s="58" t="str">
        <f t="shared" ref="N44:N73" si="7">IF(ISNUMBER(FIND("/",$B53,1)),MID($B53,FIND("/",$B53,1)+1,LEN($B53)),"")</f>
        <v/>
      </c>
    </row>
    <row r="45" spans="1:14">
      <c r="A45" s="89"/>
      <c r="B45" s="54"/>
      <c r="C45" s="426"/>
      <c r="D45" s="58"/>
      <c r="E45" s="58"/>
      <c r="F45" s="58"/>
      <c r="G45" s="54"/>
      <c r="H45" s="16"/>
      <c r="M45" s="58">
        <f t="shared" si="6"/>
        <v>0</v>
      </c>
      <c r="N45" s="58" t="str">
        <f t="shared" si="7"/>
        <v/>
      </c>
    </row>
    <row r="46" spans="1:14">
      <c r="A46" s="89"/>
      <c r="B46" s="54"/>
      <c r="C46" s="426"/>
      <c r="D46" s="58"/>
      <c r="E46" s="58"/>
      <c r="F46" s="58"/>
      <c r="G46" s="54"/>
      <c r="H46" s="16"/>
      <c r="M46" s="58">
        <f t="shared" si="6"/>
        <v>0</v>
      </c>
      <c r="N46" s="58" t="str">
        <f t="shared" si="7"/>
        <v/>
      </c>
    </row>
    <row r="47" spans="1:14">
      <c r="A47" s="89"/>
      <c r="B47" s="54"/>
      <c r="C47" s="426"/>
      <c r="D47" s="58"/>
      <c r="E47" s="58"/>
      <c r="F47" s="58"/>
      <c r="G47" s="54"/>
      <c r="H47" s="16"/>
      <c r="M47" s="58">
        <f t="shared" si="6"/>
        <v>0</v>
      </c>
      <c r="N47" s="58" t="str">
        <f t="shared" si="7"/>
        <v/>
      </c>
    </row>
    <row r="48" spans="1:14">
      <c r="A48" s="89"/>
      <c r="B48" s="54"/>
      <c r="C48" s="426"/>
      <c r="D48" s="58"/>
      <c r="E48" s="58"/>
      <c r="F48" s="58"/>
      <c r="G48" s="54"/>
      <c r="H48" s="16"/>
      <c r="M48" s="58">
        <f t="shared" si="6"/>
        <v>0</v>
      </c>
      <c r="N48" s="58" t="str">
        <f t="shared" si="7"/>
        <v/>
      </c>
    </row>
    <row r="49" spans="1:14">
      <c r="A49" s="89"/>
      <c r="B49" s="54"/>
      <c r="C49" s="426"/>
      <c r="D49" s="58"/>
      <c r="E49" s="58"/>
      <c r="F49" s="58"/>
      <c r="G49" s="54"/>
      <c r="H49" s="16"/>
      <c r="M49" s="58">
        <f t="shared" si="6"/>
        <v>0</v>
      </c>
      <c r="N49" s="58" t="str">
        <f t="shared" si="7"/>
        <v/>
      </c>
    </row>
    <row r="50" spans="1:14">
      <c r="A50" s="89"/>
      <c r="B50" s="54"/>
      <c r="C50" s="426"/>
      <c r="D50" s="58"/>
      <c r="E50" s="58"/>
      <c r="F50" s="58"/>
      <c r="G50" s="54"/>
      <c r="H50" s="16"/>
      <c r="M50" s="58">
        <f t="shared" si="6"/>
        <v>0</v>
      </c>
      <c r="N50" s="58" t="str">
        <f t="shared" si="7"/>
        <v/>
      </c>
    </row>
    <row r="51" spans="1:14">
      <c r="A51" s="89"/>
      <c r="B51" s="54"/>
      <c r="C51" s="426"/>
      <c r="D51" s="58"/>
      <c r="E51" s="58"/>
      <c r="F51" s="58"/>
      <c r="G51" s="54"/>
      <c r="H51" s="16"/>
      <c r="M51" s="58">
        <f t="shared" si="6"/>
        <v>0</v>
      </c>
      <c r="N51" s="58" t="str">
        <f t="shared" si="7"/>
        <v/>
      </c>
    </row>
    <row r="52" spans="1:14">
      <c r="A52" s="89"/>
      <c r="B52" s="54"/>
      <c r="C52" s="426"/>
      <c r="D52" s="58"/>
      <c r="E52" s="58"/>
      <c r="F52" s="58"/>
      <c r="G52" s="54"/>
      <c r="H52" s="16"/>
      <c r="M52" s="58">
        <f t="shared" si="6"/>
        <v>0</v>
      </c>
      <c r="N52" s="58" t="str">
        <f t="shared" si="7"/>
        <v/>
      </c>
    </row>
    <row r="53" spans="1:14">
      <c r="A53" s="89"/>
      <c r="B53" s="54"/>
      <c r="C53" s="426"/>
      <c r="D53" s="58"/>
      <c r="E53" s="58"/>
      <c r="F53" s="58"/>
      <c r="G53" s="54"/>
      <c r="H53" s="16"/>
      <c r="M53" s="58">
        <f t="shared" si="6"/>
        <v>0</v>
      </c>
      <c r="N53" s="58" t="str">
        <f t="shared" si="7"/>
        <v/>
      </c>
    </row>
    <row r="54" spans="1:14">
      <c r="A54" s="89"/>
      <c r="B54" s="54"/>
      <c r="C54" s="426"/>
      <c r="D54" s="58"/>
      <c r="E54" s="58"/>
      <c r="F54" s="58"/>
      <c r="G54" s="54"/>
      <c r="H54" s="16"/>
      <c r="L54" s="491"/>
      <c r="M54" s="58">
        <f t="shared" si="6"/>
        <v>0</v>
      </c>
      <c r="N54" s="58" t="str">
        <f t="shared" si="7"/>
        <v/>
      </c>
    </row>
    <row r="55" spans="1:14">
      <c r="A55" s="89"/>
      <c r="B55" s="54"/>
      <c r="C55" s="426"/>
      <c r="D55" s="58"/>
      <c r="E55" s="58"/>
      <c r="F55" s="58"/>
      <c r="G55" s="54"/>
      <c r="H55" s="16"/>
      <c r="L55" s="491"/>
      <c r="M55" s="58">
        <f t="shared" si="6"/>
        <v>0</v>
      </c>
      <c r="N55" s="58" t="str">
        <f t="shared" si="7"/>
        <v/>
      </c>
    </row>
    <row r="56" spans="1:14">
      <c r="A56" s="89"/>
      <c r="B56" s="54"/>
      <c r="C56" s="426"/>
      <c r="D56" s="58"/>
      <c r="E56" s="58"/>
      <c r="F56" s="58"/>
      <c r="G56" s="54"/>
      <c r="H56" s="16"/>
      <c r="M56" s="58">
        <f t="shared" si="6"/>
        <v>0</v>
      </c>
      <c r="N56" s="58" t="str">
        <f t="shared" si="7"/>
        <v/>
      </c>
    </row>
    <row r="57" spans="1:14">
      <c r="A57" s="89"/>
      <c r="B57" s="54"/>
      <c r="C57" s="426"/>
      <c r="D57" s="58"/>
      <c r="E57" s="58"/>
      <c r="F57" s="58"/>
      <c r="G57" s="54"/>
      <c r="H57" s="16"/>
      <c r="M57" s="58">
        <f t="shared" si="6"/>
        <v>0</v>
      </c>
      <c r="N57" s="58" t="str">
        <f t="shared" si="7"/>
        <v/>
      </c>
    </row>
    <row r="58" spans="1:14">
      <c r="A58" s="89"/>
      <c r="B58" s="54"/>
      <c r="C58" s="426"/>
      <c r="D58" s="58"/>
      <c r="E58" s="58"/>
      <c r="F58" s="58"/>
      <c r="G58" s="54"/>
      <c r="H58" s="16"/>
      <c r="M58" s="58">
        <f t="shared" si="6"/>
        <v>0</v>
      </c>
      <c r="N58" s="58" t="str">
        <f t="shared" si="7"/>
        <v/>
      </c>
    </row>
    <row r="59" spans="1:14">
      <c r="A59" s="89"/>
      <c r="B59" s="54"/>
      <c r="C59" s="426"/>
      <c r="D59" s="58"/>
      <c r="E59" s="58"/>
      <c r="F59" s="58"/>
      <c r="G59" s="54"/>
      <c r="H59" s="16"/>
      <c r="M59" s="58">
        <f t="shared" si="6"/>
        <v>0</v>
      </c>
      <c r="N59" s="58" t="str">
        <f t="shared" si="7"/>
        <v/>
      </c>
    </row>
    <row r="60" spans="1:14">
      <c r="A60" s="89"/>
      <c r="B60" s="54"/>
      <c r="C60" s="426"/>
      <c r="D60" s="58"/>
      <c r="E60" s="58"/>
      <c r="F60" s="58"/>
      <c r="G60" s="54"/>
      <c r="H60" s="16"/>
      <c r="M60" s="58">
        <f t="shared" si="6"/>
        <v>0</v>
      </c>
      <c r="N60" s="58" t="str">
        <f t="shared" si="7"/>
        <v/>
      </c>
    </row>
    <row r="61" spans="1:14">
      <c r="A61" s="89"/>
      <c r="B61" s="54"/>
      <c r="C61" s="426"/>
      <c r="D61" s="58"/>
      <c r="E61" s="58"/>
      <c r="F61" s="58"/>
      <c r="G61" s="54"/>
      <c r="H61" s="16"/>
      <c r="M61" s="58">
        <f t="shared" si="6"/>
        <v>0</v>
      </c>
      <c r="N61" s="58" t="str">
        <f t="shared" si="7"/>
        <v/>
      </c>
    </row>
    <row r="62" spans="1:14">
      <c r="A62" s="89"/>
      <c r="B62" s="54"/>
      <c r="C62" s="426"/>
      <c r="D62" s="58"/>
      <c r="E62" s="58"/>
      <c r="F62" s="58"/>
      <c r="G62" s="54"/>
      <c r="H62" s="16"/>
      <c r="M62" s="58">
        <f t="shared" si="6"/>
        <v>0</v>
      </c>
      <c r="N62" s="58" t="str">
        <f t="shared" si="7"/>
        <v/>
      </c>
    </row>
    <row r="63" spans="1:14">
      <c r="A63" s="89"/>
      <c r="B63" s="54"/>
      <c r="C63" s="426"/>
      <c r="D63" s="58"/>
      <c r="E63" s="58"/>
      <c r="F63" s="58"/>
      <c r="G63" s="54"/>
      <c r="H63" s="16"/>
      <c r="M63" s="58">
        <f t="shared" si="6"/>
        <v>0</v>
      </c>
      <c r="N63" s="58" t="str">
        <f t="shared" si="7"/>
        <v/>
      </c>
    </row>
    <row r="64" spans="1:14">
      <c r="A64" s="89"/>
      <c r="B64" s="54"/>
      <c r="C64" s="426"/>
      <c r="D64" s="58"/>
      <c r="E64" s="58"/>
      <c r="F64" s="58"/>
      <c r="G64" s="54"/>
      <c r="H64" s="16"/>
      <c r="M64" s="58">
        <f t="shared" si="6"/>
        <v>0</v>
      </c>
      <c r="N64" s="58" t="str">
        <f t="shared" si="7"/>
        <v/>
      </c>
    </row>
    <row r="65" spans="1:14">
      <c r="A65" s="89"/>
      <c r="B65" s="54"/>
      <c r="C65" s="426"/>
      <c r="D65" s="58"/>
      <c r="E65" s="58"/>
      <c r="F65" s="58"/>
      <c r="G65" s="54"/>
      <c r="H65" s="16"/>
      <c r="M65" s="58">
        <f t="shared" si="6"/>
        <v>0</v>
      </c>
      <c r="N65" s="58" t="str">
        <f t="shared" si="7"/>
        <v/>
      </c>
    </row>
    <row r="66" spans="1:14">
      <c r="A66" s="89"/>
      <c r="B66" s="54"/>
      <c r="C66" s="426"/>
      <c r="D66" s="58"/>
      <c r="E66" s="58"/>
      <c r="F66" s="58"/>
      <c r="G66" s="54"/>
      <c r="H66" s="16"/>
      <c r="M66" s="58">
        <f t="shared" si="6"/>
        <v>0</v>
      </c>
      <c r="N66" s="58" t="str">
        <f t="shared" si="7"/>
        <v/>
      </c>
    </row>
    <row r="67" spans="1:14">
      <c r="A67" s="89"/>
      <c r="B67" s="54"/>
      <c r="C67" s="426"/>
      <c r="D67" s="58"/>
      <c r="E67" s="58"/>
      <c r="F67" s="58"/>
      <c r="G67" s="54"/>
      <c r="H67" s="16"/>
      <c r="M67" s="58">
        <f t="shared" si="6"/>
        <v>0</v>
      </c>
      <c r="N67" s="58" t="str">
        <f t="shared" si="7"/>
        <v/>
      </c>
    </row>
    <row r="68" spans="1:14">
      <c r="A68" s="89"/>
      <c r="B68" s="54"/>
      <c r="C68" s="426"/>
      <c r="D68" s="58"/>
      <c r="E68" s="58"/>
      <c r="F68" s="58"/>
      <c r="G68" s="54"/>
      <c r="H68" s="16"/>
      <c r="M68" s="58">
        <f t="shared" si="6"/>
        <v>0</v>
      </c>
      <c r="N68" s="58" t="str">
        <f t="shared" si="7"/>
        <v/>
      </c>
    </row>
    <row r="69" spans="1:14">
      <c r="A69" s="89"/>
      <c r="B69" s="54"/>
      <c r="C69" s="426"/>
      <c r="D69" s="58"/>
      <c r="E69" s="58"/>
      <c r="F69" s="58"/>
      <c r="G69" s="54"/>
      <c r="H69" s="16"/>
      <c r="M69" s="58">
        <f t="shared" si="6"/>
        <v>0</v>
      </c>
      <c r="N69" s="58" t="str">
        <f t="shared" si="7"/>
        <v/>
      </c>
    </row>
    <row r="70" spans="1:14">
      <c r="A70" s="89"/>
      <c r="B70" s="54"/>
      <c r="C70" s="426"/>
      <c r="D70" s="58"/>
      <c r="E70" s="58"/>
      <c r="F70" s="58"/>
      <c r="G70" s="54"/>
      <c r="H70" s="16"/>
      <c r="M70" s="58">
        <f t="shared" si="6"/>
        <v>0</v>
      </c>
      <c r="N70" s="58" t="str">
        <f t="shared" si="7"/>
        <v/>
      </c>
    </row>
    <row r="71" spans="1:14">
      <c r="A71" s="89"/>
      <c r="B71" s="54"/>
      <c r="C71" s="426"/>
      <c r="D71" s="58"/>
      <c r="E71" s="58"/>
      <c r="F71" s="58"/>
      <c r="G71" s="54"/>
      <c r="H71" s="16"/>
      <c r="M71" s="58">
        <f t="shared" si="6"/>
        <v>0</v>
      </c>
      <c r="N71" s="58" t="str">
        <f t="shared" si="7"/>
        <v/>
      </c>
    </row>
    <row r="72" spans="1:14">
      <c r="A72" s="89"/>
      <c r="B72" s="54"/>
      <c r="C72" s="426"/>
      <c r="D72" s="58"/>
      <c r="E72" s="58"/>
      <c r="F72" s="58"/>
      <c r="G72" s="54"/>
      <c r="H72" s="16"/>
      <c r="M72" s="58">
        <f t="shared" si="6"/>
        <v>0</v>
      </c>
      <c r="N72" s="58" t="str">
        <f t="shared" si="7"/>
        <v/>
      </c>
    </row>
    <row r="73" spans="1:14">
      <c r="A73" s="89"/>
      <c r="B73" s="54"/>
      <c r="C73" s="426"/>
      <c r="D73" s="58"/>
      <c r="E73" s="58"/>
      <c r="F73" s="58"/>
      <c r="G73" s="54"/>
      <c r="H73" s="16"/>
      <c r="M73" s="58">
        <f t="shared" si="6"/>
        <v>0</v>
      </c>
      <c r="N73" s="58" t="str">
        <f t="shared" si="7"/>
        <v/>
      </c>
    </row>
    <row r="74" spans="1:14">
      <c r="A74" s="89"/>
      <c r="B74" s="54"/>
      <c r="C74" s="426"/>
      <c r="D74" s="58"/>
      <c r="E74" s="58"/>
      <c r="F74" s="58"/>
      <c r="G74" s="54"/>
      <c r="H74" s="16"/>
      <c r="M74" s="58">
        <f t="shared" ref="M74:M137" si="8">IF(ISNUMBER(FIND("/",$B83,1)),MID($B83,1,FIND("/",$B83,1)-1),$B83)</f>
        <v>0</v>
      </c>
      <c r="N74" s="58" t="str">
        <f t="shared" ref="N74:N137" si="9">IF(ISNUMBER(FIND("/",$B83,1)),MID($B83,FIND("/",$B83,1)+1,LEN($B83)),"")</f>
        <v/>
      </c>
    </row>
    <row r="75" spans="1:14">
      <c r="A75" s="89"/>
      <c r="B75" s="54"/>
      <c r="C75" s="426"/>
      <c r="D75" s="58"/>
      <c r="E75" s="58"/>
      <c r="F75" s="58"/>
      <c r="G75" s="54"/>
      <c r="H75" s="16"/>
      <c r="M75" s="58">
        <f t="shared" si="8"/>
        <v>0</v>
      </c>
      <c r="N75" s="58" t="str">
        <f t="shared" si="9"/>
        <v/>
      </c>
    </row>
    <row r="76" spans="1:14">
      <c r="A76" s="89"/>
      <c r="B76" s="54"/>
      <c r="C76" s="426"/>
      <c r="D76" s="58"/>
      <c r="E76" s="58"/>
      <c r="F76" s="58"/>
      <c r="G76" s="54"/>
      <c r="H76" s="16"/>
      <c r="M76" s="58">
        <f t="shared" si="8"/>
        <v>0</v>
      </c>
      <c r="N76" s="58" t="str">
        <f t="shared" si="9"/>
        <v/>
      </c>
    </row>
    <row r="77" spans="1:14">
      <c r="A77" s="89"/>
      <c r="B77" s="54"/>
      <c r="C77" s="426"/>
      <c r="D77" s="58"/>
      <c r="E77" s="58"/>
      <c r="F77" s="58"/>
      <c r="G77" s="54"/>
      <c r="H77" s="16"/>
      <c r="M77" s="58">
        <f t="shared" si="8"/>
        <v>0</v>
      </c>
      <c r="N77" s="58" t="str">
        <f t="shared" si="9"/>
        <v/>
      </c>
    </row>
    <row r="78" spans="1:14">
      <c r="A78" s="89"/>
      <c r="B78" s="54"/>
      <c r="C78" s="426"/>
      <c r="D78" s="58"/>
      <c r="E78" s="58"/>
      <c r="F78" s="58"/>
      <c r="G78" s="54"/>
      <c r="H78" s="16"/>
      <c r="M78" s="58">
        <f t="shared" si="8"/>
        <v>0</v>
      </c>
      <c r="N78" s="58" t="str">
        <f t="shared" si="9"/>
        <v/>
      </c>
    </row>
    <row r="79" spans="1:14">
      <c r="A79" s="89"/>
      <c r="B79" s="54"/>
      <c r="C79" s="426"/>
      <c r="D79" s="58"/>
      <c r="E79" s="58"/>
      <c r="F79" s="58"/>
      <c r="G79" s="54"/>
      <c r="H79" s="16"/>
      <c r="M79" s="58">
        <f t="shared" si="8"/>
        <v>0</v>
      </c>
      <c r="N79" s="58" t="str">
        <f t="shared" si="9"/>
        <v/>
      </c>
    </row>
    <row r="80" spans="1:14">
      <c r="A80" s="89"/>
      <c r="B80" s="54"/>
      <c r="C80" s="426"/>
      <c r="D80" s="58"/>
      <c r="E80" s="58"/>
      <c r="F80" s="58"/>
      <c r="G80" s="54"/>
      <c r="H80" s="16"/>
      <c r="M80" s="58">
        <f t="shared" si="8"/>
        <v>0</v>
      </c>
      <c r="N80" s="58" t="str">
        <f t="shared" si="9"/>
        <v/>
      </c>
    </row>
    <row r="81" spans="1:14">
      <c r="A81" s="89"/>
      <c r="B81" s="54"/>
      <c r="C81" s="426"/>
      <c r="D81" s="58"/>
      <c r="E81" s="58"/>
      <c r="F81" s="58"/>
      <c r="G81" s="54"/>
      <c r="H81" s="16"/>
      <c r="M81" s="58">
        <f t="shared" si="8"/>
        <v>0</v>
      </c>
      <c r="N81" s="58" t="str">
        <f t="shared" si="9"/>
        <v/>
      </c>
    </row>
    <row r="82" spans="1:14">
      <c r="A82" s="89"/>
      <c r="B82" s="54"/>
      <c r="C82" s="426"/>
      <c r="D82" s="58"/>
      <c r="E82" s="58"/>
      <c r="F82" s="58"/>
      <c r="G82" s="54"/>
      <c r="H82" s="16"/>
      <c r="M82" s="58">
        <f t="shared" si="8"/>
        <v>0</v>
      </c>
      <c r="N82" s="58" t="str">
        <f t="shared" si="9"/>
        <v/>
      </c>
    </row>
    <row r="83" spans="1:14">
      <c r="A83" s="89"/>
      <c r="B83" s="54"/>
      <c r="C83" s="426"/>
      <c r="D83" s="58"/>
      <c r="E83" s="58"/>
      <c r="F83" s="58"/>
      <c r="G83" s="54"/>
      <c r="H83" s="16"/>
      <c r="M83" s="58">
        <f t="shared" si="8"/>
        <v>0</v>
      </c>
      <c r="N83" s="58" t="str">
        <f t="shared" si="9"/>
        <v/>
      </c>
    </row>
    <row r="84" spans="1:14">
      <c r="A84" s="89"/>
      <c r="B84" s="54"/>
      <c r="C84" s="426"/>
      <c r="D84" s="58"/>
      <c r="E84" s="58"/>
      <c r="F84" s="58"/>
      <c r="G84" s="54"/>
      <c r="H84" s="16"/>
      <c r="M84" s="58">
        <f t="shared" si="8"/>
        <v>0</v>
      </c>
      <c r="N84" s="58" t="str">
        <f t="shared" si="9"/>
        <v/>
      </c>
    </row>
    <row r="85" spans="1:14">
      <c r="A85" s="89"/>
      <c r="B85" s="54"/>
      <c r="C85" s="426"/>
      <c r="D85" s="58"/>
      <c r="E85" s="58"/>
      <c r="F85" s="58"/>
      <c r="G85" s="54"/>
      <c r="H85" s="16"/>
      <c r="M85" s="58">
        <f t="shared" si="8"/>
        <v>0</v>
      </c>
      <c r="N85" s="58" t="str">
        <f t="shared" si="9"/>
        <v/>
      </c>
    </row>
    <row r="86" spans="1:14">
      <c r="A86" s="89"/>
      <c r="B86" s="54"/>
      <c r="C86" s="426"/>
      <c r="D86" s="58"/>
      <c r="E86" s="58"/>
      <c r="F86" s="58"/>
      <c r="G86" s="54"/>
      <c r="H86" s="16"/>
      <c r="M86" s="58">
        <f t="shared" si="8"/>
        <v>0</v>
      </c>
      <c r="N86" s="58" t="str">
        <f t="shared" si="9"/>
        <v/>
      </c>
    </row>
    <row r="87" spans="1:14">
      <c r="A87" s="89"/>
      <c r="B87" s="54"/>
      <c r="C87" s="426"/>
      <c r="D87" s="58"/>
      <c r="E87" s="58"/>
      <c r="F87" s="58"/>
      <c r="G87" s="54"/>
      <c r="H87" s="16"/>
      <c r="M87" s="58">
        <f t="shared" si="8"/>
        <v>0</v>
      </c>
      <c r="N87" s="58" t="str">
        <f t="shared" si="9"/>
        <v/>
      </c>
    </row>
    <row r="88" spans="1:14">
      <c r="A88" s="89"/>
      <c r="B88" s="54"/>
      <c r="C88" s="426"/>
      <c r="D88" s="58"/>
      <c r="E88" s="58"/>
      <c r="F88" s="58"/>
      <c r="G88" s="54"/>
      <c r="H88" s="16"/>
      <c r="M88" s="58">
        <f t="shared" si="8"/>
        <v>0</v>
      </c>
      <c r="N88" s="58" t="str">
        <f t="shared" si="9"/>
        <v/>
      </c>
    </row>
    <row r="89" spans="1:14">
      <c r="A89" s="89"/>
      <c r="B89" s="433"/>
      <c r="C89" s="426"/>
      <c r="D89" s="58"/>
      <c r="E89" s="58"/>
      <c r="F89" s="58"/>
      <c r="G89" s="54"/>
      <c r="H89" s="429"/>
      <c r="M89" s="58">
        <f t="shared" si="8"/>
        <v>0</v>
      </c>
      <c r="N89" s="58" t="str">
        <f t="shared" si="9"/>
        <v/>
      </c>
    </row>
    <row r="90" spans="1:14">
      <c r="A90" s="89"/>
      <c r="B90" s="433"/>
      <c r="C90" s="426"/>
      <c r="D90" s="58"/>
      <c r="E90" s="58"/>
      <c r="F90" s="58"/>
      <c r="G90" s="54"/>
      <c r="H90" s="429"/>
      <c r="M90" s="58">
        <f t="shared" si="8"/>
        <v>0</v>
      </c>
      <c r="N90" s="58" t="str">
        <f t="shared" si="9"/>
        <v/>
      </c>
    </row>
    <row r="91" spans="1:14">
      <c r="A91" s="89"/>
      <c r="B91" s="496"/>
      <c r="C91" s="497"/>
      <c r="D91" s="58"/>
      <c r="E91" s="58"/>
      <c r="F91" s="58"/>
      <c r="G91" s="433"/>
      <c r="H91" s="498"/>
      <c r="I91" s="9"/>
      <c r="J91" s="16"/>
      <c r="M91" s="58">
        <f t="shared" si="8"/>
        <v>0</v>
      </c>
      <c r="N91" s="58" t="str">
        <f t="shared" si="9"/>
        <v/>
      </c>
    </row>
    <row r="92" spans="1:14">
      <c r="A92" s="89"/>
      <c r="B92" s="433"/>
      <c r="C92" s="438"/>
      <c r="D92" s="58"/>
      <c r="E92" s="58"/>
      <c r="F92" s="58"/>
      <c r="G92" s="433"/>
      <c r="H92" s="499"/>
      <c r="M92" s="58">
        <f t="shared" si="8"/>
        <v>0</v>
      </c>
      <c r="N92" s="58" t="str">
        <f t="shared" si="9"/>
        <v/>
      </c>
    </row>
    <row r="93" spans="1:14">
      <c r="A93" s="89"/>
      <c r="B93" s="54"/>
      <c r="C93" s="438"/>
      <c r="D93" s="58"/>
      <c r="E93" s="58"/>
      <c r="F93" s="58"/>
      <c r="G93" s="54"/>
      <c r="H93" s="450"/>
      <c r="M93" s="58">
        <f t="shared" si="8"/>
        <v>0</v>
      </c>
      <c r="N93" s="58" t="str">
        <f t="shared" si="9"/>
        <v/>
      </c>
    </row>
    <row r="94" spans="1:14">
      <c r="A94" s="89"/>
      <c r="B94" s="54"/>
      <c r="C94" s="438"/>
      <c r="D94" s="58"/>
      <c r="E94" s="58"/>
      <c r="F94" s="58"/>
      <c r="G94" s="54"/>
      <c r="H94" s="450"/>
      <c r="M94" s="58">
        <f t="shared" si="8"/>
        <v>0</v>
      </c>
      <c r="N94" s="58" t="str">
        <f t="shared" si="9"/>
        <v/>
      </c>
    </row>
    <row r="95" spans="1:14">
      <c r="A95" s="89"/>
      <c r="B95" s="54"/>
      <c r="C95" s="438"/>
      <c r="D95" s="58"/>
      <c r="E95" s="58"/>
      <c r="F95" s="58"/>
      <c r="G95" s="54"/>
      <c r="H95" s="450"/>
      <c r="M95" s="58">
        <f t="shared" si="8"/>
        <v>0</v>
      </c>
      <c r="N95" s="58" t="str">
        <f t="shared" si="9"/>
        <v/>
      </c>
    </row>
    <row r="96" spans="1:14">
      <c r="A96" s="89"/>
      <c r="B96" s="54"/>
      <c r="C96" s="438"/>
      <c r="D96" s="58"/>
      <c r="E96" s="58"/>
      <c r="F96" s="58"/>
      <c r="G96" s="54"/>
      <c r="H96" s="450"/>
      <c r="L96" s="492"/>
      <c r="M96" s="58">
        <f t="shared" si="8"/>
        <v>0</v>
      </c>
      <c r="N96" s="58" t="str">
        <f t="shared" si="9"/>
        <v/>
      </c>
    </row>
    <row r="97" spans="1:14">
      <c r="A97" s="89"/>
      <c r="B97" s="54"/>
      <c r="C97" s="438"/>
      <c r="D97" s="58"/>
      <c r="E97" s="58"/>
      <c r="F97" s="58"/>
      <c r="G97" s="54"/>
      <c r="H97" s="450"/>
      <c r="M97" s="58">
        <f t="shared" si="8"/>
        <v>0</v>
      </c>
      <c r="N97" s="58" t="str">
        <f t="shared" si="9"/>
        <v/>
      </c>
    </row>
    <row r="98" spans="1:14">
      <c r="A98" s="89"/>
      <c r="B98" s="500"/>
      <c r="C98" s="501"/>
      <c r="D98" s="58"/>
      <c r="E98" s="58"/>
      <c r="F98" s="58"/>
      <c r="G98" s="54"/>
      <c r="H98" s="502"/>
      <c r="M98" s="58">
        <f t="shared" si="8"/>
        <v>0</v>
      </c>
      <c r="N98" s="58" t="str">
        <f t="shared" si="9"/>
        <v/>
      </c>
    </row>
    <row r="99" spans="1:14">
      <c r="A99" s="89"/>
      <c r="B99" s="54"/>
      <c r="C99" s="426"/>
      <c r="D99" s="58"/>
      <c r="E99" s="58"/>
      <c r="F99" s="58"/>
      <c r="G99" s="54"/>
      <c r="H99" s="450"/>
      <c r="J99" s="16"/>
      <c r="M99" s="58">
        <f t="shared" si="8"/>
        <v>0</v>
      </c>
      <c r="N99" s="58" t="str">
        <f t="shared" si="9"/>
        <v/>
      </c>
    </row>
    <row r="100" spans="1:14">
      <c r="A100" s="89"/>
      <c r="B100" s="54"/>
      <c r="C100" s="426"/>
      <c r="D100" s="58"/>
      <c r="E100" s="58"/>
      <c r="F100" s="58"/>
      <c r="G100" s="54"/>
      <c r="H100" s="450"/>
      <c r="J100" s="16"/>
      <c r="M100" s="58">
        <f t="shared" si="8"/>
        <v>0</v>
      </c>
      <c r="N100" s="58" t="str">
        <f t="shared" si="9"/>
        <v/>
      </c>
    </row>
    <row r="101" spans="1:14">
      <c r="A101" s="89"/>
      <c r="B101" s="54"/>
      <c r="C101" s="426"/>
      <c r="D101" s="58"/>
      <c r="E101" s="58"/>
      <c r="F101" s="58"/>
      <c r="G101" s="54"/>
      <c r="H101" s="450"/>
      <c r="J101" s="16"/>
      <c r="M101" s="58">
        <f t="shared" si="8"/>
        <v>0</v>
      </c>
      <c r="N101" s="58" t="str">
        <f t="shared" si="9"/>
        <v/>
      </c>
    </row>
    <row r="102" spans="1:14">
      <c r="A102" s="89"/>
      <c r="B102" s="54"/>
      <c r="C102" s="426"/>
      <c r="D102" s="58"/>
      <c r="E102" s="58"/>
      <c r="F102" s="58"/>
      <c r="G102" s="54"/>
      <c r="H102" s="450"/>
      <c r="J102" s="16"/>
      <c r="M102" s="58">
        <f t="shared" si="8"/>
        <v>0</v>
      </c>
      <c r="N102" s="58" t="str">
        <f t="shared" si="9"/>
        <v/>
      </c>
    </row>
    <row r="103" spans="1:14">
      <c r="A103" s="89"/>
      <c r="B103" s="54"/>
      <c r="C103" s="426"/>
      <c r="D103" s="58"/>
      <c r="E103" s="58"/>
      <c r="F103" s="58"/>
      <c r="G103" s="54"/>
      <c r="H103" s="450"/>
      <c r="J103" s="16"/>
      <c r="M103" s="58">
        <f t="shared" si="8"/>
        <v>0</v>
      </c>
      <c r="N103" s="58" t="str">
        <f t="shared" si="9"/>
        <v/>
      </c>
    </row>
    <row r="104" spans="1:14">
      <c r="A104" s="495"/>
      <c r="B104" s="54"/>
      <c r="C104" s="426"/>
      <c r="D104" s="58"/>
      <c r="E104" s="58"/>
      <c r="F104" s="58"/>
      <c r="G104" s="54"/>
      <c r="H104" s="450"/>
      <c r="J104" s="16"/>
      <c r="M104" s="58">
        <f t="shared" si="8"/>
        <v>0</v>
      </c>
      <c r="N104" s="58" t="str">
        <f t="shared" si="9"/>
        <v/>
      </c>
    </row>
    <row r="105" spans="1:14">
      <c r="A105" s="495"/>
      <c r="B105" s="54"/>
      <c r="C105" s="426"/>
      <c r="D105" s="58"/>
      <c r="E105" s="58"/>
      <c r="F105" s="58"/>
      <c r="G105" s="54"/>
      <c r="H105" s="450"/>
      <c r="J105" s="16"/>
      <c r="M105" s="58">
        <f t="shared" si="8"/>
        <v>0</v>
      </c>
      <c r="N105" s="58" t="str">
        <f t="shared" si="9"/>
        <v/>
      </c>
    </row>
    <row r="106" spans="1:14">
      <c r="A106" s="495"/>
      <c r="B106" s="54"/>
      <c r="C106" s="426"/>
      <c r="D106" s="58"/>
      <c r="E106" s="58"/>
      <c r="F106" s="58"/>
      <c r="G106" s="54"/>
      <c r="H106" s="450"/>
      <c r="M106" s="58">
        <f t="shared" si="8"/>
        <v>0</v>
      </c>
      <c r="N106" s="58" t="str">
        <f t="shared" si="9"/>
        <v/>
      </c>
    </row>
    <row r="107" spans="1:14">
      <c r="A107" s="89"/>
      <c r="B107" s="54"/>
      <c r="C107" s="426"/>
      <c r="D107" s="58"/>
      <c r="E107" s="58"/>
      <c r="F107" s="58"/>
      <c r="G107" s="54"/>
      <c r="H107" s="450"/>
      <c r="M107" s="58">
        <f t="shared" si="8"/>
        <v>0</v>
      </c>
      <c r="N107" s="58" t="str">
        <f t="shared" si="9"/>
        <v/>
      </c>
    </row>
    <row r="108" spans="1:14">
      <c r="B108" s="500"/>
      <c r="C108" s="497"/>
      <c r="D108" s="58"/>
      <c r="E108" s="58"/>
      <c r="F108" s="58"/>
      <c r="G108" s="54"/>
      <c r="H108" s="502"/>
      <c r="M108" s="58">
        <f t="shared" si="8"/>
        <v>0</v>
      </c>
      <c r="N108" s="58" t="str">
        <f t="shared" si="9"/>
        <v/>
      </c>
    </row>
    <row r="109" spans="1:14">
      <c r="A109" s="89"/>
      <c r="B109" s="54"/>
      <c r="C109" s="438"/>
      <c r="D109" s="58"/>
      <c r="E109" s="58"/>
      <c r="F109" s="58"/>
      <c r="G109" s="54"/>
      <c r="H109" s="450"/>
      <c r="M109" s="58">
        <f t="shared" si="8"/>
        <v>0</v>
      </c>
      <c r="N109" s="58" t="str">
        <f t="shared" si="9"/>
        <v/>
      </c>
    </row>
    <row r="110" spans="1:14">
      <c r="A110" s="89"/>
      <c r="B110" s="54"/>
      <c r="C110" s="438"/>
      <c r="D110" s="58"/>
      <c r="E110" s="58"/>
      <c r="F110" s="58"/>
      <c r="G110" s="54"/>
      <c r="H110" s="450"/>
      <c r="M110" s="58">
        <f t="shared" si="8"/>
        <v>0</v>
      </c>
      <c r="N110" s="58" t="str">
        <f t="shared" si="9"/>
        <v/>
      </c>
    </row>
    <row r="111" spans="1:14">
      <c r="A111" s="89"/>
      <c r="B111" s="54"/>
      <c r="C111" s="438"/>
      <c r="D111" s="58"/>
      <c r="E111" s="58"/>
      <c r="F111" s="58"/>
      <c r="G111" s="54"/>
      <c r="H111" s="450"/>
      <c r="M111" s="58">
        <f t="shared" si="8"/>
        <v>0</v>
      </c>
      <c r="N111" s="58" t="str">
        <f t="shared" si="9"/>
        <v/>
      </c>
    </row>
    <row r="112" spans="1:14">
      <c r="M112" s="58">
        <f t="shared" si="8"/>
        <v>0</v>
      </c>
      <c r="N112" s="58" t="str">
        <f t="shared" si="9"/>
        <v/>
      </c>
    </row>
    <row r="113" spans="13:14">
      <c r="M113" s="58">
        <f t="shared" si="8"/>
        <v>0</v>
      </c>
      <c r="N113" s="58" t="str">
        <f t="shared" si="9"/>
        <v/>
      </c>
    </row>
    <row r="114" spans="13:14">
      <c r="M114" s="58">
        <f t="shared" si="8"/>
        <v>0</v>
      </c>
      <c r="N114" s="58" t="str">
        <f t="shared" si="9"/>
        <v/>
      </c>
    </row>
    <row r="115" spans="13:14">
      <c r="M115" s="58">
        <f t="shared" si="8"/>
        <v>0</v>
      </c>
      <c r="N115" s="58" t="str">
        <f t="shared" si="9"/>
        <v/>
      </c>
    </row>
    <row r="116" spans="13:14">
      <c r="M116" s="58">
        <f t="shared" si="8"/>
        <v>0</v>
      </c>
      <c r="N116" s="58" t="str">
        <f t="shared" si="9"/>
        <v/>
      </c>
    </row>
    <row r="117" spans="13:14">
      <c r="M117" s="58">
        <f t="shared" si="8"/>
        <v>0</v>
      </c>
      <c r="N117" s="58" t="str">
        <f t="shared" si="9"/>
        <v/>
      </c>
    </row>
    <row r="118" spans="13:14">
      <c r="M118" s="58">
        <f t="shared" si="8"/>
        <v>0</v>
      </c>
      <c r="N118" s="58" t="str">
        <f t="shared" si="9"/>
        <v/>
      </c>
    </row>
    <row r="119" spans="13:14">
      <c r="M119" s="58">
        <f t="shared" si="8"/>
        <v>0</v>
      </c>
      <c r="N119" s="58" t="str">
        <f t="shared" si="9"/>
        <v/>
      </c>
    </row>
    <row r="120" spans="13:14">
      <c r="M120" s="58">
        <f t="shared" si="8"/>
        <v>0</v>
      </c>
      <c r="N120" s="58" t="str">
        <f t="shared" si="9"/>
        <v/>
      </c>
    </row>
    <row r="121" spans="13:14">
      <c r="M121" s="58">
        <f t="shared" si="8"/>
        <v>0</v>
      </c>
      <c r="N121" s="58" t="str">
        <f t="shared" si="9"/>
        <v/>
      </c>
    </row>
    <row r="122" spans="13:14">
      <c r="M122" s="58">
        <f t="shared" si="8"/>
        <v>0</v>
      </c>
      <c r="N122" s="58" t="str">
        <f t="shared" si="9"/>
        <v/>
      </c>
    </row>
    <row r="123" spans="13:14">
      <c r="M123" s="58">
        <f t="shared" si="8"/>
        <v>0</v>
      </c>
      <c r="N123" s="58" t="str">
        <f t="shared" si="9"/>
        <v/>
      </c>
    </row>
    <row r="124" spans="13:14">
      <c r="M124" s="58">
        <f t="shared" si="8"/>
        <v>0</v>
      </c>
      <c r="N124" s="58" t="str">
        <f t="shared" si="9"/>
        <v/>
      </c>
    </row>
    <row r="125" spans="13:14">
      <c r="M125" s="58">
        <f t="shared" si="8"/>
        <v>0</v>
      </c>
      <c r="N125" s="58" t="str">
        <f t="shared" si="9"/>
        <v/>
      </c>
    </row>
    <row r="126" spans="13:14">
      <c r="M126" s="58">
        <f t="shared" si="8"/>
        <v>0</v>
      </c>
      <c r="N126" s="58" t="str">
        <f t="shared" si="9"/>
        <v/>
      </c>
    </row>
    <row r="127" spans="13:14">
      <c r="M127" s="58">
        <f t="shared" si="8"/>
        <v>0</v>
      </c>
      <c r="N127" s="58" t="str">
        <f t="shared" si="9"/>
        <v/>
      </c>
    </row>
    <row r="128" spans="13:14">
      <c r="M128" s="58">
        <f t="shared" si="8"/>
        <v>0</v>
      </c>
      <c r="N128" s="58" t="str">
        <f t="shared" si="9"/>
        <v/>
      </c>
    </row>
    <row r="129" spans="13:14">
      <c r="M129" s="58">
        <f t="shared" si="8"/>
        <v>0</v>
      </c>
      <c r="N129" s="58" t="str">
        <f t="shared" si="9"/>
        <v/>
      </c>
    </row>
    <row r="130" spans="13:14">
      <c r="M130" s="58">
        <f t="shared" si="8"/>
        <v>0</v>
      </c>
      <c r="N130" s="58" t="str">
        <f t="shared" si="9"/>
        <v/>
      </c>
    </row>
    <row r="131" spans="13:14">
      <c r="M131" s="58">
        <f t="shared" si="8"/>
        <v>0</v>
      </c>
      <c r="N131" s="58" t="str">
        <f t="shared" si="9"/>
        <v/>
      </c>
    </row>
    <row r="132" spans="13:14">
      <c r="M132" s="58">
        <f t="shared" si="8"/>
        <v>0</v>
      </c>
      <c r="N132" s="58" t="str">
        <f t="shared" si="9"/>
        <v/>
      </c>
    </row>
    <row r="133" spans="13:14">
      <c r="M133" s="58">
        <f t="shared" si="8"/>
        <v>0</v>
      </c>
      <c r="N133" s="58" t="str">
        <f t="shared" si="9"/>
        <v/>
      </c>
    </row>
    <row r="134" spans="13:14">
      <c r="M134" s="58">
        <f t="shared" si="8"/>
        <v>0</v>
      </c>
      <c r="N134" s="58" t="str">
        <f t="shared" si="9"/>
        <v/>
      </c>
    </row>
    <row r="135" spans="13:14">
      <c r="M135" s="58">
        <f t="shared" si="8"/>
        <v>0</v>
      </c>
      <c r="N135" s="58" t="str">
        <f t="shared" si="9"/>
        <v/>
      </c>
    </row>
    <row r="136" spans="13:14">
      <c r="M136" s="58">
        <f t="shared" si="8"/>
        <v>0</v>
      </c>
      <c r="N136" s="58" t="str">
        <f t="shared" si="9"/>
        <v/>
      </c>
    </row>
    <row r="137" spans="13:14">
      <c r="M137" s="58">
        <f t="shared" si="8"/>
        <v>0</v>
      </c>
      <c r="N137" s="58" t="str">
        <f t="shared" si="9"/>
        <v/>
      </c>
    </row>
    <row r="138" spans="13:14">
      <c r="M138" s="58">
        <f t="shared" ref="M138:M201" si="10">IF(ISNUMBER(FIND("/",$B147,1)),MID($B147,1,FIND("/",$B147,1)-1),$B147)</f>
        <v>0</v>
      </c>
      <c r="N138" s="58" t="str">
        <f t="shared" ref="N138:N201" si="11">IF(ISNUMBER(FIND("/",$B147,1)),MID($B147,FIND("/",$B147,1)+1,LEN($B147)),"")</f>
        <v/>
      </c>
    </row>
    <row r="139" spans="13:14">
      <c r="M139" s="58">
        <f t="shared" si="10"/>
        <v>0</v>
      </c>
      <c r="N139" s="58" t="str">
        <f t="shared" si="11"/>
        <v/>
      </c>
    </row>
    <row r="140" spans="13:14">
      <c r="M140" s="58">
        <f t="shared" si="10"/>
        <v>0</v>
      </c>
      <c r="N140" s="58" t="str">
        <f t="shared" si="11"/>
        <v/>
      </c>
    </row>
    <row r="141" spans="13:14">
      <c r="M141" s="58">
        <f t="shared" si="10"/>
        <v>0</v>
      </c>
      <c r="N141" s="58" t="str">
        <f t="shared" si="11"/>
        <v/>
      </c>
    </row>
    <row r="142" spans="13:14">
      <c r="M142" s="58">
        <f t="shared" si="10"/>
        <v>0</v>
      </c>
      <c r="N142" s="58" t="str">
        <f t="shared" si="11"/>
        <v/>
      </c>
    </row>
    <row r="143" spans="13:14">
      <c r="M143" s="58">
        <f t="shared" si="10"/>
        <v>0</v>
      </c>
      <c r="N143" s="58" t="str">
        <f t="shared" si="11"/>
        <v/>
      </c>
    </row>
    <row r="144" spans="13:14">
      <c r="M144" s="58">
        <f t="shared" si="10"/>
        <v>0</v>
      </c>
      <c r="N144" s="58" t="str">
        <f t="shared" si="11"/>
        <v/>
      </c>
    </row>
    <row r="145" spans="13:14">
      <c r="M145" s="58">
        <f t="shared" si="10"/>
        <v>0</v>
      </c>
      <c r="N145" s="58" t="str">
        <f t="shared" si="11"/>
        <v/>
      </c>
    </row>
    <row r="146" spans="13:14">
      <c r="M146" s="58">
        <f t="shared" si="10"/>
        <v>0</v>
      </c>
      <c r="N146" s="58" t="str">
        <f t="shared" si="11"/>
        <v/>
      </c>
    </row>
    <row r="147" spans="13:14">
      <c r="M147" s="58">
        <f t="shared" si="10"/>
        <v>0</v>
      </c>
      <c r="N147" s="58" t="str">
        <f t="shared" si="11"/>
        <v/>
      </c>
    </row>
    <row r="148" spans="13:14">
      <c r="M148" s="58">
        <f t="shared" si="10"/>
        <v>0</v>
      </c>
      <c r="N148" s="58" t="str">
        <f t="shared" si="11"/>
        <v/>
      </c>
    </row>
    <row r="149" spans="13:14">
      <c r="M149" s="58">
        <f t="shared" si="10"/>
        <v>0</v>
      </c>
      <c r="N149" s="58" t="str">
        <f t="shared" si="11"/>
        <v/>
      </c>
    </row>
    <row r="150" spans="13:14">
      <c r="M150" s="58">
        <f t="shared" si="10"/>
        <v>0</v>
      </c>
      <c r="N150" s="58" t="str">
        <f t="shared" si="11"/>
        <v/>
      </c>
    </row>
    <row r="151" spans="13:14">
      <c r="M151" s="58">
        <f t="shared" si="10"/>
        <v>0</v>
      </c>
      <c r="N151" s="58" t="str">
        <f t="shared" si="11"/>
        <v/>
      </c>
    </row>
    <row r="152" spans="13:14">
      <c r="M152" s="58">
        <f t="shared" si="10"/>
        <v>0</v>
      </c>
      <c r="N152" s="58" t="str">
        <f t="shared" si="11"/>
        <v/>
      </c>
    </row>
    <row r="153" spans="13:14">
      <c r="M153" s="58">
        <f t="shared" si="10"/>
        <v>0</v>
      </c>
      <c r="N153" s="58" t="str">
        <f t="shared" si="11"/>
        <v/>
      </c>
    </row>
    <row r="154" spans="13:14">
      <c r="M154" s="58">
        <f t="shared" si="10"/>
        <v>0</v>
      </c>
      <c r="N154" s="58" t="str">
        <f t="shared" si="11"/>
        <v/>
      </c>
    </row>
    <row r="155" spans="13:14">
      <c r="M155" s="58">
        <f t="shared" si="10"/>
        <v>0</v>
      </c>
      <c r="N155" s="58" t="str">
        <f t="shared" si="11"/>
        <v/>
      </c>
    </row>
    <row r="156" spans="13:14">
      <c r="M156" s="58">
        <f t="shared" si="10"/>
        <v>0</v>
      </c>
      <c r="N156" s="58" t="str">
        <f t="shared" si="11"/>
        <v/>
      </c>
    </row>
    <row r="157" spans="13:14">
      <c r="M157" s="58">
        <f t="shared" si="10"/>
        <v>0</v>
      </c>
      <c r="N157" s="58" t="str">
        <f t="shared" si="11"/>
        <v/>
      </c>
    </row>
    <row r="158" spans="13:14">
      <c r="M158" s="58">
        <f t="shared" si="10"/>
        <v>0</v>
      </c>
      <c r="N158" s="58" t="str">
        <f t="shared" si="11"/>
        <v/>
      </c>
    </row>
    <row r="159" spans="13:14">
      <c r="M159" s="58">
        <f t="shared" si="10"/>
        <v>0</v>
      </c>
      <c r="N159" s="58" t="str">
        <f t="shared" si="11"/>
        <v/>
      </c>
    </row>
    <row r="160" spans="13:14">
      <c r="M160" s="58">
        <f t="shared" si="10"/>
        <v>0</v>
      </c>
      <c r="N160" s="58" t="str">
        <f t="shared" si="11"/>
        <v/>
      </c>
    </row>
    <row r="161" spans="13:14">
      <c r="M161" s="58">
        <f t="shared" si="10"/>
        <v>0</v>
      </c>
      <c r="N161" s="58" t="str">
        <f t="shared" si="11"/>
        <v/>
      </c>
    </row>
    <row r="162" spans="13:14">
      <c r="M162" s="58">
        <f t="shared" si="10"/>
        <v>0</v>
      </c>
      <c r="N162" s="58" t="str">
        <f t="shared" si="11"/>
        <v/>
      </c>
    </row>
    <row r="163" spans="13:14">
      <c r="M163" s="58">
        <f t="shared" si="10"/>
        <v>0</v>
      </c>
      <c r="N163" s="58" t="str">
        <f t="shared" si="11"/>
        <v/>
      </c>
    </row>
    <row r="164" spans="13:14">
      <c r="M164" s="58">
        <f t="shared" si="10"/>
        <v>0</v>
      </c>
      <c r="N164" s="58" t="str">
        <f t="shared" si="11"/>
        <v/>
      </c>
    </row>
    <row r="165" spans="13:14">
      <c r="M165" s="58">
        <f t="shared" si="10"/>
        <v>0</v>
      </c>
      <c r="N165" s="58" t="str">
        <f t="shared" si="11"/>
        <v/>
      </c>
    </row>
    <row r="166" spans="13:14">
      <c r="M166" s="58">
        <f t="shared" si="10"/>
        <v>0</v>
      </c>
      <c r="N166" s="58" t="str">
        <f t="shared" si="11"/>
        <v/>
      </c>
    </row>
    <row r="167" spans="13:14">
      <c r="M167" s="58">
        <f t="shared" si="10"/>
        <v>0</v>
      </c>
      <c r="N167" s="58" t="str">
        <f t="shared" si="11"/>
        <v/>
      </c>
    </row>
    <row r="168" spans="13:14">
      <c r="M168" s="58">
        <f t="shared" si="10"/>
        <v>0</v>
      </c>
      <c r="N168" s="58" t="str">
        <f t="shared" si="11"/>
        <v/>
      </c>
    </row>
    <row r="169" spans="13:14">
      <c r="M169" s="58">
        <f t="shared" si="10"/>
        <v>0</v>
      </c>
      <c r="N169" s="58" t="str">
        <f t="shared" si="11"/>
        <v/>
      </c>
    </row>
    <row r="170" spans="13:14">
      <c r="M170" s="58">
        <f t="shared" si="10"/>
        <v>0</v>
      </c>
      <c r="N170" s="58" t="str">
        <f t="shared" si="11"/>
        <v/>
      </c>
    </row>
    <row r="171" spans="13:14">
      <c r="M171" s="58">
        <f t="shared" si="10"/>
        <v>0</v>
      </c>
      <c r="N171" s="58" t="str">
        <f t="shared" si="11"/>
        <v/>
      </c>
    </row>
    <row r="172" spans="13:14">
      <c r="M172" s="58">
        <f t="shared" si="10"/>
        <v>0</v>
      </c>
      <c r="N172" s="58" t="str">
        <f t="shared" si="11"/>
        <v/>
      </c>
    </row>
    <row r="173" spans="13:14">
      <c r="M173" s="58">
        <f t="shared" si="10"/>
        <v>0</v>
      </c>
      <c r="N173" s="58" t="str">
        <f t="shared" si="11"/>
        <v/>
      </c>
    </row>
    <row r="174" spans="13:14">
      <c r="M174" s="58">
        <f t="shared" si="10"/>
        <v>0</v>
      </c>
      <c r="N174" s="58" t="str">
        <f t="shared" si="11"/>
        <v/>
      </c>
    </row>
    <row r="175" spans="13:14">
      <c r="M175" s="58">
        <f t="shared" si="10"/>
        <v>0</v>
      </c>
      <c r="N175" s="58" t="str">
        <f t="shared" si="11"/>
        <v/>
      </c>
    </row>
    <row r="176" spans="13:14">
      <c r="M176" s="58">
        <f t="shared" si="10"/>
        <v>0</v>
      </c>
      <c r="N176" s="58" t="str">
        <f t="shared" si="11"/>
        <v/>
      </c>
    </row>
    <row r="177" spans="12:14">
      <c r="L177" s="54"/>
      <c r="M177" s="58">
        <f t="shared" si="10"/>
        <v>0</v>
      </c>
      <c r="N177" s="58" t="str">
        <f t="shared" si="11"/>
        <v/>
      </c>
    </row>
    <row r="178" spans="12:14">
      <c r="L178" s="54"/>
      <c r="M178" s="58">
        <f t="shared" si="10"/>
        <v>0</v>
      </c>
      <c r="N178" s="58" t="str">
        <f t="shared" si="11"/>
        <v/>
      </c>
    </row>
    <row r="179" spans="12:14">
      <c r="L179" s="54"/>
      <c r="M179" s="58">
        <f t="shared" si="10"/>
        <v>0</v>
      </c>
      <c r="N179" s="58" t="str">
        <f t="shared" si="11"/>
        <v/>
      </c>
    </row>
    <row r="180" spans="12:14">
      <c r="L180" s="54"/>
      <c r="M180" s="58">
        <f t="shared" si="10"/>
        <v>0</v>
      </c>
      <c r="N180" s="58" t="str">
        <f t="shared" si="11"/>
        <v/>
      </c>
    </row>
    <row r="181" spans="12:14">
      <c r="L181" s="54"/>
      <c r="M181" s="58">
        <f t="shared" si="10"/>
        <v>0</v>
      </c>
      <c r="N181" s="58" t="str">
        <f t="shared" si="11"/>
        <v/>
      </c>
    </row>
    <row r="182" spans="12:14">
      <c r="L182" s="54"/>
      <c r="M182" s="58">
        <f t="shared" si="10"/>
        <v>0</v>
      </c>
      <c r="N182" s="58" t="str">
        <f t="shared" si="11"/>
        <v/>
      </c>
    </row>
    <row r="183" spans="12:14">
      <c r="L183" s="54"/>
      <c r="M183" s="58">
        <f t="shared" si="10"/>
        <v>0</v>
      </c>
      <c r="N183" s="58" t="str">
        <f t="shared" si="11"/>
        <v/>
      </c>
    </row>
    <row r="184" spans="12:14">
      <c r="L184" s="54"/>
      <c r="M184" s="58">
        <f t="shared" si="10"/>
        <v>0</v>
      </c>
      <c r="N184" s="58" t="str">
        <f t="shared" si="11"/>
        <v/>
      </c>
    </row>
    <row r="185" spans="12:14">
      <c r="L185" s="54"/>
      <c r="M185" s="58">
        <f t="shared" si="10"/>
        <v>0</v>
      </c>
      <c r="N185" s="58" t="str">
        <f t="shared" si="11"/>
        <v/>
      </c>
    </row>
    <row r="186" spans="12:14">
      <c r="L186" s="54"/>
      <c r="M186" s="58">
        <f t="shared" si="10"/>
        <v>0</v>
      </c>
      <c r="N186" s="58" t="str">
        <f t="shared" si="11"/>
        <v/>
      </c>
    </row>
    <row r="187" spans="12:14">
      <c r="L187" s="54"/>
      <c r="M187" s="58">
        <f t="shared" si="10"/>
        <v>0</v>
      </c>
      <c r="N187" s="58" t="str">
        <f t="shared" si="11"/>
        <v/>
      </c>
    </row>
    <row r="188" spans="12:14">
      <c r="L188" s="54"/>
      <c r="M188" s="58">
        <f t="shared" si="10"/>
        <v>0</v>
      </c>
      <c r="N188" s="58" t="str">
        <f t="shared" si="11"/>
        <v/>
      </c>
    </row>
    <row r="189" spans="12:14">
      <c r="L189" s="54"/>
      <c r="M189" s="58">
        <f t="shared" si="10"/>
        <v>0</v>
      </c>
      <c r="N189" s="58" t="str">
        <f t="shared" si="11"/>
        <v/>
      </c>
    </row>
    <row r="190" spans="12:14">
      <c r="L190" s="54"/>
      <c r="M190" s="58">
        <f t="shared" si="10"/>
        <v>0</v>
      </c>
      <c r="N190" s="58" t="str">
        <f t="shared" si="11"/>
        <v/>
      </c>
    </row>
    <row r="191" spans="12:14">
      <c r="L191" s="54"/>
      <c r="M191" s="58">
        <f t="shared" si="10"/>
        <v>0</v>
      </c>
      <c r="N191" s="58" t="str">
        <f t="shared" si="11"/>
        <v/>
      </c>
    </row>
    <row r="192" spans="12:14">
      <c r="L192" s="54"/>
      <c r="M192" s="58">
        <f t="shared" si="10"/>
        <v>0</v>
      </c>
      <c r="N192" s="58" t="str">
        <f t="shared" si="11"/>
        <v/>
      </c>
    </row>
    <row r="193" spans="12:14">
      <c r="L193" s="54"/>
      <c r="M193" s="58">
        <f t="shared" si="10"/>
        <v>0</v>
      </c>
      <c r="N193" s="58" t="str">
        <f t="shared" si="11"/>
        <v/>
      </c>
    </row>
    <row r="194" spans="12:14">
      <c r="L194" s="54"/>
      <c r="M194" s="58">
        <f t="shared" si="10"/>
        <v>0</v>
      </c>
      <c r="N194" s="58" t="str">
        <f t="shared" si="11"/>
        <v/>
      </c>
    </row>
    <row r="195" spans="12:14">
      <c r="L195" s="54"/>
      <c r="M195" s="58">
        <f t="shared" si="10"/>
        <v>0</v>
      </c>
      <c r="N195" s="58" t="str">
        <f t="shared" si="11"/>
        <v/>
      </c>
    </row>
    <row r="196" spans="12:14">
      <c r="L196" s="54"/>
      <c r="M196" s="58">
        <f t="shared" si="10"/>
        <v>0</v>
      </c>
      <c r="N196" s="58" t="str">
        <f t="shared" si="11"/>
        <v/>
      </c>
    </row>
    <row r="197" spans="12:14">
      <c r="L197" s="54"/>
      <c r="M197" s="58">
        <f t="shared" si="10"/>
        <v>0</v>
      </c>
      <c r="N197" s="58" t="str">
        <f t="shared" si="11"/>
        <v/>
      </c>
    </row>
    <row r="198" spans="12:14">
      <c r="L198" s="433"/>
      <c r="M198" s="58">
        <f t="shared" si="10"/>
        <v>0</v>
      </c>
      <c r="N198" s="58" t="str">
        <f t="shared" si="11"/>
        <v/>
      </c>
    </row>
    <row r="199" spans="12:14">
      <c r="L199" s="433"/>
      <c r="M199" s="58">
        <f t="shared" si="10"/>
        <v>0</v>
      </c>
      <c r="N199" s="58" t="str">
        <f t="shared" si="11"/>
        <v/>
      </c>
    </row>
    <row r="200" spans="12:14">
      <c r="L200" s="433"/>
      <c r="M200" s="58">
        <f t="shared" si="10"/>
        <v>0</v>
      </c>
      <c r="N200" s="58" t="str">
        <f t="shared" si="11"/>
        <v/>
      </c>
    </row>
    <row r="201" spans="12:14">
      <c r="L201" s="433"/>
      <c r="M201" s="58">
        <f t="shared" si="10"/>
        <v>0</v>
      </c>
      <c r="N201" s="58" t="str">
        <f t="shared" si="11"/>
        <v/>
      </c>
    </row>
    <row r="202" spans="12:14">
      <c r="L202" s="433"/>
      <c r="M202" s="58">
        <f t="shared" ref="M202:M265" si="12">IF(ISNUMBER(FIND("/",$B211,1)),MID($B211,1,FIND("/",$B211,1)-1),$B211)</f>
        <v>0</v>
      </c>
      <c r="N202" s="58" t="str">
        <f t="shared" ref="N202:N265" si="13">IF(ISNUMBER(FIND("/",$B211,1)),MID($B211,FIND("/",$B211,1)+1,LEN($B211)),"")</f>
        <v/>
      </c>
    </row>
    <row r="203" spans="12:14">
      <c r="L203" s="433"/>
      <c r="M203" s="58">
        <f t="shared" si="12"/>
        <v>0</v>
      </c>
      <c r="N203" s="58" t="str">
        <f t="shared" si="13"/>
        <v/>
      </c>
    </row>
    <row r="204" spans="12:14">
      <c r="L204" s="433"/>
      <c r="M204" s="58">
        <f t="shared" si="12"/>
        <v>0</v>
      </c>
      <c r="N204" s="58" t="str">
        <f t="shared" si="13"/>
        <v/>
      </c>
    </row>
    <row r="205" spans="12:14">
      <c r="L205" s="433"/>
      <c r="M205" s="58">
        <f t="shared" si="12"/>
        <v>0</v>
      </c>
      <c r="N205" s="58" t="str">
        <f t="shared" si="13"/>
        <v/>
      </c>
    </row>
    <row r="206" spans="12:14">
      <c r="L206" s="433"/>
      <c r="M206" s="58">
        <f t="shared" si="12"/>
        <v>0</v>
      </c>
      <c r="N206" s="58" t="str">
        <f t="shared" si="13"/>
        <v/>
      </c>
    </row>
    <row r="207" spans="12:14">
      <c r="L207" s="433"/>
      <c r="M207" s="58">
        <f t="shared" si="12"/>
        <v>0</v>
      </c>
      <c r="N207" s="58" t="str">
        <f t="shared" si="13"/>
        <v/>
      </c>
    </row>
    <row r="208" spans="12:14">
      <c r="L208" s="433"/>
      <c r="M208" s="58">
        <f t="shared" si="12"/>
        <v>0</v>
      </c>
      <c r="N208" s="58" t="str">
        <f t="shared" si="13"/>
        <v/>
      </c>
    </row>
    <row r="209" spans="12:14">
      <c r="L209" s="433"/>
      <c r="M209" s="58">
        <f t="shared" si="12"/>
        <v>0</v>
      </c>
      <c r="N209" s="58" t="str">
        <f t="shared" si="13"/>
        <v/>
      </c>
    </row>
    <row r="210" spans="12:14">
      <c r="L210" s="433"/>
      <c r="M210" s="58">
        <f t="shared" si="12"/>
        <v>0</v>
      </c>
      <c r="N210" s="58" t="str">
        <f t="shared" si="13"/>
        <v/>
      </c>
    </row>
    <row r="211" spans="12:14">
      <c r="L211" s="433"/>
      <c r="M211" s="58">
        <f t="shared" si="12"/>
        <v>0</v>
      </c>
      <c r="N211" s="58" t="str">
        <f t="shared" si="13"/>
        <v/>
      </c>
    </row>
    <row r="212" spans="12:14">
      <c r="L212" s="433"/>
      <c r="M212" s="58">
        <f t="shared" si="12"/>
        <v>0</v>
      </c>
      <c r="N212" s="58" t="str">
        <f t="shared" si="13"/>
        <v/>
      </c>
    </row>
    <row r="213" spans="12:14">
      <c r="L213" s="433"/>
      <c r="M213" s="58">
        <f t="shared" si="12"/>
        <v>0</v>
      </c>
      <c r="N213" s="58" t="str">
        <f t="shared" si="13"/>
        <v/>
      </c>
    </row>
    <row r="214" spans="12:14">
      <c r="L214" s="433"/>
      <c r="M214" s="58">
        <f t="shared" si="12"/>
        <v>0</v>
      </c>
      <c r="N214" s="58" t="str">
        <f t="shared" si="13"/>
        <v/>
      </c>
    </row>
    <row r="215" spans="12:14">
      <c r="L215" s="433"/>
      <c r="M215" s="58">
        <f t="shared" si="12"/>
        <v>0</v>
      </c>
      <c r="N215" s="58" t="str">
        <f t="shared" si="13"/>
        <v/>
      </c>
    </row>
    <row r="216" spans="12:14">
      <c r="L216" s="433"/>
      <c r="M216" s="58">
        <f t="shared" si="12"/>
        <v>0</v>
      </c>
      <c r="N216" s="58" t="str">
        <f t="shared" si="13"/>
        <v/>
      </c>
    </row>
    <row r="217" spans="12:14">
      <c r="L217" s="433"/>
      <c r="M217" s="58">
        <f t="shared" si="12"/>
        <v>0</v>
      </c>
      <c r="N217" s="58" t="str">
        <f t="shared" si="13"/>
        <v/>
      </c>
    </row>
    <row r="218" spans="12:14">
      <c r="L218" s="433"/>
      <c r="M218" s="58">
        <f t="shared" si="12"/>
        <v>0</v>
      </c>
      <c r="N218" s="58" t="str">
        <f t="shared" si="13"/>
        <v/>
      </c>
    </row>
    <row r="219" spans="12:14">
      <c r="L219" s="433"/>
      <c r="M219" s="58">
        <f t="shared" si="12"/>
        <v>0</v>
      </c>
      <c r="N219" s="58" t="str">
        <f t="shared" si="13"/>
        <v/>
      </c>
    </row>
    <row r="220" spans="12:14">
      <c r="L220" s="54"/>
      <c r="M220" s="58">
        <f t="shared" si="12"/>
        <v>0</v>
      </c>
      <c r="N220" s="58" t="str">
        <f t="shared" si="13"/>
        <v/>
      </c>
    </row>
    <row r="221" spans="12:14">
      <c r="L221" s="54"/>
      <c r="M221" s="58">
        <f t="shared" si="12"/>
        <v>0</v>
      </c>
      <c r="N221" s="58" t="str">
        <f t="shared" si="13"/>
        <v/>
      </c>
    </row>
    <row r="222" spans="12:14">
      <c r="L222" s="54"/>
      <c r="M222" s="58">
        <f t="shared" si="12"/>
        <v>0</v>
      </c>
      <c r="N222" s="58" t="str">
        <f t="shared" si="13"/>
        <v/>
      </c>
    </row>
    <row r="223" spans="12:14">
      <c r="L223" s="54"/>
      <c r="M223" s="58">
        <f t="shared" si="12"/>
        <v>0</v>
      </c>
      <c r="N223" s="58" t="str">
        <f t="shared" si="13"/>
        <v/>
      </c>
    </row>
    <row r="224" spans="12:14">
      <c r="L224" s="54"/>
      <c r="M224" s="58">
        <f t="shared" si="12"/>
        <v>0</v>
      </c>
      <c r="N224" s="58" t="str">
        <f t="shared" si="13"/>
        <v/>
      </c>
    </row>
    <row r="225" spans="12:14">
      <c r="L225" s="54"/>
      <c r="M225" s="58">
        <f t="shared" si="12"/>
        <v>0</v>
      </c>
      <c r="N225" s="58" t="str">
        <f t="shared" si="13"/>
        <v/>
      </c>
    </row>
    <row r="226" spans="12:14">
      <c r="L226" s="54"/>
      <c r="M226" s="58">
        <f t="shared" si="12"/>
        <v>0</v>
      </c>
      <c r="N226" s="58" t="str">
        <f t="shared" si="13"/>
        <v/>
      </c>
    </row>
    <row r="227" spans="12:14">
      <c r="M227" s="58">
        <f t="shared" si="12"/>
        <v>0</v>
      </c>
      <c r="N227" s="58" t="str">
        <f t="shared" si="13"/>
        <v/>
      </c>
    </row>
    <row r="228" spans="12:14">
      <c r="M228" s="58">
        <f t="shared" si="12"/>
        <v>0</v>
      </c>
      <c r="N228" s="58" t="str">
        <f t="shared" si="13"/>
        <v/>
      </c>
    </row>
    <row r="229" spans="12:14">
      <c r="M229" s="58">
        <f t="shared" si="12"/>
        <v>0</v>
      </c>
      <c r="N229" s="58" t="str">
        <f t="shared" si="13"/>
        <v/>
      </c>
    </row>
    <row r="230" spans="12:14">
      <c r="M230" s="58">
        <f t="shared" si="12"/>
        <v>0</v>
      </c>
      <c r="N230" s="58" t="str">
        <f t="shared" si="13"/>
        <v/>
      </c>
    </row>
    <row r="231" spans="12:14">
      <c r="M231" s="58">
        <f t="shared" si="12"/>
        <v>0</v>
      </c>
      <c r="N231" s="58" t="str">
        <f t="shared" si="13"/>
        <v/>
      </c>
    </row>
    <row r="232" spans="12:14">
      <c r="M232" s="58">
        <f t="shared" si="12"/>
        <v>0</v>
      </c>
      <c r="N232" s="58" t="str">
        <f t="shared" si="13"/>
        <v/>
      </c>
    </row>
    <row r="233" spans="12:14">
      <c r="M233" s="58">
        <f t="shared" si="12"/>
        <v>0</v>
      </c>
      <c r="N233" s="58" t="str">
        <f t="shared" si="13"/>
        <v/>
      </c>
    </row>
    <row r="234" spans="12:14">
      <c r="M234" s="58">
        <f t="shared" si="12"/>
        <v>0</v>
      </c>
      <c r="N234" s="58" t="str">
        <f t="shared" si="13"/>
        <v/>
      </c>
    </row>
    <row r="235" spans="12:14">
      <c r="M235" s="58">
        <f t="shared" si="12"/>
        <v>0</v>
      </c>
      <c r="N235" s="58" t="str">
        <f t="shared" si="13"/>
        <v/>
      </c>
    </row>
    <row r="236" spans="12:14">
      <c r="M236" s="58">
        <f t="shared" si="12"/>
        <v>0</v>
      </c>
      <c r="N236" s="58" t="str">
        <f t="shared" si="13"/>
        <v/>
      </c>
    </row>
    <row r="237" spans="12:14">
      <c r="M237" s="58">
        <f t="shared" si="12"/>
        <v>0</v>
      </c>
      <c r="N237" s="58" t="str">
        <f t="shared" si="13"/>
        <v/>
      </c>
    </row>
    <row r="238" spans="12:14">
      <c r="M238" s="58">
        <f t="shared" si="12"/>
        <v>0</v>
      </c>
      <c r="N238" s="58" t="str">
        <f t="shared" si="13"/>
        <v/>
      </c>
    </row>
    <row r="239" spans="12:14">
      <c r="M239" s="58">
        <f t="shared" si="12"/>
        <v>0</v>
      </c>
      <c r="N239" s="58" t="str">
        <f t="shared" si="13"/>
        <v/>
      </c>
    </row>
    <row r="240" spans="12:14">
      <c r="M240" s="58">
        <f t="shared" si="12"/>
        <v>0</v>
      </c>
      <c r="N240" s="58" t="str">
        <f t="shared" si="13"/>
        <v/>
      </c>
    </row>
    <row r="241" spans="13:14">
      <c r="M241" s="58">
        <f t="shared" si="12"/>
        <v>0</v>
      </c>
      <c r="N241" s="58" t="str">
        <f t="shared" si="13"/>
        <v/>
      </c>
    </row>
    <row r="242" spans="13:14">
      <c r="M242" s="58">
        <f t="shared" si="12"/>
        <v>0</v>
      </c>
      <c r="N242" s="58" t="str">
        <f t="shared" si="13"/>
        <v/>
      </c>
    </row>
    <row r="243" spans="13:14">
      <c r="M243" s="58">
        <f t="shared" si="12"/>
        <v>0</v>
      </c>
      <c r="N243" s="58" t="str">
        <f t="shared" si="13"/>
        <v/>
      </c>
    </row>
    <row r="244" spans="13:14">
      <c r="M244" s="58">
        <f t="shared" si="12"/>
        <v>0</v>
      </c>
      <c r="N244" s="58" t="str">
        <f t="shared" si="13"/>
        <v/>
      </c>
    </row>
    <row r="245" spans="13:14">
      <c r="M245" s="58">
        <f t="shared" si="12"/>
        <v>0</v>
      </c>
      <c r="N245" s="58" t="str">
        <f t="shared" si="13"/>
        <v/>
      </c>
    </row>
    <row r="246" spans="13:14">
      <c r="M246" s="58">
        <f t="shared" si="12"/>
        <v>0</v>
      </c>
      <c r="N246" s="58" t="str">
        <f t="shared" si="13"/>
        <v/>
      </c>
    </row>
    <row r="247" spans="13:14">
      <c r="M247" s="58">
        <f t="shared" si="12"/>
        <v>0</v>
      </c>
      <c r="N247" s="58" t="str">
        <f t="shared" si="13"/>
        <v/>
      </c>
    </row>
    <row r="248" spans="13:14">
      <c r="M248" s="58">
        <f t="shared" si="12"/>
        <v>0</v>
      </c>
      <c r="N248" s="58" t="str">
        <f t="shared" si="13"/>
        <v/>
      </c>
    </row>
    <row r="249" spans="13:14">
      <c r="M249" s="58">
        <f t="shared" si="12"/>
        <v>0</v>
      </c>
      <c r="N249" s="58" t="str">
        <f t="shared" si="13"/>
        <v/>
      </c>
    </row>
    <row r="250" spans="13:14">
      <c r="M250" s="58">
        <f t="shared" si="12"/>
        <v>0</v>
      </c>
      <c r="N250" s="58" t="str">
        <f t="shared" si="13"/>
        <v/>
      </c>
    </row>
    <row r="251" spans="13:14">
      <c r="M251" s="58">
        <f t="shared" si="12"/>
        <v>0</v>
      </c>
      <c r="N251" s="58" t="str">
        <f t="shared" si="13"/>
        <v/>
      </c>
    </row>
    <row r="252" spans="13:14">
      <c r="M252" s="58">
        <f t="shared" si="12"/>
        <v>0</v>
      </c>
      <c r="N252" s="58" t="str">
        <f t="shared" si="13"/>
        <v/>
      </c>
    </row>
    <row r="253" spans="13:14">
      <c r="M253" s="58">
        <f t="shared" si="12"/>
        <v>0</v>
      </c>
      <c r="N253" s="58" t="str">
        <f t="shared" si="13"/>
        <v/>
      </c>
    </row>
    <row r="254" spans="13:14">
      <c r="M254" s="58">
        <f t="shared" si="12"/>
        <v>0</v>
      </c>
      <c r="N254" s="58" t="str">
        <f t="shared" si="13"/>
        <v/>
      </c>
    </row>
    <row r="255" spans="13:14">
      <c r="M255" s="58">
        <f t="shared" si="12"/>
        <v>0</v>
      </c>
      <c r="N255" s="58" t="str">
        <f t="shared" si="13"/>
        <v/>
      </c>
    </row>
    <row r="256" spans="13:14">
      <c r="M256" s="58">
        <f t="shared" si="12"/>
        <v>0</v>
      </c>
      <c r="N256" s="58" t="str">
        <f t="shared" si="13"/>
        <v/>
      </c>
    </row>
    <row r="257" spans="13:14">
      <c r="M257" s="58">
        <f t="shared" si="12"/>
        <v>0</v>
      </c>
      <c r="N257" s="58" t="str">
        <f t="shared" si="13"/>
        <v/>
      </c>
    </row>
    <row r="258" spans="13:14">
      <c r="M258" s="58">
        <f t="shared" si="12"/>
        <v>0</v>
      </c>
      <c r="N258" s="58" t="str">
        <f t="shared" si="13"/>
        <v/>
      </c>
    </row>
    <row r="259" spans="13:14">
      <c r="M259" s="58">
        <f t="shared" si="12"/>
        <v>0</v>
      </c>
      <c r="N259" s="58" t="str">
        <f t="shared" si="13"/>
        <v/>
      </c>
    </row>
    <row r="260" spans="13:14">
      <c r="M260" s="58">
        <f t="shared" si="12"/>
        <v>0</v>
      </c>
      <c r="N260" s="58" t="str">
        <f t="shared" si="13"/>
        <v/>
      </c>
    </row>
    <row r="261" spans="13:14">
      <c r="M261" s="58">
        <f t="shared" si="12"/>
        <v>0</v>
      </c>
      <c r="N261" s="58" t="str">
        <f t="shared" si="13"/>
        <v/>
      </c>
    </row>
    <row r="262" spans="13:14">
      <c r="M262" s="58">
        <f t="shared" si="12"/>
        <v>0</v>
      </c>
      <c r="N262" s="58" t="str">
        <f t="shared" si="13"/>
        <v/>
      </c>
    </row>
    <row r="263" spans="13:14">
      <c r="M263" s="58">
        <f t="shared" si="12"/>
        <v>0</v>
      </c>
      <c r="N263" s="58" t="str">
        <f t="shared" si="13"/>
        <v/>
      </c>
    </row>
    <row r="264" spans="13:14">
      <c r="M264" s="58">
        <f t="shared" si="12"/>
        <v>0</v>
      </c>
      <c r="N264" s="58" t="str">
        <f t="shared" si="13"/>
        <v/>
      </c>
    </row>
    <row r="265" spans="13:14">
      <c r="M265" s="58">
        <f t="shared" si="12"/>
        <v>0</v>
      </c>
      <c r="N265" s="58" t="str">
        <f t="shared" si="13"/>
        <v/>
      </c>
    </row>
    <row r="266" spans="13:14">
      <c r="M266" s="58">
        <f t="shared" ref="M266:M304" si="14">IF(ISNUMBER(FIND("/",$B275,1)),MID($B275,1,FIND("/",$B275,1)-1),$B275)</f>
        <v>0</v>
      </c>
      <c r="N266" s="58" t="str">
        <f t="shared" ref="N266:N304" si="15">IF(ISNUMBER(FIND("/",$B275,1)),MID($B275,FIND("/",$B275,1)+1,LEN($B275)),"")</f>
        <v/>
      </c>
    </row>
    <row r="267" spans="13:14">
      <c r="M267" s="58">
        <f t="shared" si="14"/>
        <v>0</v>
      </c>
      <c r="N267" s="58" t="str">
        <f t="shared" si="15"/>
        <v/>
      </c>
    </row>
    <row r="268" spans="13:14">
      <c r="M268" s="58">
        <f t="shared" si="14"/>
        <v>0</v>
      </c>
      <c r="N268" s="58" t="str">
        <f t="shared" si="15"/>
        <v/>
      </c>
    </row>
    <row r="269" spans="13:14">
      <c r="M269" s="58">
        <f t="shared" si="14"/>
        <v>0</v>
      </c>
      <c r="N269" s="58" t="str">
        <f t="shared" si="15"/>
        <v/>
      </c>
    </row>
    <row r="270" spans="13:14">
      <c r="M270" s="58">
        <f t="shared" si="14"/>
        <v>0</v>
      </c>
      <c r="N270" s="58" t="str">
        <f t="shared" si="15"/>
        <v/>
      </c>
    </row>
    <row r="271" spans="13:14">
      <c r="M271" s="58">
        <f t="shared" si="14"/>
        <v>0</v>
      </c>
      <c r="N271" s="58" t="str">
        <f t="shared" si="15"/>
        <v/>
      </c>
    </row>
    <row r="272" spans="13:14">
      <c r="M272" s="58">
        <f t="shared" si="14"/>
        <v>0</v>
      </c>
      <c r="N272" s="58" t="str">
        <f t="shared" si="15"/>
        <v/>
      </c>
    </row>
    <row r="273" spans="13:14">
      <c r="M273" s="58">
        <f t="shared" si="14"/>
        <v>0</v>
      </c>
      <c r="N273" s="58" t="str">
        <f t="shared" si="15"/>
        <v/>
      </c>
    </row>
    <row r="274" spans="13:14">
      <c r="M274" s="58">
        <f t="shared" si="14"/>
        <v>0</v>
      </c>
      <c r="N274" s="58" t="str">
        <f t="shared" si="15"/>
        <v/>
      </c>
    </row>
    <row r="275" spans="13:14">
      <c r="M275" s="58">
        <f t="shared" si="14"/>
        <v>0</v>
      </c>
      <c r="N275" s="58" t="str">
        <f t="shared" si="15"/>
        <v/>
      </c>
    </row>
    <row r="276" spans="13:14">
      <c r="M276" s="58">
        <f t="shared" si="14"/>
        <v>0</v>
      </c>
      <c r="N276" s="58" t="str">
        <f t="shared" si="15"/>
        <v/>
      </c>
    </row>
    <row r="277" spans="13:14">
      <c r="M277" s="58">
        <f t="shared" si="14"/>
        <v>0</v>
      </c>
      <c r="N277" s="58" t="str">
        <f t="shared" si="15"/>
        <v/>
      </c>
    </row>
    <row r="278" spans="13:14">
      <c r="M278" s="58">
        <f t="shared" si="14"/>
        <v>0</v>
      </c>
      <c r="N278" s="58" t="str">
        <f t="shared" si="15"/>
        <v/>
      </c>
    </row>
    <row r="279" spans="13:14">
      <c r="M279" s="58">
        <f t="shared" si="14"/>
        <v>0</v>
      </c>
      <c r="N279" s="58" t="str">
        <f t="shared" si="15"/>
        <v/>
      </c>
    </row>
    <row r="280" spans="13:14">
      <c r="M280" s="58">
        <f t="shared" si="14"/>
        <v>0</v>
      </c>
      <c r="N280" s="58" t="str">
        <f t="shared" si="15"/>
        <v/>
      </c>
    </row>
    <row r="281" spans="13:14">
      <c r="M281" s="58">
        <f t="shared" si="14"/>
        <v>0</v>
      </c>
      <c r="N281" s="58" t="str">
        <f t="shared" si="15"/>
        <v/>
      </c>
    </row>
    <row r="282" spans="13:14">
      <c r="M282" s="58">
        <f t="shared" si="14"/>
        <v>0</v>
      </c>
      <c r="N282" s="58" t="str">
        <f t="shared" si="15"/>
        <v/>
      </c>
    </row>
    <row r="283" spans="13:14">
      <c r="M283" s="58">
        <f t="shared" si="14"/>
        <v>0</v>
      </c>
      <c r="N283" s="58" t="str">
        <f t="shared" si="15"/>
        <v/>
      </c>
    </row>
    <row r="284" spans="13:14">
      <c r="M284" s="58">
        <f t="shared" si="14"/>
        <v>0</v>
      </c>
      <c r="N284" s="58" t="str">
        <f t="shared" si="15"/>
        <v/>
      </c>
    </row>
    <row r="285" spans="13:14">
      <c r="M285" s="58">
        <f t="shared" si="14"/>
        <v>0</v>
      </c>
      <c r="N285" s="58" t="str">
        <f t="shared" si="15"/>
        <v/>
      </c>
    </row>
    <row r="286" spans="13:14">
      <c r="M286" s="58">
        <f t="shared" si="14"/>
        <v>0</v>
      </c>
      <c r="N286" s="58" t="str">
        <f t="shared" si="15"/>
        <v/>
      </c>
    </row>
    <row r="287" spans="13:14">
      <c r="M287" s="58">
        <f t="shared" si="14"/>
        <v>0</v>
      </c>
      <c r="N287" s="58" t="str">
        <f t="shared" si="15"/>
        <v/>
      </c>
    </row>
    <row r="288" spans="13:14">
      <c r="M288" s="58">
        <f t="shared" si="14"/>
        <v>0</v>
      </c>
      <c r="N288" s="58" t="str">
        <f t="shared" si="15"/>
        <v/>
      </c>
    </row>
    <row r="289" spans="12:14">
      <c r="M289" s="58">
        <f t="shared" si="14"/>
        <v>0</v>
      </c>
      <c r="N289" s="58" t="str">
        <f t="shared" si="15"/>
        <v/>
      </c>
    </row>
    <row r="290" spans="12:14">
      <c r="M290" s="58">
        <f t="shared" si="14"/>
        <v>0</v>
      </c>
      <c r="N290" s="58" t="str">
        <f t="shared" si="15"/>
        <v/>
      </c>
    </row>
    <row r="291" spans="12:14">
      <c r="M291" s="58">
        <f t="shared" si="14"/>
        <v>0</v>
      </c>
      <c r="N291" s="58" t="str">
        <f t="shared" si="15"/>
        <v/>
      </c>
    </row>
    <row r="292" spans="12:14">
      <c r="M292" s="58">
        <f t="shared" si="14"/>
        <v>0</v>
      </c>
      <c r="N292" s="58" t="str">
        <f t="shared" si="15"/>
        <v/>
      </c>
    </row>
    <row r="293" spans="12:14">
      <c r="M293" s="58">
        <f t="shared" si="14"/>
        <v>0</v>
      </c>
      <c r="N293" s="58" t="str">
        <f t="shared" si="15"/>
        <v/>
      </c>
    </row>
    <row r="294" spans="12:14">
      <c r="M294" s="58">
        <f t="shared" si="14"/>
        <v>0</v>
      </c>
      <c r="N294" s="58" t="str">
        <f t="shared" si="15"/>
        <v/>
      </c>
    </row>
    <row r="295" spans="12:14">
      <c r="M295" s="58">
        <f t="shared" si="14"/>
        <v>0</v>
      </c>
      <c r="N295" s="58" t="str">
        <f t="shared" si="15"/>
        <v/>
      </c>
    </row>
    <row r="296" spans="12:14">
      <c r="M296" s="58">
        <f t="shared" si="14"/>
        <v>0</v>
      </c>
      <c r="N296" s="58" t="str">
        <f t="shared" si="15"/>
        <v/>
      </c>
    </row>
    <row r="297" spans="12:14">
      <c r="M297" s="58">
        <f t="shared" si="14"/>
        <v>0</v>
      </c>
      <c r="N297" s="58" t="str">
        <f t="shared" si="15"/>
        <v/>
      </c>
    </row>
    <row r="298" spans="12:14">
      <c r="M298" s="58">
        <f t="shared" si="14"/>
        <v>0</v>
      </c>
      <c r="N298" s="58" t="str">
        <f t="shared" si="15"/>
        <v/>
      </c>
    </row>
    <row r="299" spans="12:14">
      <c r="M299" s="58">
        <f t="shared" si="14"/>
        <v>0</v>
      </c>
      <c r="N299" s="58" t="str">
        <f t="shared" si="15"/>
        <v/>
      </c>
    </row>
    <row r="300" spans="12:14">
      <c r="L300" s="493"/>
      <c r="M300" s="58">
        <f t="shared" si="14"/>
        <v>0</v>
      </c>
      <c r="N300" s="58" t="str">
        <f t="shared" si="15"/>
        <v/>
      </c>
    </row>
    <row r="301" spans="12:14">
      <c r="L301" s="172"/>
      <c r="M301" s="58">
        <f t="shared" si="14"/>
        <v>0</v>
      </c>
      <c r="N301" s="58" t="str">
        <f t="shared" si="15"/>
        <v/>
      </c>
    </row>
    <row r="302" spans="12:14">
      <c r="L302" s="172"/>
      <c r="M302" s="58">
        <f t="shared" si="14"/>
        <v>0</v>
      </c>
      <c r="N302" s="58" t="str">
        <f t="shared" si="15"/>
        <v/>
      </c>
    </row>
    <row r="303" spans="12:14">
      <c r="L303" s="493"/>
      <c r="M303" s="58">
        <f t="shared" si="14"/>
        <v>0</v>
      </c>
      <c r="N303" s="58" t="str">
        <f t="shared" si="15"/>
        <v/>
      </c>
    </row>
    <row r="304" spans="12:14">
      <c r="L304" s="493"/>
      <c r="M304" s="58">
        <f t="shared" si="14"/>
        <v>0</v>
      </c>
      <c r="N304" s="58" t="str">
        <f t="shared" si="15"/>
        <v/>
      </c>
    </row>
    <row r="305" spans="12:12">
      <c r="L305" s="493"/>
    </row>
    <row r="306" spans="12:12">
      <c r="L306" s="493"/>
    </row>
    <row r="307" spans="12:12">
      <c r="L307" s="159"/>
    </row>
    <row r="308" spans="12:12">
      <c r="L308" s="159"/>
    </row>
  </sheetData>
  <mergeCells count="3">
    <mergeCell ref="A1:H1"/>
    <mergeCell ref="A20:B20"/>
    <mergeCell ref="A3:G3"/>
  </mergeCells>
  <conditionalFormatting sqref="F5">
    <cfRule type="containsText" dxfId="420" priority="1" operator="containsText" text="ALERTA">
      <formula>NOT(ISERROR(SEARCH("ALERTA",F5)))</formula>
    </cfRule>
  </conditionalFormatting>
  <conditionalFormatting sqref="E5">
    <cfRule type="containsText" dxfId="419"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300" r:id="rId2"/>
  <headerFooter alignWithMargins="0"/>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FX560"/>
  <sheetViews>
    <sheetView workbookViewId="0">
      <selection activeCell="A181" sqref="A181:H183"/>
    </sheetView>
  </sheetViews>
  <sheetFormatPr baseColWidth="10" defaultRowHeight="15"/>
  <cols>
    <col min="1" max="1" width="15" style="172" customWidth="1"/>
    <col min="2" max="2" width="13" style="166" customWidth="1"/>
    <col min="3" max="3" width="12.140625" style="166" customWidth="1"/>
    <col min="4" max="4" width="14.42578125" style="166" customWidth="1"/>
    <col min="5" max="5" width="17.5703125" style="166" customWidth="1"/>
    <col min="6" max="6" width="15.28515625" style="166" customWidth="1"/>
    <col min="7" max="7" width="14.42578125" style="166" customWidth="1"/>
    <col min="8" max="8" width="46.7109375" style="164" customWidth="1"/>
    <col min="9" max="9" width="77.28515625" style="166" customWidth="1"/>
    <col min="10" max="10" width="45.85546875" style="166" customWidth="1"/>
    <col min="11" max="11" width="28.42578125" style="172" customWidth="1"/>
    <col min="12" max="12" width="11.42578125" style="174" hidden="1" customWidth="1"/>
    <col min="13" max="13" width="12.85546875" style="174" hidden="1" customWidth="1"/>
    <col min="14" max="14" width="17.28515625" style="174" hidden="1" customWidth="1"/>
    <col min="15" max="15" width="11.5703125" style="161" hidden="1" customWidth="1"/>
    <col min="16" max="16" width="8.85546875" style="161" hidden="1" customWidth="1"/>
    <col min="17" max="17" width="7" style="161" hidden="1" customWidth="1"/>
    <col min="18" max="18" width="11.42578125" style="161" customWidth="1"/>
    <col min="19" max="180" width="11.42578125" style="161"/>
    <col min="181" max="16384" width="11.42578125" style="166"/>
  </cols>
  <sheetData>
    <row r="1" spans="1:180">
      <c r="A1" s="2354" t="s">
        <v>4395</v>
      </c>
      <c r="B1" s="2354"/>
      <c r="C1" s="2354"/>
      <c r="D1" s="2354"/>
      <c r="E1" s="2354"/>
      <c r="F1" s="2354"/>
      <c r="G1" s="2354"/>
      <c r="H1" s="2354"/>
      <c r="I1" s="165"/>
    </row>
    <row r="2" spans="1:180" ht="19.5" thickBot="1">
      <c r="A2" s="2369" t="s">
        <v>5178</v>
      </c>
      <c r="B2" s="2369"/>
      <c r="C2" s="2369"/>
      <c r="D2" s="165"/>
      <c r="E2" s="165"/>
      <c r="F2" s="165"/>
      <c r="G2" s="165"/>
      <c r="S2" s="661" t="s">
        <v>3838</v>
      </c>
      <c r="T2" s="662">
        <f ca="1">TODAY()</f>
        <v>44236</v>
      </c>
    </row>
    <row r="3" spans="1:180" ht="24.75" customHeight="1" thickTop="1" thickBot="1">
      <c r="A3" s="2332" t="s">
        <v>1490</v>
      </c>
      <c r="B3" s="2366"/>
      <c r="C3" s="2366"/>
      <c r="D3" s="2366"/>
      <c r="E3" s="2367"/>
      <c r="F3" s="2367"/>
      <c r="G3" s="2368"/>
      <c r="H3" s="576"/>
      <c r="I3" s="575"/>
      <c r="J3" s="575"/>
      <c r="K3" s="569"/>
      <c r="L3" s="169"/>
      <c r="M3" s="169"/>
      <c r="N3" s="169"/>
      <c r="O3" s="170"/>
      <c r="P3" s="170"/>
      <c r="Q3" s="170"/>
      <c r="R3" s="170"/>
    </row>
    <row r="4" spans="1:180" s="768" customFormat="1" ht="40.5" customHeight="1" thickTop="1">
      <c r="A4" s="1489" t="s">
        <v>2028</v>
      </c>
      <c r="B4" s="1490" t="s">
        <v>1489</v>
      </c>
      <c r="C4" s="1490" t="s">
        <v>1491</v>
      </c>
      <c r="D4" s="1491" t="s">
        <v>1492</v>
      </c>
      <c r="E4" s="1073" t="s">
        <v>3836</v>
      </c>
      <c r="F4" s="1073" t="s">
        <v>3837</v>
      </c>
      <c r="G4" s="1492" t="s">
        <v>1360</v>
      </c>
      <c r="H4" s="1490" t="s">
        <v>2016</v>
      </c>
      <c r="I4" s="1493" t="s">
        <v>1493</v>
      </c>
      <c r="J4" s="1493" t="s">
        <v>1362</v>
      </c>
      <c r="K4" s="1494" t="s">
        <v>1361</v>
      </c>
      <c r="L4" s="766" t="s">
        <v>2022</v>
      </c>
      <c r="M4" s="766" t="s">
        <v>2020</v>
      </c>
      <c r="N4" s="766" t="s">
        <v>2021</v>
      </c>
      <c r="O4" s="767" t="s">
        <v>2024</v>
      </c>
      <c r="P4" s="767"/>
      <c r="Q4" s="767"/>
      <c r="R4" s="767"/>
      <c r="T4" s="823"/>
      <c r="U4" s="827">
        <v>2012</v>
      </c>
      <c r="V4" s="822">
        <v>2013</v>
      </c>
      <c r="W4" s="822">
        <v>2014</v>
      </c>
      <c r="X4" s="822">
        <v>2015</v>
      </c>
      <c r="Y4" s="822">
        <v>2016</v>
      </c>
      <c r="Z4" s="827" t="s">
        <v>3841</v>
      </c>
      <c r="AA4" s="850" t="s">
        <v>2025</v>
      </c>
    </row>
    <row r="5" spans="1:180" s="503" customFormat="1" ht="42" customHeight="1">
      <c r="A5" s="1495" t="s">
        <v>2027</v>
      </c>
      <c r="B5" s="832" t="s">
        <v>1417</v>
      </c>
      <c r="C5" s="833">
        <v>39793</v>
      </c>
      <c r="D5" s="834">
        <v>45261</v>
      </c>
      <c r="E5" s="834" t="str">
        <f t="shared" ref="E5:E37" ca="1" si="0">IF(D5&lt;=$T$2,"CADUCADO","VIGENTE")</f>
        <v>VIGENTE</v>
      </c>
      <c r="F5" s="834" t="str">
        <f t="shared" ref="F5:F37" ca="1" si="1">IF($T$2&gt;=(EDATE(D5,-4)),"ALERTA","OK")</f>
        <v>OK</v>
      </c>
      <c r="G5" s="832" t="s">
        <v>1617</v>
      </c>
      <c r="H5" s="1500" t="s">
        <v>2386</v>
      </c>
      <c r="I5" s="1497" t="s">
        <v>1611</v>
      </c>
      <c r="J5" s="1498" t="s">
        <v>4420</v>
      </c>
      <c r="K5" s="1499" t="s">
        <v>4421</v>
      </c>
      <c r="L5" s="169"/>
      <c r="M5" s="169" t="e">
        <f>IF(ISNUMBER(FIND("/",#REF!,1)),MID(#REF!,1,FIND("/",#REF!,1)-1),#REF!)</f>
        <v>#REF!</v>
      </c>
      <c r="N5" s="169" t="str">
        <f>IF(ISNUMBER(FIND("/",#REF!,1)),MID(#REF!,FIND("/",#REF!,1)+1,LEN(#REF!)),"")</f>
        <v/>
      </c>
      <c r="O5" s="170" t="s">
        <v>2033</v>
      </c>
      <c r="P5" s="170" t="s">
        <v>2020</v>
      </c>
      <c r="Q5" s="170" t="s">
        <v>2025</v>
      </c>
      <c r="R5" s="170"/>
      <c r="S5" s="161"/>
      <c r="T5" s="901"/>
      <c r="U5" s="902">
        <f>COUNTIFS($C$5:$C$352, "&gt;="&amp;U10, $C$5:$C$352, "&lt;="&amp;U11, $A$5:$A$352, "&lt;&gt;F")</f>
        <v>73</v>
      </c>
      <c r="V5" s="902">
        <f>COUNTIFS($C$5:$C$352, "&gt;="&amp;V10, $C$5:$C$352, "&lt;="&amp;V11, $A$5:$A$352, "&lt;&gt;F")</f>
        <v>40</v>
      </c>
      <c r="W5" s="902">
        <f>COUNTIFS($C$5:$C$352, "&gt;="&amp;W10, $C$5:$C$352, "&lt;="&amp;W11, $A$5:$A$352, "&lt;&gt;F")</f>
        <v>27</v>
      </c>
      <c r="X5" s="902">
        <f>COUNTIFS($C$5:$C$352, "&gt;="&amp;X10, $C$5:$C$352, "&lt;="&amp;X11, $A$5:$A$352, "&lt;&gt;F")</f>
        <v>19</v>
      </c>
      <c r="Y5" s="902">
        <f>COUNTIFS($C$5:$C$352, "&gt;="&amp;Y10, $C$5:$C$352, "&lt;="&amp;Y11, $A$5:$A$352, "&lt;&gt;F")</f>
        <v>106</v>
      </c>
      <c r="Z5" s="902">
        <f>COUNTIFS($C$5:$C$352,"&gt;="&amp;Z10, $C$5:$C$352, "&lt;="&amp;Z11, $A$5:$A$352, "&lt;&gt;F")</f>
        <v>265</v>
      </c>
      <c r="AA5" s="903">
        <f>SUM(U5:Y5)</f>
        <v>265</v>
      </c>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row>
    <row r="6" spans="1:180" s="503" customFormat="1" ht="30">
      <c r="A6" s="1495" t="s">
        <v>2027</v>
      </c>
      <c r="B6" s="832" t="s">
        <v>1612</v>
      </c>
      <c r="C6" s="833">
        <v>39793</v>
      </c>
      <c r="D6" s="834">
        <v>45274</v>
      </c>
      <c r="E6" s="834" t="str">
        <f t="shared" ca="1" si="0"/>
        <v>VIGENTE</v>
      </c>
      <c r="F6" s="834" t="str">
        <f t="shared" ca="1" si="1"/>
        <v>OK</v>
      </c>
      <c r="G6" s="832" t="s">
        <v>1616</v>
      </c>
      <c r="H6" s="1500" t="s">
        <v>2571</v>
      </c>
      <c r="I6" s="1497" t="s">
        <v>5822</v>
      </c>
      <c r="J6" s="1498" t="s">
        <v>2572</v>
      </c>
      <c r="K6" s="1272" t="s">
        <v>267</v>
      </c>
      <c r="L6" s="169"/>
      <c r="M6" s="169" t="str">
        <f>IF(ISNUMBER(FIND("/",$B5,1)),MID($B5,1,FIND("/",$B5,1)-1),$B5)</f>
        <v>D0812-46</v>
      </c>
      <c r="N6" s="169" t="str">
        <f>IF(ISNUMBER(FIND("/",$B5,1)),MID($B5,FIND("/",$B5,1)+1,LEN($B5)),"")</f>
        <v/>
      </c>
      <c r="O6" s="170" t="s">
        <v>2019</v>
      </c>
      <c r="P6" s="170"/>
      <c r="Q6" s="504">
        <v>8</v>
      </c>
      <c r="R6" s="170"/>
      <c r="S6" s="161"/>
      <c r="T6" s="1870" t="s">
        <v>3842</v>
      </c>
      <c r="U6" s="902">
        <f t="shared" ref="U6:Z6" si="2">COUNTIFS($C$5:$C$352, "&gt;="&amp;U10, $C$5:$C$352, "&lt;="&amp;U11, $A$5:$A$352, "&lt;&gt;F",$G$5:$G$352, "A" )</f>
        <v>0</v>
      </c>
      <c r="V6" s="902">
        <f t="shared" si="2"/>
        <v>0</v>
      </c>
      <c r="W6" s="902">
        <f t="shared" si="2"/>
        <v>0</v>
      </c>
      <c r="X6" s="902">
        <f t="shared" si="2"/>
        <v>2</v>
      </c>
      <c r="Y6" s="902">
        <f t="shared" si="2"/>
        <v>21</v>
      </c>
      <c r="Z6" s="902">
        <f t="shared" si="2"/>
        <v>23</v>
      </c>
      <c r="AA6" s="903">
        <f>SUM(U6:Y6)</f>
        <v>23</v>
      </c>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row>
    <row r="7" spans="1:180" s="1689" customFormat="1" ht="45">
      <c r="A7" s="1601" t="s">
        <v>2027</v>
      </c>
      <c r="B7" s="1686" t="s">
        <v>1613</v>
      </c>
      <c r="C7" s="1687">
        <v>39793</v>
      </c>
      <c r="D7" s="1602">
        <v>43452</v>
      </c>
      <c r="E7" s="1602" t="str">
        <f t="shared" ca="1" si="0"/>
        <v>CADUCADO</v>
      </c>
      <c r="F7" s="1602" t="str">
        <f ca="1">IF($T$2&gt;=(EDATE(D7,-4)),"ALERTA","OK")</f>
        <v>ALERTA</v>
      </c>
      <c r="G7" s="1686" t="s">
        <v>1617</v>
      </c>
      <c r="H7" s="1508" t="s">
        <v>2388</v>
      </c>
      <c r="I7" s="1603" t="s">
        <v>2389</v>
      </c>
      <c r="J7" s="1633" t="s">
        <v>2387</v>
      </c>
      <c r="K7" s="1983" t="s">
        <v>2390</v>
      </c>
      <c r="L7" s="1632"/>
      <c r="M7" s="1632" t="str">
        <f>IF(ISNUMBER(FIND("/",$B6,1)),MID($B6,1,FIND("/",$B6,1)-1),$B6)</f>
        <v>D0812-48</v>
      </c>
      <c r="N7" s="1632" t="str">
        <f>IF(ISNUMBER(FIND("/",$B6,1)),MID($B6,FIND("/",$B6,1)+1,LEN($B6)),"")</f>
        <v/>
      </c>
      <c r="O7" s="1074" t="s">
        <v>2017</v>
      </c>
      <c r="P7" s="1074"/>
      <c r="Q7" s="1688">
        <v>113</v>
      </c>
      <c r="R7" s="1074"/>
      <c r="S7" s="1075"/>
      <c r="T7" s="1685" t="s">
        <v>3843</v>
      </c>
      <c r="U7" s="1031">
        <f t="shared" ref="U7:Z7" si="3">COUNTIFS($C$5:$C$352, "&gt;="&amp;U10, $C$5:$C$352, "&lt;="&amp;U11, $A$5:$A$352, "&lt;&gt;F",$G$5:$G$352, "B" )</f>
        <v>69</v>
      </c>
      <c r="V7" s="1031">
        <f t="shared" si="3"/>
        <v>26</v>
      </c>
      <c r="W7" s="1031">
        <f t="shared" si="3"/>
        <v>13</v>
      </c>
      <c r="X7" s="1031">
        <f t="shared" si="3"/>
        <v>11</v>
      </c>
      <c r="Y7" s="1031">
        <f t="shared" si="3"/>
        <v>70</v>
      </c>
      <c r="Z7" s="1031">
        <f t="shared" si="3"/>
        <v>189</v>
      </c>
      <c r="AA7" s="1032">
        <f>SUM(U7:Y7)</f>
        <v>189</v>
      </c>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c r="AY7" s="1075"/>
      <c r="AZ7" s="1075"/>
      <c r="BA7" s="1075"/>
      <c r="BB7" s="1075"/>
      <c r="BC7" s="1075"/>
      <c r="BD7" s="1075"/>
      <c r="BE7" s="1075"/>
      <c r="BF7" s="1075"/>
      <c r="BG7" s="1075"/>
      <c r="BH7" s="1075"/>
      <c r="BI7" s="1075"/>
      <c r="BJ7" s="1075"/>
      <c r="BK7" s="1075"/>
      <c r="BL7" s="1075"/>
      <c r="BM7" s="1075"/>
      <c r="BN7" s="1075"/>
      <c r="BO7" s="1075"/>
      <c r="BP7" s="1075"/>
      <c r="BQ7" s="1075"/>
      <c r="BR7" s="1075"/>
      <c r="BS7" s="1075"/>
      <c r="BT7" s="1075"/>
      <c r="BU7" s="1075"/>
      <c r="BV7" s="1075"/>
      <c r="BW7" s="1075"/>
      <c r="BX7" s="1075"/>
      <c r="BY7" s="1075"/>
      <c r="BZ7" s="1075"/>
      <c r="CA7" s="1075"/>
      <c r="CB7" s="1075"/>
      <c r="CC7" s="1075"/>
      <c r="CD7" s="1075"/>
      <c r="CE7" s="1075"/>
      <c r="CF7" s="1075"/>
      <c r="CG7" s="1075"/>
      <c r="CH7" s="1075"/>
      <c r="CI7" s="1075"/>
      <c r="CJ7" s="1075"/>
      <c r="CK7" s="1075"/>
      <c r="CL7" s="1075"/>
      <c r="CM7" s="1075"/>
      <c r="CN7" s="1075"/>
      <c r="CO7" s="1075"/>
      <c r="CP7" s="1075"/>
      <c r="CQ7" s="1075"/>
      <c r="CR7" s="1075"/>
      <c r="CS7" s="1075"/>
      <c r="CT7" s="1075"/>
      <c r="CU7" s="1075"/>
      <c r="CV7" s="1075"/>
      <c r="CW7" s="1075"/>
      <c r="CX7" s="1075"/>
      <c r="CY7" s="1075"/>
      <c r="CZ7" s="1075"/>
      <c r="DA7" s="1075"/>
      <c r="DB7" s="1075"/>
      <c r="DC7" s="1075"/>
      <c r="DD7" s="1075"/>
      <c r="DE7" s="1075"/>
      <c r="DF7" s="1075"/>
      <c r="DG7" s="1075"/>
      <c r="DH7" s="1075"/>
      <c r="DI7" s="1075"/>
      <c r="DJ7" s="1075"/>
      <c r="DK7" s="1075"/>
      <c r="DL7" s="1075"/>
      <c r="DM7" s="1075"/>
      <c r="DN7" s="1075"/>
      <c r="DO7" s="1075"/>
      <c r="DP7" s="1075"/>
      <c r="DQ7" s="1075"/>
      <c r="DR7" s="1075"/>
      <c r="DS7" s="1075"/>
      <c r="DT7" s="1075"/>
      <c r="DU7" s="1075"/>
      <c r="DV7" s="1075"/>
      <c r="DW7" s="1075"/>
      <c r="DX7" s="1075"/>
      <c r="DY7" s="1075"/>
      <c r="DZ7" s="1075"/>
      <c r="EA7" s="1075"/>
      <c r="EB7" s="1075"/>
      <c r="EC7" s="1075"/>
      <c r="ED7" s="1075"/>
      <c r="EE7" s="1075"/>
      <c r="EF7" s="1075"/>
      <c r="EG7" s="1075"/>
      <c r="EH7" s="1075"/>
      <c r="EI7" s="1075"/>
      <c r="EJ7" s="1075"/>
      <c r="EK7" s="1075"/>
      <c r="EL7" s="1075"/>
      <c r="EM7" s="1075"/>
      <c r="EN7" s="1075"/>
      <c r="EO7" s="1075"/>
      <c r="EP7" s="1075"/>
      <c r="EQ7" s="1075"/>
      <c r="ER7" s="1075"/>
      <c r="ES7" s="1075"/>
      <c r="ET7" s="1075"/>
      <c r="EU7" s="1075"/>
      <c r="EV7" s="1075"/>
      <c r="EW7" s="1075"/>
      <c r="EX7" s="1075"/>
      <c r="EY7" s="1075"/>
      <c r="EZ7" s="1075"/>
      <c r="FA7" s="1075"/>
      <c r="FB7" s="1075"/>
      <c r="FC7" s="1075"/>
      <c r="FD7" s="1075"/>
      <c r="FE7" s="1075"/>
      <c r="FF7" s="1075"/>
      <c r="FG7" s="1075"/>
      <c r="FH7" s="1075"/>
      <c r="FI7" s="1075"/>
      <c r="FJ7" s="1075"/>
      <c r="FK7" s="1075"/>
      <c r="FL7" s="1075"/>
      <c r="FM7" s="1075"/>
      <c r="FN7" s="1075"/>
      <c r="FO7" s="1075"/>
      <c r="FP7" s="1075"/>
      <c r="FQ7" s="1075"/>
      <c r="FR7" s="1075"/>
      <c r="FS7" s="1075"/>
      <c r="FT7" s="1075"/>
      <c r="FU7" s="1075"/>
      <c r="FV7" s="1075"/>
      <c r="FW7" s="1075"/>
      <c r="FX7" s="1075"/>
    </row>
    <row r="8" spans="1:180" s="503" customFormat="1" ht="60">
      <c r="A8" s="1495" t="s">
        <v>2027</v>
      </c>
      <c r="B8" s="832" t="s">
        <v>1438</v>
      </c>
      <c r="C8" s="833">
        <v>39905</v>
      </c>
      <c r="D8" s="834">
        <v>45352</v>
      </c>
      <c r="E8" s="834" t="str">
        <f t="shared" ca="1" si="0"/>
        <v>VIGENTE</v>
      </c>
      <c r="F8" s="834" t="str">
        <f t="shared" ca="1" si="1"/>
        <v>OK</v>
      </c>
      <c r="G8" s="832" t="s">
        <v>1616</v>
      </c>
      <c r="H8" s="1500" t="s">
        <v>5594</v>
      </c>
      <c r="I8" s="1497" t="s">
        <v>5595</v>
      </c>
      <c r="J8" s="1498" t="s">
        <v>5592</v>
      </c>
      <c r="K8" s="1272" t="s">
        <v>5596</v>
      </c>
      <c r="L8" s="169"/>
      <c r="M8" s="169" t="e">
        <f>IF(ISNUMBER(FIND("/",#REF!,1)),MID(#REF!,1,FIND("/",#REF!,1)-1),#REF!)</f>
        <v>#REF!</v>
      </c>
      <c r="N8" s="169" t="str">
        <f>IF(ISNUMBER(FIND("/",#REF!,1)),MID(#REF!,FIND("/",#REF!,1)+1,LEN(#REF!)),"")</f>
        <v/>
      </c>
      <c r="O8" s="170" t="s">
        <v>2018</v>
      </c>
      <c r="P8" s="170"/>
      <c r="Q8" s="504">
        <v>19</v>
      </c>
      <c r="R8" s="170"/>
      <c r="S8" s="161"/>
      <c r="T8" s="1870" t="s">
        <v>3844</v>
      </c>
      <c r="U8" s="902">
        <f t="shared" ref="U8:Z8" si="4">COUNTIFS($C$5:$C$352, "&gt;="&amp;U10, $C$5:$C$352, "&lt;="&amp;U11, $A$5:$A$352, "&lt;&gt;F",$G$5:$G$352, "C" )</f>
        <v>3</v>
      </c>
      <c r="V8" s="902">
        <f t="shared" si="4"/>
        <v>8</v>
      </c>
      <c r="W8" s="902">
        <f t="shared" si="4"/>
        <v>13</v>
      </c>
      <c r="X8" s="902">
        <f t="shared" si="4"/>
        <v>3</v>
      </c>
      <c r="Y8" s="902">
        <f t="shared" si="4"/>
        <v>14</v>
      </c>
      <c r="Z8" s="902">
        <f t="shared" si="4"/>
        <v>41</v>
      </c>
      <c r="AA8" s="903">
        <f>SUM(U8:Y8)</f>
        <v>41</v>
      </c>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row>
    <row r="9" spans="1:180" s="503" customFormat="1" ht="45.75" thickBot="1">
      <c r="A9" s="1495" t="s">
        <v>2027</v>
      </c>
      <c r="B9" s="832" t="s">
        <v>1015</v>
      </c>
      <c r="C9" s="833">
        <v>39908</v>
      </c>
      <c r="D9" s="834">
        <v>45352</v>
      </c>
      <c r="E9" s="834" t="str">
        <f t="shared" ca="1" si="0"/>
        <v>VIGENTE</v>
      </c>
      <c r="F9" s="834" t="str">
        <f t="shared" ca="1" si="1"/>
        <v>OK</v>
      </c>
      <c r="G9" s="832" t="s">
        <v>1616</v>
      </c>
      <c r="H9" s="1500" t="s">
        <v>5590</v>
      </c>
      <c r="I9" s="1497" t="s">
        <v>5591</v>
      </c>
      <c r="J9" s="1498" t="s">
        <v>5592</v>
      </c>
      <c r="K9" s="1272" t="s">
        <v>5593</v>
      </c>
      <c r="L9" s="169"/>
      <c r="M9" s="169" t="str">
        <f t="shared" ref="M9:M38" si="5">IF(ISNUMBER(FIND("/",$B7,1)),MID($B7,1,FIND("/",$B7,1)-1),$B7)</f>
        <v>D0812-44</v>
      </c>
      <c r="N9" s="169" t="str">
        <f t="shared" ref="N9:N38" si="6">IF(ISNUMBER(FIND("/",$B7,1)),MID($B7,FIND("/",$B7,1)+1,LEN($B7)),"")</f>
        <v/>
      </c>
      <c r="O9" s="170" t="s">
        <v>2027</v>
      </c>
      <c r="P9" s="170"/>
      <c r="Q9" s="504">
        <v>63</v>
      </c>
      <c r="R9" s="170"/>
      <c r="S9" s="161"/>
      <c r="T9" s="1869" t="s">
        <v>3845</v>
      </c>
      <c r="U9" s="1028">
        <f t="shared" ref="U9:Z9" si="7">COUNTIFS($C$5:$C$352, "&gt;="&amp;U10, $C$5:$C$352, "&lt;="&amp;U11, $A$5:$A$352, "&lt;&gt;F",$G$5:$G$352, "D" )</f>
        <v>1</v>
      </c>
      <c r="V9" s="1028">
        <f t="shared" si="7"/>
        <v>0</v>
      </c>
      <c r="W9" s="1028">
        <f t="shared" si="7"/>
        <v>1</v>
      </c>
      <c r="X9" s="1028">
        <f t="shared" si="7"/>
        <v>2</v>
      </c>
      <c r="Y9" s="1028">
        <f t="shared" si="7"/>
        <v>1</v>
      </c>
      <c r="Z9" s="1028">
        <f t="shared" si="7"/>
        <v>5</v>
      </c>
      <c r="AA9" s="1029">
        <f>SUM(U9:Y9)</f>
        <v>5</v>
      </c>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row>
    <row r="10" spans="1:180" s="503" customFormat="1" ht="45.75" thickTop="1">
      <c r="A10" s="1495" t="s">
        <v>2027</v>
      </c>
      <c r="B10" s="832" t="s">
        <v>1016</v>
      </c>
      <c r="C10" s="833">
        <v>39940</v>
      </c>
      <c r="D10" s="834">
        <v>45413</v>
      </c>
      <c r="E10" s="834" t="str">
        <f t="shared" ca="1" si="0"/>
        <v>VIGENTE</v>
      </c>
      <c r="F10" s="834" t="str">
        <f t="shared" ca="1" si="1"/>
        <v>OK</v>
      </c>
      <c r="G10" s="832" t="s">
        <v>1615</v>
      </c>
      <c r="H10" s="1500" t="s">
        <v>2569</v>
      </c>
      <c r="I10" s="1497" t="s">
        <v>2570</v>
      </c>
      <c r="J10" s="1498" t="s">
        <v>2568</v>
      </c>
      <c r="K10" s="1272" t="s">
        <v>2450</v>
      </c>
      <c r="L10" s="169"/>
      <c r="M10" s="169" t="str">
        <f t="shared" si="5"/>
        <v>D0903-07</v>
      </c>
      <c r="N10" s="169" t="str">
        <f t="shared" si="6"/>
        <v/>
      </c>
      <c r="O10" s="170" t="s">
        <v>2026</v>
      </c>
      <c r="P10" s="170"/>
      <c r="Q10" s="504">
        <v>12</v>
      </c>
      <c r="R10" s="170"/>
      <c r="S10" s="161"/>
      <c r="T10" s="665"/>
      <c r="U10" s="817">
        <v>40909</v>
      </c>
      <c r="V10" s="817">
        <v>41275</v>
      </c>
      <c r="W10" s="817">
        <v>41640</v>
      </c>
      <c r="X10" s="817">
        <v>42005</v>
      </c>
      <c r="Y10" s="817">
        <v>42370</v>
      </c>
      <c r="Z10" s="817">
        <v>40909</v>
      </c>
      <c r="AA10" s="665"/>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row>
    <row r="11" spans="1:180" s="503" customFormat="1" ht="30">
      <c r="A11" s="1495" t="s">
        <v>2027</v>
      </c>
      <c r="B11" s="832" t="s">
        <v>1444</v>
      </c>
      <c r="C11" s="833">
        <v>40163</v>
      </c>
      <c r="D11" s="834">
        <v>45627</v>
      </c>
      <c r="E11" s="834" t="str">
        <f t="shared" ca="1" si="0"/>
        <v>VIGENTE</v>
      </c>
      <c r="F11" s="834" t="str">
        <f t="shared" ca="1" si="1"/>
        <v>OK</v>
      </c>
      <c r="G11" s="832" t="s">
        <v>1615</v>
      </c>
      <c r="H11" s="1500" t="s">
        <v>4552</v>
      </c>
      <c r="I11" s="1497" t="s">
        <v>2622</v>
      </c>
      <c r="J11" s="1498" t="s">
        <v>6039</v>
      </c>
      <c r="K11" s="1272" t="s">
        <v>6439</v>
      </c>
      <c r="L11" s="169"/>
      <c r="M11" s="169" t="str">
        <f t="shared" si="5"/>
        <v>D0903-08</v>
      </c>
      <c r="N11" s="169" t="str">
        <f t="shared" si="6"/>
        <v/>
      </c>
      <c r="O11" s="170" t="s">
        <v>2079</v>
      </c>
      <c r="P11" s="170"/>
      <c r="Q11" s="504">
        <v>1</v>
      </c>
      <c r="R11" s="170"/>
      <c r="S11" s="161"/>
      <c r="T11" s="2"/>
      <c r="U11" s="818">
        <v>41274</v>
      </c>
      <c r="V11" s="818">
        <v>41639</v>
      </c>
      <c r="W11" s="818">
        <v>42004</v>
      </c>
      <c r="X11" s="818">
        <v>42369</v>
      </c>
      <c r="Y11" s="818">
        <v>42735</v>
      </c>
      <c r="Z11" s="818">
        <v>42735</v>
      </c>
      <c r="AA11" s="2"/>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row>
    <row r="12" spans="1:180" s="503" customFormat="1" ht="30">
      <c r="A12" s="1495" t="s">
        <v>2027</v>
      </c>
      <c r="B12" s="832" t="s">
        <v>1439</v>
      </c>
      <c r="C12" s="833">
        <v>40164</v>
      </c>
      <c r="D12" s="834">
        <v>45627</v>
      </c>
      <c r="E12" s="834" t="str">
        <f t="shared" ca="1" si="0"/>
        <v>VIGENTE</v>
      </c>
      <c r="F12" s="834" t="str">
        <f t="shared" ca="1" si="1"/>
        <v>OK</v>
      </c>
      <c r="G12" s="832" t="s">
        <v>1615</v>
      </c>
      <c r="H12" s="1500" t="s">
        <v>4553</v>
      </c>
      <c r="I12" s="1497" t="s">
        <v>2623</v>
      </c>
      <c r="J12" s="1498" t="s">
        <v>6039</v>
      </c>
      <c r="K12" s="1272" t="s">
        <v>6040</v>
      </c>
      <c r="L12" s="169"/>
      <c r="M12" s="169" t="str">
        <f t="shared" si="5"/>
        <v>D0905-10</v>
      </c>
      <c r="N12" s="169" t="str">
        <f t="shared" si="6"/>
        <v/>
      </c>
      <c r="O12" s="170" t="s">
        <v>2023</v>
      </c>
      <c r="P12" s="170"/>
      <c r="Q12" s="504">
        <v>216</v>
      </c>
      <c r="R12" s="170"/>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row>
    <row r="13" spans="1:180" s="503" customFormat="1" ht="30">
      <c r="A13" s="1495" t="s">
        <v>2027</v>
      </c>
      <c r="B13" s="832" t="s">
        <v>1440</v>
      </c>
      <c r="C13" s="833">
        <v>40190</v>
      </c>
      <c r="D13" s="834">
        <v>45658</v>
      </c>
      <c r="E13" s="834" t="str">
        <f t="shared" ca="1" si="0"/>
        <v>VIGENTE</v>
      </c>
      <c r="F13" s="834" t="str">
        <f t="shared" ca="1" si="1"/>
        <v>OK</v>
      </c>
      <c r="G13" s="832" t="s">
        <v>1615</v>
      </c>
      <c r="H13" s="1500" t="s">
        <v>5176</v>
      </c>
      <c r="I13" s="1497" t="s">
        <v>5177</v>
      </c>
      <c r="J13" s="1498" t="s">
        <v>6072</v>
      </c>
      <c r="K13" s="1272" t="s">
        <v>6073</v>
      </c>
      <c r="L13" s="169"/>
      <c r="M13" s="169" t="str">
        <f t="shared" si="5"/>
        <v>D0912-40</v>
      </c>
      <c r="N13" s="169" t="str">
        <f t="shared" si="6"/>
        <v/>
      </c>
      <c r="O13" s="170"/>
      <c r="P13" s="170"/>
      <c r="Q13" s="170"/>
      <c r="R13" s="170"/>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row>
    <row r="14" spans="1:180" s="503" customFormat="1" ht="60">
      <c r="A14" s="1495" t="s">
        <v>2027</v>
      </c>
      <c r="B14" s="832" t="s">
        <v>1441</v>
      </c>
      <c r="C14" s="833">
        <v>40190</v>
      </c>
      <c r="D14" s="834">
        <v>45658</v>
      </c>
      <c r="E14" s="834" t="str">
        <f t="shared" ca="1" si="0"/>
        <v>VIGENTE</v>
      </c>
      <c r="F14" s="834" t="str">
        <f t="shared" ca="1" si="1"/>
        <v>OK</v>
      </c>
      <c r="G14" s="832" t="s">
        <v>1615</v>
      </c>
      <c r="H14" s="1500" t="s">
        <v>5550</v>
      </c>
      <c r="I14" s="1497" t="s">
        <v>5551</v>
      </c>
      <c r="J14" s="1500" t="s">
        <v>4749</v>
      </c>
      <c r="K14" s="1272" t="s">
        <v>5552</v>
      </c>
      <c r="L14" s="169"/>
      <c r="M14" s="169" t="str">
        <f t="shared" si="5"/>
        <v>D0912-41</v>
      </c>
      <c r="N14" s="169" t="str">
        <f t="shared" si="6"/>
        <v/>
      </c>
      <c r="O14" s="170"/>
      <c r="P14" s="170"/>
      <c r="Q14" s="170"/>
      <c r="R14" s="170"/>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row>
    <row r="15" spans="1:180" s="503" customFormat="1" ht="45">
      <c r="A15" s="1495" t="s">
        <v>2027</v>
      </c>
      <c r="B15" s="832" t="s">
        <v>1442</v>
      </c>
      <c r="C15" s="833">
        <v>40190</v>
      </c>
      <c r="D15" s="834">
        <v>43831</v>
      </c>
      <c r="E15" s="834" t="str">
        <f t="shared" ca="1" si="0"/>
        <v>CADUCADO</v>
      </c>
      <c r="F15" s="834" t="str">
        <f t="shared" ca="1" si="1"/>
        <v>ALERTA</v>
      </c>
      <c r="G15" s="832" t="s">
        <v>1615</v>
      </c>
      <c r="H15" s="1500" t="s">
        <v>2696</v>
      </c>
      <c r="I15" s="1497" t="s">
        <v>1694</v>
      </c>
      <c r="J15" s="1500" t="s">
        <v>2451</v>
      </c>
      <c r="K15" s="1272" t="s">
        <v>2452</v>
      </c>
      <c r="L15" s="169"/>
      <c r="M15" s="169" t="str">
        <f t="shared" si="5"/>
        <v>D1001-01</v>
      </c>
      <c r="N15" s="169" t="str">
        <f t="shared" si="6"/>
        <v/>
      </c>
      <c r="O15" s="170"/>
      <c r="P15" s="170"/>
      <c r="Q15" s="170"/>
      <c r="R15" s="170"/>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row>
    <row r="16" spans="1:180" s="503" customFormat="1" ht="30">
      <c r="A16" s="1502" t="s">
        <v>2017</v>
      </c>
      <c r="B16" s="1503" t="s">
        <v>1375</v>
      </c>
      <c r="C16" s="830">
        <v>40939</v>
      </c>
      <c r="D16" s="1426">
        <v>44562</v>
      </c>
      <c r="E16" s="1426" t="str">
        <f t="shared" ca="1" si="0"/>
        <v>VIGENTE</v>
      </c>
      <c r="F16" s="1426" t="str">
        <f t="shared" ca="1" si="1"/>
        <v>OK</v>
      </c>
      <c r="G16" s="194" t="s">
        <v>1615</v>
      </c>
      <c r="H16" s="197" t="s">
        <v>1265</v>
      </c>
      <c r="I16" s="197" t="s">
        <v>3978</v>
      </c>
      <c r="J16" s="197" t="s">
        <v>3979</v>
      </c>
      <c r="K16" s="1179" t="s">
        <v>663</v>
      </c>
      <c r="L16" s="169"/>
      <c r="M16" s="169" t="str">
        <f t="shared" si="5"/>
        <v>D1001-02</v>
      </c>
      <c r="N16" s="169" t="str">
        <f t="shared" si="6"/>
        <v/>
      </c>
      <c r="O16" s="170"/>
      <c r="P16" s="170"/>
      <c r="Q16" s="170"/>
      <c r="R16" s="170"/>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row>
    <row r="17" spans="1:180" s="503" customFormat="1" ht="30">
      <c r="A17" s="1502" t="s">
        <v>2017</v>
      </c>
      <c r="B17" s="1503" t="s">
        <v>1377</v>
      </c>
      <c r="C17" s="830">
        <v>40939</v>
      </c>
      <c r="D17" s="1426">
        <v>44562</v>
      </c>
      <c r="E17" s="1426" t="str">
        <f t="shared" ca="1" si="0"/>
        <v>VIGENTE</v>
      </c>
      <c r="F17" s="1426" t="str">
        <f t="shared" ca="1" si="1"/>
        <v>OK</v>
      </c>
      <c r="G17" s="194" t="s">
        <v>1615</v>
      </c>
      <c r="H17" s="197" t="s">
        <v>3981</v>
      </c>
      <c r="I17" s="197" t="s">
        <v>3982</v>
      </c>
      <c r="J17" s="197" t="s">
        <v>3983</v>
      </c>
      <c r="K17" s="1179" t="s">
        <v>806</v>
      </c>
      <c r="L17" s="169"/>
      <c r="M17" s="169" t="str">
        <f t="shared" si="5"/>
        <v>D1001-04</v>
      </c>
      <c r="N17" s="169" t="str">
        <f t="shared" si="6"/>
        <v/>
      </c>
      <c r="O17" s="170"/>
      <c r="P17" s="170"/>
      <c r="Q17" s="170"/>
      <c r="R17" s="170"/>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row>
    <row r="18" spans="1:180" ht="60">
      <c r="A18" s="1502" t="s">
        <v>2017</v>
      </c>
      <c r="B18" s="1503" t="s">
        <v>1378</v>
      </c>
      <c r="C18" s="830">
        <v>40939</v>
      </c>
      <c r="D18" s="1426">
        <v>44562</v>
      </c>
      <c r="E18" s="1426" t="str">
        <f t="shared" ca="1" si="0"/>
        <v>VIGENTE</v>
      </c>
      <c r="F18" s="1426" t="str">
        <f t="shared" ca="1" si="1"/>
        <v>OK</v>
      </c>
      <c r="G18" s="194" t="s">
        <v>1615</v>
      </c>
      <c r="H18" s="197" t="s">
        <v>1267</v>
      </c>
      <c r="I18" s="197" t="s">
        <v>1268</v>
      </c>
      <c r="J18" s="197" t="s">
        <v>3977</v>
      </c>
      <c r="K18" s="1179" t="s">
        <v>666</v>
      </c>
      <c r="L18" s="169"/>
      <c r="M18" s="169" t="str">
        <f t="shared" si="5"/>
        <v>D1201-04</v>
      </c>
      <c r="N18" s="169" t="str">
        <f t="shared" si="6"/>
        <v/>
      </c>
      <c r="O18" s="170"/>
      <c r="P18" s="170"/>
      <c r="Q18" s="170"/>
      <c r="R18" s="170"/>
    </row>
    <row r="19" spans="1:180" ht="30">
      <c r="A19" s="1502" t="s">
        <v>2017</v>
      </c>
      <c r="B19" s="1503" t="s">
        <v>1376</v>
      </c>
      <c r="C19" s="830">
        <v>40939</v>
      </c>
      <c r="D19" s="1426">
        <v>44562</v>
      </c>
      <c r="E19" s="1426" t="str">
        <f ca="1">IF(D19&lt;=$T$2,"CADUCADO","VIGENTE")</f>
        <v>VIGENTE</v>
      </c>
      <c r="F19" s="1426" t="str">
        <f ca="1">IF($T$2&gt;=(EDATE(D19,-4)),"ALERTA","OK")</f>
        <v>OK</v>
      </c>
      <c r="G19" s="194" t="s">
        <v>1615</v>
      </c>
      <c r="H19" s="197" t="s">
        <v>1266</v>
      </c>
      <c r="I19" s="198" t="s">
        <v>3980</v>
      </c>
      <c r="J19" s="198" t="s">
        <v>665</v>
      </c>
      <c r="K19" s="1179" t="s">
        <v>664</v>
      </c>
      <c r="L19" s="169"/>
      <c r="M19" s="169" t="str">
        <f t="shared" si="5"/>
        <v>D1201-01</v>
      </c>
      <c r="N19" s="169" t="str">
        <f t="shared" si="6"/>
        <v/>
      </c>
      <c r="O19" s="170"/>
      <c r="P19" s="170"/>
      <c r="Q19" s="170"/>
      <c r="R19" s="170"/>
    </row>
    <row r="20" spans="1:180" ht="30">
      <c r="A20" s="1502" t="s">
        <v>2017</v>
      </c>
      <c r="B20" s="1503" t="s">
        <v>1452</v>
      </c>
      <c r="C20" s="830">
        <v>40980</v>
      </c>
      <c r="D20" s="1426">
        <v>44621</v>
      </c>
      <c r="E20" s="1426" t="str">
        <f t="shared" ca="1" si="0"/>
        <v>VIGENTE</v>
      </c>
      <c r="F20" s="1426" t="str">
        <f t="shared" ca="1" si="1"/>
        <v>OK</v>
      </c>
      <c r="G20" s="194" t="s">
        <v>1615</v>
      </c>
      <c r="H20" s="197" t="s">
        <v>4244</v>
      </c>
      <c r="I20" s="197" t="s">
        <v>1461</v>
      </c>
      <c r="J20" s="197" t="s">
        <v>668</v>
      </c>
      <c r="K20" s="1179" t="s">
        <v>667</v>
      </c>
      <c r="L20" s="169"/>
      <c r="M20" s="169" t="str">
        <f t="shared" si="5"/>
        <v>D1201-02</v>
      </c>
      <c r="N20" s="169" t="str">
        <f t="shared" si="6"/>
        <v/>
      </c>
      <c r="O20" s="170"/>
      <c r="P20" s="170"/>
      <c r="Q20" s="170"/>
      <c r="R20" s="170"/>
    </row>
    <row r="21" spans="1:180" ht="30">
      <c r="A21" s="1502" t="s">
        <v>2017</v>
      </c>
      <c r="B21" s="1503" t="s">
        <v>1453</v>
      </c>
      <c r="C21" s="830">
        <v>40980</v>
      </c>
      <c r="D21" s="1426">
        <v>44621</v>
      </c>
      <c r="E21" s="1426" t="str">
        <f t="shared" ca="1" si="0"/>
        <v>VIGENTE</v>
      </c>
      <c r="F21" s="1426" t="str">
        <f t="shared" ca="1" si="1"/>
        <v>OK</v>
      </c>
      <c r="G21" s="194" t="s">
        <v>1615</v>
      </c>
      <c r="H21" s="197" t="s">
        <v>4245</v>
      </c>
      <c r="I21" s="197" t="s">
        <v>1462</v>
      </c>
      <c r="J21" s="1505" t="s">
        <v>668</v>
      </c>
      <c r="K21" s="1179" t="s">
        <v>669</v>
      </c>
      <c r="L21" s="169"/>
      <c r="M21" s="169" t="str">
        <f t="shared" si="5"/>
        <v>D1201-03</v>
      </c>
      <c r="N21" s="169" t="str">
        <f t="shared" si="6"/>
        <v/>
      </c>
      <c r="O21" s="170"/>
      <c r="P21" s="170"/>
      <c r="Q21" s="170"/>
      <c r="R21" s="170"/>
    </row>
    <row r="22" spans="1:180" ht="30">
      <c r="A22" s="1502" t="s">
        <v>2017</v>
      </c>
      <c r="B22" s="194" t="s">
        <v>1423</v>
      </c>
      <c r="C22" s="830">
        <v>41037</v>
      </c>
      <c r="D22" s="196">
        <v>44682</v>
      </c>
      <c r="E22" s="196" t="str">
        <f t="shared" ca="1" si="0"/>
        <v>VIGENTE</v>
      </c>
      <c r="F22" s="196" t="str">
        <f t="shared" ca="1" si="1"/>
        <v>OK</v>
      </c>
      <c r="G22" s="194" t="s">
        <v>1615</v>
      </c>
      <c r="H22" s="197" t="s">
        <v>1508</v>
      </c>
      <c r="I22" s="197" t="s">
        <v>1422</v>
      </c>
      <c r="J22" s="197" t="s">
        <v>661</v>
      </c>
      <c r="K22" s="1179" t="s">
        <v>670</v>
      </c>
      <c r="L22" s="169"/>
      <c r="M22" s="169" t="str">
        <f t="shared" si="5"/>
        <v>D1203-10</v>
      </c>
      <c r="N22" s="169" t="str">
        <f t="shared" si="6"/>
        <v/>
      </c>
      <c r="O22" s="170"/>
      <c r="P22" s="170"/>
      <c r="Q22" s="170"/>
      <c r="R22" s="170"/>
    </row>
    <row r="23" spans="1:180" ht="30">
      <c r="A23" s="1502" t="s">
        <v>2017</v>
      </c>
      <c r="B23" s="194" t="s">
        <v>1421</v>
      </c>
      <c r="C23" s="830">
        <v>41037</v>
      </c>
      <c r="D23" s="196">
        <v>44682</v>
      </c>
      <c r="E23" s="196" t="str">
        <f t="shared" ca="1" si="0"/>
        <v>VIGENTE</v>
      </c>
      <c r="F23" s="196" t="str">
        <f t="shared" ca="1" si="1"/>
        <v>OK</v>
      </c>
      <c r="G23" s="194" t="s">
        <v>1615</v>
      </c>
      <c r="H23" s="197" t="s">
        <v>1695</v>
      </c>
      <c r="I23" s="197" t="s">
        <v>1420</v>
      </c>
      <c r="J23" s="197" t="s">
        <v>672</v>
      </c>
      <c r="K23" s="1179" t="s">
        <v>671</v>
      </c>
      <c r="L23" s="169"/>
      <c r="M23" s="169" t="str">
        <f t="shared" si="5"/>
        <v>D1203-11</v>
      </c>
      <c r="N23" s="169" t="str">
        <f t="shared" si="6"/>
        <v/>
      </c>
      <c r="O23" s="170"/>
      <c r="P23" s="170"/>
      <c r="Q23" s="170"/>
      <c r="R23" s="170"/>
    </row>
    <row r="24" spans="1:180" ht="30">
      <c r="A24" s="1502" t="s">
        <v>2017</v>
      </c>
      <c r="B24" s="194" t="s">
        <v>1426</v>
      </c>
      <c r="C24" s="195">
        <v>41037</v>
      </c>
      <c r="D24" s="196">
        <v>44682</v>
      </c>
      <c r="E24" s="196" t="str">
        <f t="shared" ca="1" si="0"/>
        <v>VIGENTE</v>
      </c>
      <c r="F24" s="196" t="str">
        <f t="shared" ca="1" si="1"/>
        <v>OK</v>
      </c>
      <c r="G24" s="194" t="s">
        <v>1615</v>
      </c>
      <c r="H24" s="197" t="s">
        <v>1424</v>
      </c>
      <c r="I24" s="197" t="s">
        <v>1425</v>
      </c>
      <c r="J24" s="197" t="s">
        <v>674</v>
      </c>
      <c r="K24" s="1179" t="s">
        <v>673</v>
      </c>
      <c r="L24" s="169"/>
      <c r="M24" s="169" t="str">
        <f t="shared" si="5"/>
        <v>D1205-19</v>
      </c>
      <c r="N24" s="169" t="str">
        <f t="shared" si="6"/>
        <v/>
      </c>
      <c r="O24" s="170"/>
      <c r="P24" s="170"/>
      <c r="Q24" s="170"/>
      <c r="R24" s="170"/>
    </row>
    <row r="25" spans="1:180" ht="30">
      <c r="A25" s="1502" t="s">
        <v>2017</v>
      </c>
      <c r="B25" s="194" t="s">
        <v>1429</v>
      </c>
      <c r="C25" s="195">
        <v>41037</v>
      </c>
      <c r="D25" s="196">
        <v>44712</v>
      </c>
      <c r="E25" s="196" t="str">
        <f t="shared" ca="1" si="0"/>
        <v>VIGENTE</v>
      </c>
      <c r="F25" s="196" t="str">
        <f t="shared" ca="1" si="1"/>
        <v>OK</v>
      </c>
      <c r="G25" s="194" t="s">
        <v>1615</v>
      </c>
      <c r="H25" s="197" t="s">
        <v>1427</v>
      </c>
      <c r="I25" s="197" t="s">
        <v>1428</v>
      </c>
      <c r="J25" s="197" t="s">
        <v>661</v>
      </c>
      <c r="K25" s="1179" t="s">
        <v>675</v>
      </c>
      <c r="L25" s="169"/>
      <c r="M25" s="169" t="str">
        <f t="shared" si="5"/>
        <v>D1205-22</v>
      </c>
      <c r="N25" s="169" t="str">
        <f t="shared" si="6"/>
        <v/>
      </c>
      <c r="O25" s="170"/>
      <c r="P25" s="170"/>
      <c r="Q25" s="170"/>
      <c r="R25" s="170"/>
    </row>
    <row r="26" spans="1:180" ht="30">
      <c r="A26" s="1502" t="s">
        <v>2017</v>
      </c>
      <c r="B26" s="194" t="s">
        <v>553</v>
      </c>
      <c r="C26" s="195">
        <v>41067</v>
      </c>
      <c r="D26" s="915">
        <v>44719</v>
      </c>
      <c r="E26" s="915" t="str">
        <f t="shared" ca="1" si="0"/>
        <v>VIGENTE</v>
      </c>
      <c r="F26" s="915" t="str">
        <f t="shared" ca="1" si="1"/>
        <v>OK</v>
      </c>
      <c r="G26" s="194" t="s">
        <v>1615</v>
      </c>
      <c r="H26" s="197" t="s">
        <v>554</v>
      </c>
      <c r="I26" s="916" t="s">
        <v>4316</v>
      </c>
      <c r="J26" s="916" t="s">
        <v>4319</v>
      </c>
      <c r="K26" s="1179" t="s">
        <v>556</v>
      </c>
      <c r="L26" s="169"/>
      <c r="M26" s="169" t="str">
        <f t="shared" si="5"/>
        <v>D1205-08</v>
      </c>
      <c r="N26" s="169" t="str">
        <f t="shared" si="6"/>
        <v/>
      </c>
      <c r="O26" s="170"/>
      <c r="P26" s="170"/>
      <c r="Q26" s="170"/>
      <c r="R26" s="170"/>
    </row>
    <row r="27" spans="1:180" ht="45">
      <c r="A27" s="1495" t="s">
        <v>2027</v>
      </c>
      <c r="B27" s="832" t="s">
        <v>1364</v>
      </c>
      <c r="C27" s="1506">
        <v>41068</v>
      </c>
      <c r="D27" s="1507">
        <v>44720</v>
      </c>
      <c r="E27" s="1507" t="str">
        <f t="shared" ca="1" si="0"/>
        <v>VIGENTE</v>
      </c>
      <c r="F27" s="1507" t="str">
        <f t="shared" ca="1" si="1"/>
        <v>OK</v>
      </c>
      <c r="G27" s="832" t="s">
        <v>1615</v>
      </c>
      <c r="H27" s="1500" t="s">
        <v>6009</v>
      </c>
      <c r="I27" s="1497" t="s">
        <v>6010</v>
      </c>
      <c r="J27" s="1500" t="s">
        <v>5548</v>
      </c>
      <c r="K27" s="1272" t="s">
        <v>6011</v>
      </c>
      <c r="L27" s="169"/>
      <c r="M27" s="169" t="str">
        <f t="shared" si="5"/>
        <v>D1205-20</v>
      </c>
      <c r="N27" s="169" t="str">
        <f t="shared" si="6"/>
        <v/>
      </c>
      <c r="O27" s="170"/>
      <c r="P27" s="170"/>
      <c r="Q27" s="170"/>
      <c r="R27" s="170"/>
    </row>
    <row r="28" spans="1:180" ht="30">
      <c r="A28" s="1495" t="s">
        <v>2027</v>
      </c>
      <c r="B28" s="832" t="s">
        <v>1366</v>
      </c>
      <c r="C28" s="1506">
        <v>41068</v>
      </c>
      <c r="D28" s="1507">
        <v>44720</v>
      </c>
      <c r="E28" s="1507" t="str">
        <f t="shared" ca="1" si="0"/>
        <v>VIGENTE</v>
      </c>
      <c r="F28" s="1507" t="str">
        <f t="shared" ca="1" si="1"/>
        <v>OK</v>
      </c>
      <c r="G28" s="832" t="s">
        <v>1615</v>
      </c>
      <c r="H28" s="1500" t="s">
        <v>5942</v>
      </c>
      <c r="I28" s="1497" t="s">
        <v>1365</v>
      </c>
      <c r="J28" s="1501" t="s">
        <v>5943</v>
      </c>
      <c r="K28" s="1272" t="s">
        <v>5944</v>
      </c>
      <c r="L28" s="169"/>
      <c r="M28" s="169" t="str">
        <f t="shared" si="5"/>
        <v>D1206-37</v>
      </c>
      <c r="N28" s="169" t="str">
        <f t="shared" si="6"/>
        <v/>
      </c>
      <c r="O28" s="170"/>
      <c r="P28" s="170"/>
      <c r="Q28" s="170"/>
      <c r="R28" s="170"/>
    </row>
    <row r="29" spans="1:180" ht="30">
      <c r="A29" s="1502" t="s">
        <v>2017</v>
      </c>
      <c r="B29" s="194" t="s">
        <v>1367</v>
      </c>
      <c r="C29" s="195">
        <v>41068</v>
      </c>
      <c r="D29" s="915">
        <v>44720</v>
      </c>
      <c r="E29" s="915" t="str">
        <f t="shared" ca="1" si="0"/>
        <v>VIGENTE</v>
      </c>
      <c r="F29" s="915" t="str">
        <f t="shared" ca="1" si="1"/>
        <v>OK</v>
      </c>
      <c r="G29" s="194" t="s">
        <v>1615</v>
      </c>
      <c r="H29" s="197" t="s">
        <v>4636</v>
      </c>
      <c r="I29" s="916" t="s">
        <v>4305</v>
      </c>
      <c r="J29" s="198" t="s">
        <v>4306</v>
      </c>
      <c r="K29" s="1179" t="s">
        <v>1388</v>
      </c>
      <c r="L29" s="169"/>
      <c r="M29" s="169" t="str">
        <f>IF(ISNUMBER(FIND("/",$B28,1)),MID($B28,1,FIND("/",$B28,1)-1),$B28)</f>
        <v>D1206-38</v>
      </c>
      <c r="N29" s="169" t="str">
        <f>IF(ISNUMBER(FIND("/",$B28,1)),MID($B28,FIND("/",$B28,1)+1,LEN($B28)),"")</f>
        <v/>
      </c>
      <c r="O29" s="170"/>
      <c r="P29" s="170"/>
      <c r="Q29" s="170"/>
      <c r="R29" s="170"/>
    </row>
    <row r="30" spans="1:180" ht="30">
      <c r="A30" s="1502" t="s">
        <v>2017</v>
      </c>
      <c r="B30" s="194" t="s">
        <v>1389</v>
      </c>
      <c r="C30" s="195">
        <v>41068</v>
      </c>
      <c r="D30" s="915">
        <v>44720</v>
      </c>
      <c r="E30" s="915" t="str">
        <f t="shared" ca="1" si="0"/>
        <v>VIGENTE</v>
      </c>
      <c r="F30" s="915" t="str">
        <f t="shared" ca="1" si="1"/>
        <v>OK</v>
      </c>
      <c r="G30" s="194" t="s">
        <v>1615</v>
      </c>
      <c r="H30" s="197" t="s">
        <v>1390</v>
      </c>
      <c r="I30" s="916" t="s">
        <v>4637</v>
      </c>
      <c r="J30" s="916" t="s">
        <v>1392</v>
      </c>
      <c r="K30" s="1179" t="s">
        <v>1391</v>
      </c>
      <c r="L30" s="169"/>
      <c r="M30" s="169" t="str">
        <f>IF(ISNUMBER(FIND("/",$B29,1)),MID($B29,1,FIND("/",$B29,1)-1),$B29)</f>
        <v>D1206-54</v>
      </c>
      <c r="N30" s="169" t="str">
        <f>IF(ISNUMBER(FIND("/",$B29,1)),MID($B29,FIND("/",$B29,1)+1,LEN($B29)),"")</f>
        <v/>
      </c>
      <c r="O30" s="170"/>
      <c r="P30" s="170"/>
      <c r="Q30" s="170"/>
      <c r="R30" s="170"/>
    </row>
    <row r="31" spans="1:180" ht="36" customHeight="1">
      <c r="A31" s="1502" t="s">
        <v>2017</v>
      </c>
      <c r="B31" s="194" t="s">
        <v>546</v>
      </c>
      <c r="C31" s="195">
        <v>41068</v>
      </c>
      <c r="D31" s="915">
        <v>44720</v>
      </c>
      <c r="E31" s="915" t="str">
        <f t="shared" ca="1" si="0"/>
        <v>VIGENTE</v>
      </c>
      <c r="F31" s="915" t="str">
        <f t="shared" ca="1" si="1"/>
        <v>OK</v>
      </c>
      <c r="G31" s="194" t="s">
        <v>1615</v>
      </c>
      <c r="H31" s="197" t="s">
        <v>547</v>
      </c>
      <c r="I31" s="916" t="s">
        <v>548</v>
      </c>
      <c r="J31" s="916" t="s">
        <v>4301</v>
      </c>
      <c r="K31" s="1179" t="s">
        <v>549</v>
      </c>
      <c r="L31" s="169"/>
      <c r="M31" s="169" t="str">
        <f>IF(ISNUMBER(FIND("/",$B30,1)),MID($B30,1,FIND("/",$B30,1)-1),$B30)</f>
        <v>D1206-51</v>
      </c>
      <c r="N31" s="169" t="str">
        <f>IF(ISNUMBER(FIND("/",$B30,1)),MID($B30,FIND("/",$B30,1)+1,LEN($B30)),"")</f>
        <v/>
      </c>
      <c r="O31" s="170"/>
      <c r="P31" s="170"/>
      <c r="Q31" s="170"/>
      <c r="R31" s="170"/>
    </row>
    <row r="32" spans="1:180" ht="30">
      <c r="A32" s="1502" t="s">
        <v>2017</v>
      </c>
      <c r="B32" s="194" t="s">
        <v>550</v>
      </c>
      <c r="C32" s="195">
        <v>41068</v>
      </c>
      <c r="D32" s="915">
        <v>44720</v>
      </c>
      <c r="E32" s="915" t="str">
        <f t="shared" ca="1" si="0"/>
        <v>VIGENTE</v>
      </c>
      <c r="F32" s="915" t="str">
        <f t="shared" ca="1" si="1"/>
        <v>OK</v>
      </c>
      <c r="G32" s="194" t="s">
        <v>1615</v>
      </c>
      <c r="H32" s="197" t="s">
        <v>551</v>
      </c>
      <c r="I32" s="916" t="s">
        <v>552</v>
      </c>
      <c r="J32" s="916" t="s">
        <v>4303</v>
      </c>
      <c r="K32" s="1179" t="s">
        <v>4304</v>
      </c>
      <c r="L32" s="169"/>
      <c r="M32" s="169" t="e">
        <f>IF(ISNUMBER(FIND("/",#REF!,1)),MID(#REF!,1,FIND("/",#REF!,1)-1),#REF!)</f>
        <v>#REF!</v>
      </c>
      <c r="N32" s="169" t="str">
        <f>IF(ISNUMBER(FIND("/",#REF!,1)),MID(#REF!,FIND("/",#REF!,1)+1,LEN(#REF!)),"")</f>
        <v/>
      </c>
      <c r="O32" s="170"/>
      <c r="P32" s="170"/>
      <c r="Q32" s="170"/>
      <c r="R32" s="170"/>
    </row>
    <row r="33" spans="1:180" ht="30">
      <c r="A33" s="1502" t="s">
        <v>2017</v>
      </c>
      <c r="B33" s="194" t="s">
        <v>558</v>
      </c>
      <c r="C33" s="195">
        <v>41068</v>
      </c>
      <c r="D33" s="915">
        <v>44720</v>
      </c>
      <c r="E33" s="915" t="str">
        <f t="shared" ca="1" si="0"/>
        <v>VIGENTE</v>
      </c>
      <c r="F33" s="915" t="str">
        <f t="shared" ca="1" si="1"/>
        <v>OK</v>
      </c>
      <c r="G33" s="194" t="s">
        <v>1615</v>
      </c>
      <c r="H33" s="197" t="s">
        <v>559</v>
      </c>
      <c r="I33" s="916" t="s">
        <v>4302</v>
      </c>
      <c r="J33" s="916" t="s">
        <v>560</v>
      </c>
      <c r="K33" s="1179" t="s">
        <v>561</v>
      </c>
      <c r="L33" s="169"/>
      <c r="M33" s="169" t="str">
        <f t="shared" si="5"/>
        <v>D1206-47</v>
      </c>
      <c r="N33" s="169" t="str">
        <f t="shared" si="6"/>
        <v/>
      </c>
      <c r="O33" s="170"/>
      <c r="P33" s="170"/>
      <c r="Q33" s="170"/>
      <c r="R33" s="170"/>
    </row>
    <row r="34" spans="1:180" ht="45">
      <c r="A34" s="1495" t="s">
        <v>2027</v>
      </c>
      <c r="B34" s="832" t="s">
        <v>562</v>
      </c>
      <c r="C34" s="1506">
        <v>41068</v>
      </c>
      <c r="D34" s="1507">
        <v>44720</v>
      </c>
      <c r="E34" s="1507" t="str">
        <f t="shared" ca="1" si="0"/>
        <v>VIGENTE</v>
      </c>
      <c r="F34" s="1507" t="str">
        <f t="shared" ca="1" si="1"/>
        <v>OK</v>
      </c>
      <c r="G34" s="832" t="s">
        <v>1615</v>
      </c>
      <c r="H34" s="1500" t="s">
        <v>6176</v>
      </c>
      <c r="I34" s="1497" t="s">
        <v>6177</v>
      </c>
      <c r="J34" s="1500" t="s">
        <v>6178</v>
      </c>
      <c r="K34" s="1272" t="s">
        <v>6179</v>
      </c>
      <c r="L34" s="169"/>
      <c r="M34" s="169" t="str">
        <f t="shared" si="5"/>
        <v>D1206-60</v>
      </c>
      <c r="N34" s="169" t="str">
        <f t="shared" si="6"/>
        <v/>
      </c>
      <c r="O34" s="170"/>
      <c r="P34" s="170"/>
      <c r="Q34" s="170"/>
      <c r="R34" s="170"/>
    </row>
    <row r="35" spans="1:180" ht="45">
      <c r="A35" s="1835" t="s">
        <v>2027</v>
      </c>
      <c r="B35" s="832" t="s">
        <v>5467</v>
      </c>
      <c r="C35" s="1836">
        <v>41095</v>
      </c>
      <c r="D35" s="1834">
        <v>44773</v>
      </c>
      <c r="E35" s="1834" t="str">
        <f ca="1">IF(D35&lt;=$T$2,"CADUCADO","VIGENTE")</f>
        <v>VIGENTE</v>
      </c>
      <c r="F35" s="1834" t="str">
        <f ca="1">IF($T$2&gt;=(EDATE(D35,-4)),"ALERTA","OK")</f>
        <v>OK</v>
      </c>
      <c r="G35" s="832" t="s">
        <v>1615</v>
      </c>
      <c r="H35" s="1837" t="s">
        <v>5568</v>
      </c>
      <c r="I35" s="1837" t="s">
        <v>5468</v>
      </c>
      <c r="J35" s="1500" t="s">
        <v>5548</v>
      </c>
      <c r="K35" s="1272" t="s">
        <v>5569</v>
      </c>
      <c r="L35" s="169"/>
      <c r="M35" s="169"/>
      <c r="N35" s="169"/>
      <c r="O35" s="170"/>
      <c r="P35" s="170"/>
      <c r="Q35" s="170"/>
      <c r="R35" s="170"/>
    </row>
    <row r="36" spans="1:180" ht="60">
      <c r="A36" s="1495" t="s">
        <v>2026</v>
      </c>
      <c r="B36" s="832" t="s">
        <v>811</v>
      </c>
      <c r="C36" s="1506">
        <v>41095</v>
      </c>
      <c r="D36" s="834">
        <v>44743</v>
      </c>
      <c r="E36" s="834" t="str">
        <f ca="1">IF(D36&lt;=$T$2,"CADUCADO","VIGENTE")</f>
        <v>VIGENTE</v>
      </c>
      <c r="F36" s="834" t="str">
        <f ca="1">IF($T$2&gt;=(EDATE(D36,-4)),"ALERTA","OK")</f>
        <v>OK</v>
      </c>
      <c r="G36" s="832" t="s">
        <v>1615</v>
      </c>
      <c r="H36" s="1500" t="s">
        <v>5956</v>
      </c>
      <c r="I36" s="1497" t="s">
        <v>5957</v>
      </c>
      <c r="J36" s="1500" t="s">
        <v>5959</v>
      </c>
      <c r="K36" s="1272" t="s">
        <v>5958</v>
      </c>
      <c r="L36" s="169"/>
      <c r="M36" s="169" t="str">
        <f>IF(ISNUMBER(FIND("/",$B33,1)),MID($B33,1,FIND("/",$B33,1)-1),$B33)</f>
        <v>D1206-41</v>
      </c>
      <c r="N36" s="169" t="str">
        <f>IF(ISNUMBER(FIND("/",$B33,1)),MID($B33,FIND("/",$B33,1)+1,LEN($B33)),"")</f>
        <v/>
      </c>
      <c r="O36" s="170"/>
      <c r="P36" s="170"/>
      <c r="Q36" s="170"/>
      <c r="R36" s="170"/>
    </row>
    <row r="37" spans="1:180" ht="45">
      <c r="A37" s="1588" t="s">
        <v>2027</v>
      </c>
      <c r="B37" s="1589" t="s">
        <v>809</v>
      </c>
      <c r="C37" s="1590">
        <v>41101</v>
      </c>
      <c r="D37" s="1591">
        <v>44753</v>
      </c>
      <c r="E37" s="1591" t="str">
        <f t="shared" ca="1" si="0"/>
        <v>VIGENTE</v>
      </c>
      <c r="F37" s="1591" t="str">
        <f t="shared" ca="1" si="1"/>
        <v>OK</v>
      </c>
      <c r="G37" s="1589" t="s">
        <v>1615</v>
      </c>
      <c r="H37" s="1592" t="s">
        <v>5565</v>
      </c>
      <c r="I37" s="1587" t="s">
        <v>5566</v>
      </c>
      <c r="J37" s="1587" t="s">
        <v>5548</v>
      </c>
      <c r="K37" s="1851" t="s">
        <v>5567</v>
      </c>
      <c r="L37" s="169"/>
      <c r="M37" s="169" t="str">
        <f>IF(ISNUMBER(FIND("/",$B34,1)),MID($B34,1,FIND("/",$B34,1)-1),$B34)</f>
        <v>D1206-40</v>
      </c>
      <c r="N37" s="169" t="str">
        <f>IF(ISNUMBER(FIND("/",$B34,1)),MID($B34,FIND("/",$B34,1)+1,LEN($B34)),"")</f>
        <v/>
      </c>
      <c r="O37" s="170"/>
      <c r="P37" s="170"/>
      <c r="Q37" s="170"/>
      <c r="R37" s="170"/>
    </row>
    <row r="38" spans="1:180" s="503" customFormat="1" ht="45">
      <c r="A38" s="1495" t="s">
        <v>2027</v>
      </c>
      <c r="B38" s="832" t="s">
        <v>808</v>
      </c>
      <c r="C38" s="1506">
        <v>41095</v>
      </c>
      <c r="D38" s="834">
        <v>44743</v>
      </c>
      <c r="E38" s="834" t="str">
        <f t="shared" ref="E38:E79" ca="1" si="8">IF(D38&lt;=$T$2,"CADUCADO","VIGENTE")</f>
        <v>VIGENTE</v>
      </c>
      <c r="F38" s="834" t="str">
        <f t="shared" ref="F38:F79" ca="1" si="9">IF($T$2&gt;=(EDATE(D38,-4)),"ALERTA","OK")</f>
        <v>OK</v>
      </c>
      <c r="G38" s="832" t="s">
        <v>1615</v>
      </c>
      <c r="H38" s="1500" t="s">
        <v>5577</v>
      </c>
      <c r="I38" s="1497" t="s">
        <v>5578</v>
      </c>
      <c r="J38" s="1500" t="s">
        <v>5579</v>
      </c>
      <c r="K38" s="1272" t="s">
        <v>5580</v>
      </c>
      <c r="L38" s="169"/>
      <c r="M38" s="169" t="str">
        <f t="shared" si="5"/>
        <v>D1207-65</v>
      </c>
      <c r="N38" s="169" t="str">
        <f t="shared" si="6"/>
        <v/>
      </c>
      <c r="O38" s="170"/>
      <c r="P38" s="170"/>
      <c r="Q38" s="170"/>
      <c r="R38" s="170"/>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row>
    <row r="39" spans="1:180" s="1607" customFormat="1" ht="45">
      <c r="A39" s="1502" t="s">
        <v>2017</v>
      </c>
      <c r="B39" s="194" t="s">
        <v>807</v>
      </c>
      <c r="C39" s="195">
        <v>41095</v>
      </c>
      <c r="D39" s="196">
        <v>44743</v>
      </c>
      <c r="E39" s="196" t="str">
        <f t="shared" ca="1" si="8"/>
        <v>VIGENTE</v>
      </c>
      <c r="F39" s="196" t="str">
        <f t="shared" ca="1" si="9"/>
        <v>OK</v>
      </c>
      <c r="G39" s="194" t="s">
        <v>1615</v>
      </c>
      <c r="H39" s="197" t="s">
        <v>810</v>
      </c>
      <c r="I39" s="916" t="s">
        <v>4313</v>
      </c>
      <c r="J39" s="197" t="s">
        <v>4314</v>
      </c>
      <c r="K39" s="1179" t="s">
        <v>238</v>
      </c>
      <c r="L39" s="169"/>
      <c r="M39" s="169" t="str">
        <f t="shared" ref="M39:M68" si="10">IF(ISNUMBER(FIND("/",$B37,1)),MID($B37,1,FIND("/",$B37,1)-1),$B37)</f>
        <v>D1207-71</v>
      </c>
      <c r="N39" s="169" t="str">
        <f t="shared" ref="N39:N68" si="11">IF(ISNUMBER(FIND("/",$B37,1)),MID($B37,FIND("/",$B37,1)+1,LEN($B37)),"")</f>
        <v/>
      </c>
      <c r="O39" s="170"/>
      <c r="P39" s="170"/>
      <c r="Q39" s="170"/>
      <c r="R39" s="1604"/>
      <c r="S39" s="1605"/>
      <c r="T39" s="1605"/>
      <c r="U39" s="1605"/>
      <c r="V39" s="1605"/>
      <c r="W39" s="1605"/>
      <c r="X39" s="1605"/>
      <c r="Y39" s="1605"/>
      <c r="Z39" s="1605"/>
      <c r="AA39" s="1605"/>
      <c r="AB39" s="1605"/>
      <c r="AC39" s="1605"/>
      <c r="AD39" s="1605"/>
      <c r="AE39" s="1605"/>
      <c r="AF39" s="1605"/>
      <c r="AG39" s="1605"/>
      <c r="AH39" s="1605"/>
      <c r="AI39" s="1605"/>
      <c r="AJ39" s="1605"/>
      <c r="AK39" s="1605"/>
      <c r="AL39" s="1605"/>
      <c r="AM39" s="1605"/>
      <c r="AN39" s="1605"/>
      <c r="AO39" s="1605"/>
      <c r="AP39" s="1605"/>
      <c r="AQ39" s="1605"/>
      <c r="AR39" s="1605"/>
      <c r="AS39" s="1605"/>
      <c r="AT39" s="1605"/>
      <c r="AU39" s="1605"/>
      <c r="AV39" s="1605"/>
      <c r="AW39" s="1605"/>
      <c r="AX39" s="1605"/>
      <c r="AY39" s="1605"/>
      <c r="AZ39" s="1605"/>
      <c r="BA39" s="1605"/>
      <c r="BB39" s="1605"/>
      <c r="BC39" s="1605"/>
      <c r="BD39" s="1605"/>
      <c r="BE39" s="1605"/>
      <c r="BF39" s="1605"/>
      <c r="BG39" s="1605"/>
      <c r="BH39" s="1605"/>
      <c r="BI39" s="1605"/>
      <c r="BJ39" s="1605"/>
      <c r="BK39" s="1605"/>
      <c r="BL39" s="1605"/>
      <c r="BM39" s="1605"/>
      <c r="BN39" s="1605"/>
      <c r="BO39" s="1605"/>
      <c r="BP39" s="1605"/>
      <c r="BQ39" s="1605"/>
      <c r="BR39" s="1605"/>
      <c r="BS39" s="1605"/>
      <c r="BT39" s="1605"/>
      <c r="BU39" s="1605"/>
      <c r="BV39" s="1605"/>
      <c r="BW39" s="1605"/>
      <c r="BX39" s="1605"/>
      <c r="BY39" s="1605"/>
      <c r="BZ39" s="1605"/>
      <c r="CA39" s="1605"/>
      <c r="CB39" s="1605"/>
      <c r="CC39" s="1605"/>
      <c r="CD39" s="1605"/>
      <c r="CE39" s="1605"/>
      <c r="CF39" s="1605"/>
      <c r="CG39" s="1605"/>
      <c r="CH39" s="1605"/>
      <c r="CI39" s="1605"/>
      <c r="CJ39" s="1605"/>
      <c r="CK39" s="1605"/>
      <c r="CL39" s="1605"/>
      <c r="CM39" s="1605"/>
      <c r="CN39" s="1605"/>
      <c r="CO39" s="1605"/>
      <c r="CP39" s="1605"/>
      <c r="CQ39" s="1605"/>
      <c r="CR39" s="1605"/>
      <c r="CS39" s="1605"/>
      <c r="CT39" s="1605"/>
      <c r="CU39" s="1605"/>
      <c r="CV39" s="1605"/>
      <c r="CW39" s="1605"/>
      <c r="CX39" s="1605"/>
      <c r="CY39" s="1605"/>
      <c r="CZ39" s="1605"/>
      <c r="DA39" s="1605"/>
      <c r="DB39" s="1605"/>
      <c r="DC39" s="1605"/>
      <c r="DD39" s="1605"/>
      <c r="DE39" s="1605"/>
      <c r="DF39" s="1605"/>
      <c r="DG39" s="1605"/>
      <c r="DH39" s="1605"/>
      <c r="DI39" s="1605"/>
      <c r="DJ39" s="1605"/>
      <c r="DK39" s="1605"/>
      <c r="DL39" s="1605"/>
      <c r="DM39" s="1605"/>
      <c r="DN39" s="1605"/>
      <c r="DO39" s="1605"/>
      <c r="DP39" s="1605"/>
      <c r="DQ39" s="1605"/>
      <c r="DR39" s="1605"/>
      <c r="DS39" s="1605"/>
      <c r="DT39" s="1605"/>
      <c r="DU39" s="1605"/>
      <c r="DV39" s="1605"/>
      <c r="DW39" s="1605"/>
      <c r="DX39" s="1605"/>
      <c r="DY39" s="1605"/>
      <c r="DZ39" s="1605"/>
      <c r="EA39" s="1605"/>
      <c r="EB39" s="1605"/>
      <c r="EC39" s="1605"/>
      <c r="ED39" s="1605"/>
      <c r="EE39" s="1605"/>
      <c r="EF39" s="1605"/>
      <c r="EG39" s="1605"/>
      <c r="EH39" s="1605"/>
      <c r="EI39" s="1605"/>
      <c r="EJ39" s="1605"/>
      <c r="EK39" s="1605"/>
      <c r="EL39" s="1605"/>
      <c r="EM39" s="1605"/>
      <c r="EN39" s="1605"/>
      <c r="EO39" s="1605"/>
      <c r="EP39" s="1605"/>
      <c r="EQ39" s="1605"/>
      <c r="ER39" s="1605"/>
      <c r="ES39" s="1605"/>
      <c r="ET39" s="1605"/>
      <c r="EU39" s="1605"/>
      <c r="EV39" s="1605"/>
      <c r="EW39" s="1605"/>
      <c r="EX39" s="1605"/>
      <c r="EY39" s="1605"/>
      <c r="EZ39" s="1605"/>
      <c r="FA39" s="1605"/>
      <c r="FB39" s="1605"/>
      <c r="FC39" s="1605"/>
      <c r="FD39" s="1605"/>
      <c r="FE39" s="1605"/>
      <c r="FF39" s="1605"/>
      <c r="FG39" s="1605"/>
      <c r="FH39" s="1605"/>
      <c r="FI39" s="1605"/>
      <c r="FJ39" s="1605"/>
      <c r="FK39" s="1605"/>
      <c r="FL39" s="1605"/>
      <c r="FM39" s="1605"/>
      <c r="FN39" s="1605"/>
      <c r="FO39" s="1605"/>
      <c r="FP39" s="1605"/>
      <c r="FQ39" s="1605"/>
      <c r="FR39" s="1605"/>
      <c r="FS39" s="1605"/>
      <c r="FT39" s="1605"/>
      <c r="FU39" s="1605"/>
      <c r="FV39" s="1605"/>
      <c r="FW39" s="1605"/>
      <c r="FX39" s="1605"/>
    </row>
    <row r="40" spans="1:180" s="503" customFormat="1" ht="45">
      <c r="A40" s="1509" t="s">
        <v>2017</v>
      </c>
      <c r="B40" s="1510" t="s">
        <v>926</v>
      </c>
      <c r="C40" s="1511">
        <v>41113</v>
      </c>
      <c r="D40" s="1512">
        <v>44772</v>
      </c>
      <c r="E40" s="1512" t="str">
        <f t="shared" ca="1" si="8"/>
        <v>VIGENTE</v>
      </c>
      <c r="F40" s="1512" t="str">
        <f t="shared" ca="1" si="9"/>
        <v>OK</v>
      </c>
      <c r="G40" s="1510" t="s">
        <v>1617</v>
      </c>
      <c r="H40" s="1513" t="s">
        <v>5997</v>
      </c>
      <c r="I40" s="197" t="s">
        <v>5998</v>
      </c>
      <c r="J40" s="916" t="s">
        <v>5999</v>
      </c>
      <c r="K40" s="1179">
        <v>11820648</v>
      </c>
      <c r="L40" s="169"/>
      <c r="M40" s="169" t="str">
        <f t="shared" si="10"/>
        <v>D1207-67</v>
      </c>
      <c r="N40" s="169" t="str">
        <f t="shared" si="11"/>
        <v/>
      </c>
      <c r="O40" s="170"/>
      <c r="P40" s="170"/>
      <c r="Q40" s="170"/>
      <c r="R40" s="170"/>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row>
    <row r="41" spans="1:180" ht="45">
      <c r="A41" s="1502" t="s">
        <v>2017</v>
      </c>
      <c r="B41" s="194" t="s">
        <v>928</v>
      </c>
      <c r="C41" s="195">
        <v>41113</v>
      </c>
      <c r="D41" s="196">
        <v>44743</v>
      </c>
      <c r="E41" s="196" t="str">
        <f t="shared" ca="1" si="8"/>
        <v>VIGENTE</v>
      </c>
      <c r="F41" s="196" t="str">
        <f t="shared" ca="1" si="9"/>
        <v>OK</v>
      </c>
      <c r="G41" s="194" t="s">
        <v>1615</v>
      </c>
      <c r="H41" s="197" t="s">
        <v>941</v>
      </c>
      <c r="I41" s="916" t="s">
        <v>942</v>
      </c>
      <c r="J41" s="916" t="s">
        <v>943</v>
      </c>
      <c r="K41" s="1179" t="s">
        <v>233</v>
      </c>
      <c r="L41" s="169"/>
      <c r="M41" s="169" t="str">
        <f t="shared" si="10"/>
        <v>D1207-70</v>
      </c>
      <c r="N41" s="169" t="str">
        <f t="shared" si="11"/>
        <v/>
      </c>
      <c r="O41" s="170"/>
      <c r="P41" s="170"/>
      <c r="Q41" s="170"/>
      <c r="R41" s="170"/>
    </row>
    <row r="42" spans="1:180" ht="42.75" customHeight="1">
      <c r="A42" s="1502" t="s">
        <v>2017</v>
      </c>
      <c r="B42" s="194" t="s">
        <v>937</v>
      </c>
      <c r="C42" s="195">
        <v>41113</v>
      </c>
      <c r="D42" s="196">
        <v>44743</v>
      </c>
      <c r="E42" s="196" t="str">
        <f t="shared" ca="1" si="8"/>
        <v>VIGENTE</v>
      </c>
      <c r="F42" s="196" t="str">
        <f t="shared" ca="1" si="9"/>
        <v>OK</v>
      </c>
      <c r="G42" s="194" t="s">
        <v>1615</v>
      </c>
      <c r="H42" s="197" t="s">
        <v>944</v>
      </c>
      <c r="I42" s="916" t="s">
        <v>950</v>
      </c>
      <c r="J42" s="916" t="s">
        <v>680</v>
      </c>
      <c r="K42" s="1179" t="s">
        <v>229</v>
      </c>
      <c r="L42" s="169"/>
      <c r="M42" s="169" t="str">
        <f t="shared" si="10"/>
        <v>D1207-74</v>
      </c>
      <c r="N42" s="169" t="str">
        <f t="shared" si="11"/>
        <v/>
      </c>
      <c r="O42" s="170"/>
      <c r="P42" s="170"/>
      <c r="Q42" s="170"/>
      <c r="R42" s="170"/>
    </row>
    <row r="43" spans="1:180" ht="30">
      <c r="A43" s="1502" t="s">
        <v>2017</v>
      </c>
      <c r="B43" s="194" t="s">
        <v>938</v>
      </c>
      <c r="C43" s="195">
        <v>41113</v>
      </c>
      <c r="D43" s="196">
        <v>44743</v>
      </c>
      <c r="E43" s="196" t="str">
        <f t="shared" ca="1" si="8"/>
        <v>VIGENTE</v>
      </c>
      <c r="F43" s="196" t="str">
        <f t="shared" ca="1" si="9"/>
        <v>OK</v>
      </c>
      <c r="G43" s="194" t="s">
        <v>1615</v>
      </c>
      <c r="H43" s="197" t="s">
        <v>945</v>
      </c>
      <c r="I43" s="916" t="s">
        <v>227</v>
      </c>
      <c r="J43" s="916" t="s">
        <v>4349</v>
      </c>
      <c r="K43" s="1179" t="s">
        <v>231</v>
      </c>
      <c r="L43" s="169"/>
      <c r="M43" s="169" t="str">
        <f t="shared" si="10"/>
        <v>D1207-76</v>
      </c>
      <c r="N43" s="169" t="str">
        <f t="shared" si="11"/>
        <v/>
      </c>
      <c r="O43" s="170"/>
      <c r="P43" s="170"/>
      <c r="Q43" s="170"/>
      <c r="R43" s="170"/>
    </row>
    <row r="44" spans="1:180" ht="45">
      <c r="A44" s="1502" t="s">
        <v>2017</v>
      </c>
      <c r="B44" s="194" t="s">
        <v>939</v>
      </c>
      <c r="C44" s="195">
        <v>41113</v>
      </c>
      <c r="D44" s="196">
        <v>44743</v>
      </c>
      <c r="E44" s="196" t="str">
        <f t="shared" ca="1" si="8"/>
        <v>VIGENTE</v>
      </c>
      <c r="F44" s="196" t="str">
        <f t="shared" ca="1" si="9"/>
        <v>OK</v>
      </c>
      <c r="G44" s="194" t="s">
        <v>1615</v>
      </c>
      <c r="H44" s="197" t="s">
        <v>946</v>
      </c>
      <c r="I44" s="916" t="s">
        <v>4317</v>
      </c>
      <c r="J44" s="916" t="s">
        <v>4318</v>
      </c>
      <c r="K44" s="1179" t="s">
        <v>230</v>
      </c>
      <c r="L44" s="169"/>
      <c r="M44" s="169" t="str">
        <f t="shared" si="10"/>
        <v>D1207-77</v>
      </c>
      <c r="N44" s="169" t="str">
        <f t="shared" si="11"/>
        <v/>
      </c>
      <c r="O44" s="170"/>
      <c r="P44" s="170"/>
      <c r="Q44" s="170"/>
      <c r="R44" s="170"/>
    </row>
    <row r="45" spans="1:180">
      <c r="A45" s="1502" t="s">
        <v>2017</v>
      </c>
      <c r="B45" s="194" t="s">
        <v>940</v>
      </c>
      <c r="C45" s="195">
        <v>41113</v>
      </c>
      <c r="D45" s="196">
        <v>44743</v>
      </c>
      <c r="E45" s="196" t="str">
        <f t="shared" ca="1" si="8"/>
        <v>VIGENTE</v>
      </c>
      <c r="F45" s="196" t="str">
        <f t="shared" ca="1" si="9"/>
        <v>OK</v>
      </c>
      <c r="G45" s="194" t="s">
        <v>1615</v>
      </c>
      <c r="H45" s="197" t="s">
        <v>948</v>
      </c>
      <c r="I45" s="1505" t="s">
        <v>228</v>
      </c>
      <c r="J45" s="198" t="s">
        <v>4348</v>
      </c>
      <c r="K45" s="1179">
        <v>20767107</v>
      </c>
      <c r="L45" s="169"/>
      <c r="M45" s="169" t="str">
        <f t="shared" si="10"/>
        <v>D1207-79</v>
      </c>
      <c r="N45" s="169" t="str">
        <f t="shared" si="11"/>
        <v/>
      </c>
      <c r="O45" s="170"/>
      <c r="P45" s="170"/>
      <c r="Q45" s="170"/>
      <c r="R45" s="170"/>
    </row>
    <row r="46" spans="1:180" ht="60">
      <c r="A46" s="1495" t="s">
        <v>2027</v>
      </c>
      <c r="B46" s="832" t="s">
        <v>902</v>
      </c>
      <c r="C46" s="1506">
        <v>41095</v>
      </c>
      <c r="D46" s="834">
        <v>44747</v>
      </c>
      <c r="E46" s="834" t="str">
        <f t="shared" ca="1" si="8"/>
        <v>VIGENTE</v>
      </c>
      <c r="F46" s="834" t="str">
        <f t="shared" ca="1" si="9"/>
        <v>OK</v>
      </c>
      <c r="G46" s="832" t="s">
        <v>1615</v>
      </c>
      <c r="H46" s="1500" t="s">
        <v>5973</v>
      </c>
      <c r="I46" s="1500" t="s">
        <v>5974</v>
      </c>
      <c r="J46" s="1500" t="s">
        <v>4328</v>
      </c>
      <c r="K46" s="1272" t="s">
        <v>5975</v>
      </c>
      <c r="L46" s="169"/>
      <c r="M46" s="169" t="str">
        <f t="shared" si="10"/>
        <v>D1207-80</v>
      </c>
      <c r="N46" s="169" t="str">
        <f t="shared" si="11"/>
        <v/>
      </c>
      <c r="O46" s="170"/>
      <c r="P46" s="170"/>
      <c r="Q46" s="170"/>
      <c r="R46" s="170"/>
    </row>
    <row r="47" spans="1:180" ht="42" customHeight="1">
      <c r="A47" s="1495" t="s">
        <v>2027</v>
      </c>
      <c r="B47" s="832" t="s">
        <v>903</v>
      </c>
      <c r="C47" s="1506">
        <v>41095</v>
      </c>
      <c r="D47" s="834">
        <v>44747</v>
      </c>
      <c r="E47" s="834" t="str">
        <f t="shared" ca="1" si="8"/>
        <v>VIGENTE</v>
      </c>
      <c r="F47" s="834" t="str">
        <f t="shared" ca="1" si="9"/>
        <v>OK</v>
      </c>
      <c r="G47" s="832" t="s">
        <v>1615</v>
      </c>
      <c r="H47" s="1500" t="s">
        <v>5570</v>
      </c>
      <c r="I47" s="1500" t="s">
        <v>4315</v>
      </c>
      <c r="J47" s="1500" t="s">
        <v>5571</v>
      </c>
      <c r="K47" s="1272" t="s">
        <v>5572</v>
      </c>
      <c r="L47" s="169"/>
      <c r="M47" s="169" t="str">
        <f t="shared" si="10"/>
        <v>D1207-82</v>
      </c>
      <c r="N47" s="169" t="str">
        <f t="shared" si="11"/>
        <v/>
      </c>
      <c r="O47" s="170"/>
      <c r="P47" s="170"/>
      <c r="Q47" s="170"/>
      <c r="R47" s="170"/>
    </row>
    <row r="48" spans="1:180" s="503" customFormat="1" ht="51.75" customHeight="1">
      <c r="A48" s="1509" t="s">
        <v>2017</v>
      </c>
      <c r="B48" s="1510" t="s">
        <v>4368</v>
      </c>
      <c r="C48" s="1511">
        <v>41123</v>
      </c>
      <c r="D48" s="1512">
        <v>44774</v>
      </c>
      <c r="E48" s="196" t="str">
        <f t="shared" ref="E48" ca="1" si="12">IF(D48&lt;=$T$2,"CADUCADO","VIGENTE")</f>
        <v>VIGENTE</v>
      </c>
      <c r="F48" s="196" t="str">
        <f t="shared" ref="F48" ca="1" si="13">IF($T$2&gt;=(EDATE(D48,-4)),"ALERTA","OK")</f>
        <v>OK</v>
      </c>
      <c r="G48" s="1510" t="s">
        <v>1615</v>
      </c>
      <c r="H48" s="1513" t="s">
        <v>927</v>
      </c>
      <c r="I48" s="916" t="s">
        <v>4379</v>
      </c>
      <c r="J48" s="916" t="s">
        <v>680</v>
      </c>
      <c r="K48" s="1179" t="s">
        <v>236</v>
      </c>
      <c r="L48" s="169"/>
      <c r="M48" s="169" t="str">
        <f t="shared" si="10"/>
        <v>D1207-68</v>
      </c>
      <c r="N48" s="169" t="str">
        <f t="shared" si="11"/>
        <v/>
      </c>
      <c r="O48" s="170"/>
      <c r="P48" s="170"/>
      <c r="Q48" s="170"/>
      <c r="R48" s="170"/>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row>
    <row r="49" spans="1:180" s="503" customFormat="1" ht="30">
      <c r="A49" s="1509" t="s">
        <v>2017</v>
      </c>
      <c r="B49" s="1510" t="s">
        <v>4367</v>
      </c>
      <c r="C49" s="1511">
        <v>41123</v>
      </c>
      <c r="D49" s="1512">
        <v>44774</v>
      </c>
      <c r="E49" s="1512" t="str">
        <f t="shared" ca="1" si="8"/>
        <v>VIGENTE</v>
      </c>
      <c r="F49" s="1512" t="str">
        <f t="shared" ca="1" si="9"/>
        <v>OK</v>
      </c>
      <c r="G49" s="1510" t="s">
        <v>1615</v>
      </c>
      <c r="H49" s="1513" t="s">
        <v>929</v>
      </c>
      <c r="I49" s="916" t="s">
        <v>930</v>
      </c>
      <c r="J49" s="916" t="s">
        <v>557</v>
      </c>
      <c r="K49" s="1179" t="s">
        <v>237</v>
      </c>
      <c r="L49" s="169"/>
      <c r="M49" s="169" t="str">
        <f t="shared" si="10"/>
        <v>D1207-72</v>
      </c>
      <c r="N49" s="169" t="str">
        <f t="shared" si="11"/>
        <v/>
      </c>
      <c r="O49" s="170"/>
      <c r="P49" s="170"/>
      <c r="Q49" s="170"/>
      <c r="R49" s="170"/>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row>
    <row r="50" spans="1:180" ht="45">
      <c r="A50" s="1514" t="s">
        <v>2027</v>
      </c>
      <c r="B50" s="1515" t="s">
        <v>4366</v>
      </c>
      <c r="C50" s="1516">
        <v>41123</v>
      </c>
      <c r="D50" s="1517">
        <v>44774</v>
      </c>
      <c r="E50" s="1517" t="str">
        <f t="shared" ca="1" si="8"/>
        <v>VIGENTE</v>
      </c>
      <c r="F50" s="1517" t="str">
        <f t="shared" ca="1" si="9"/>
        <v>OK</v>
      </c>
      <c r="G50" s="1515" t="s">
        <v>1615</v>
      </c>
      <c r="H50" s="1518" t="s">
        <v>5883</v>
      </c>
      <c r="I50" s="1500" t="s">
        <v>931</v>
      </c>
      <c r="J50" s="1500" t="s">
        <v>5884</v>
      </c>
      <c r="K50" s="1272" t="s">
        <v>5885</v>
      </c>
      <c r="L50" s="169"/>
      <c r="M50" s="169" t="str">
        <f t="shared" si="10"/>
        <v>D1208-83</v>
      </c>
      <c r="N50" s="169" t="str">
        <f t="shared" si="11"/>
        <v/>
      </c>
      <c r="O50" s="170"/>
      <c r="P50" s="170"/>
      <c r="Q50" s="170"/>
      <c r="R50" s="170"/>
    </row>
    <row r="51" spans="1:180" ht="30">
      <c r="A51" s="1509" t="s">
        <v>2017</v>
      </c>
      <c r="B51" s="1510" t="s">
        <v>4365</v>
      </c>
      <c r="C51" s="1511">
        <v>41123</v>
      </c>
      <c r="D51" s="1512">
        <v>44774</v>
      </c>
      <c r="E51" s="1512" t="str">
        <f t="shared" ca="1" si="8"/>
        <v>VIGENTE</v>
      </c>
      <c r="F51" s="1512" t="str">
        <f t="shared" ca="1" si="9"/>
        <v>OK</v>
      </c>
      <c r="G51" s="1510" t="s">
        <v>1615</v>
      </c>
      <c r="H51" s="1513" t="s">
        <v>932</v>
      </c>
      <c r="I51" s="916" t="s">
        <v>4380</v>
      </c>
      <c r="J51" s="916" t="s">
        <v>936</v>
      </c>
      <c r="K51" s="1179" t="s">
        <v>232</v>
      </c>
      <c r="L51" s="169"/>
      <c r="M51" s="169" t="str">
        <f t="shared" si="10"/>
        <v>D1208-84</v>
      </c>
      <c r="N51" s="169" t="str">
        <f t="shared" si="11"/>
        <v/>
      </c>
      <c r="O51" s="170"/>
      <c r="P51" s="170"/>
      <c r="Q51" s="170"/>
      <c r="R51" s="170"/>
    </row>
    <row r="52" spans="1:180" ht="30">
      <c r="A52" s="1514" t="s">
        <v>2026</v>
      </c>
      <c r="B52" s="1515" t="s">
        <v>1987</v>
      </c>
      <c r="C52" s="1516">
        <v>41123</v>
      </c>
      <c r="D52" s="1517">
        <v>44774</v>
      </c>
      <c r="E52" s="1517" t="str">
        <f t="shared" ca="1" si="8"/>
        <v>VIGENTE</v>
      </c>
      <c r="F52" s="1517" t="str">
        <f t="shared" ca="1" si="9"/>
        <v>OK</v>
      </c>
      <c r="G52" s="1515" t="s">
        <v>1615</v>
      </c>
      <c r="H52" s="1518" t="s">
        <v>1988</v>
      </c>
      <c r="I52" s="1498" t="s">
        <v>4381</v>
      </c>
      <c r="J52" s="1497" t="s">
        <v>1990</v>
      </c>
      <c r="K52" s="1272" t="s">
        <v>1989</v>
      </c>
      <c r="L52" s="169"/>
      <c r="M52" s="169" t="str">
        <f t="shared" si="10"/>
        <v>D1208-85</v>
      </c>
      <c r="N52" s="169" t="str">
        <f t="shared" si="11"/>
        <v/>
      </c>
      <c r="O52" s="170"/>
      <c r="P52" s="170"/>
      <c r="Q52" s="170"/>
      <c r="R52" s="170"/>
    </row>
    <row r="53" spans="1:180" ht="30">
      <c r="A53" s="1502" t="s">
        <v>2017</v>
      </c>
      <c r="B53" s="194" t="s">
        <v>4364</v>
      </c>
      <c r="C53" s="195">
        <v>41123</v>
      </c>
      <c r="D53" s="196">
        <v>44774</v>
      </c>
      <c r="E53" s="196" t="str">
        <f t="shared" ca="1" si="8"/>
        <v>VIGENTE</v>
      </c>
      <c r="F53" s="196" t="str">
        <f t="shared" ca="1" si="9"/>
        <v>OK</v>
      </c>
      <c r="G53" s="194" t="s">
        <v>1615</v>
      </c>
      <c r="H53" s="197" t="s">
        <v>933</v>
      </c>
      <c r="I53" s="916" t="s">
        <v>935</v>
      </c>
      <c r="J53" s="916" t="s">
        <v>4373</v>
      </c>
      <c r="K53" s="1179" t="s">
        <v>234</v>
      </c>
      <c r="L53" s="169"/>
      <c r="M53" s="169" t="str">
        <f t="shared" si="10"/>
        <v>D1208-86</v>
      </c>
      <c r="N53" s="169" t="str">
        <f t="shared" si="11"/>
        <v/>
      </c>
      <c r="O53" s="170"/>
      <c r="P53" s="170"/>
      <c r="Q53" s="170"/>
      <c r="R53" s="170"/>
    </row>
    <row r="54" spans="1:180" ht="45">
      <c r="A54" s="1514" t="s">
        <v>2027</v>
      </c>
      <c r="B54" s="1515" t="s">
        <v>4363</v>
      </c>
      <c r="C54" s="1516">
        <v>41123</v>
      </c>
      <c r="D54" s="1517">
        <v>44774</v>
      </c>
      <c r="E54" s="1517" t="str">
        <f t="shared" ca="1" si="8"/>
        <v>VIGENTE</v>
      </c>
      <c r="F54" s="1517" t="str">
        <f t="shared" ca="1" si="9"/>
        <v>OK</v>
      </c>
      <c r="G54" s="1515" t="s">
        <v>1615</v>
      </c>
      <c r="H54" s="1518" t="s">
        <v>934</v>
      </c>
      <c r="I54" s="1500" t="s">
        <v>306</v>
      </c>
      <c r="J54" s="1500" t="s">
        <v>563</v>
      </c>
      <c r="K54" s="1272" t="s">
        <v>235</v>
      </c>
      <c r="L54" s="169"/>
      <c r="M54" s="169" t="str">
        <f t="shared" si="10"/>
        <v>D1208-87</v>
      </c>
      <c r="N54" s="169" t="str">
        <f t="shared" si="11"/>
        <v/>
      </c>
      <c r="O54" s="170"/>
      <c r="P54" s="170"/>
      <c r="Q54" s="170"/>
      <c r="R54" s="170"/>
    </row>
    <row r="55" spans="1:180" s="171" customFormat="1" ht="45">
      <c r="A55" s="1495" t="s">
        <v>2027</v>
      </c>
      <c r="B55" s="832" t="s">
        <v>4362</v>
      </c>
      <c r="C55" s="1506">
        <v>41123</v>
      </c>
      <c r="D55" s="834">
        <v>44774</v>
      </c>
      <c r="E55" s="834" t="str">
        <f t="shared" ca="1" si="8"/>
        <v>VIGENTE</v>
      </c>
      <c r="F55" s="834" t="str">
        <f t="shared" ca="1" si="9"/>
        <v>OK</v>
      </c>
      <c r="G55" s="832" t="s">
        <v>1615</v>
      </c>
      <c r="H55" s="1500" t="s">
        <v>6018</v>
      </c>
      <c r="I55" s="1497" t="s">
        <v>6019</v>
      </c>
      <c r="J55" s="1498" t="s">
        <v>6020</v>
      </c>
      <c r="K55" s="1272" t="s">
        <v>6021</v>
      </c>
      <c r="L55" s="169"/>
      <c r="M55" s="169" t="str">
        <f t="shared" si="10"/>
        <v>D1208-88</v>
      </c>
      <c r="N55" s="169" t="str">
        <f t="shared" si="11"/>
        <v/>
      </c>
      <c r="O55" s="170"/>
      <c r="P55" s="170"/>
      <c r="Q55" s="170"/>
      <c r="R55" s="170"/>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c r="CT55" s="161"/>
      <c r="CU55" s="161"/>
      <c r="CV55" s="161"/>
      <c r="CW55" s="161"/>
      <c r="CX55" s="161"/>
      <c r="CY55" s="161"/>
      <c r="CZ55" s="161"/>
      <c r="DA55" s="161"/>
      <c r="DB55" s="161"/>
      <c r="DC55" s="161"/>
      <c r="DD55" s="161"/>
      <c r="DE55" s="161"/>
      <c r="DF55" s="161"/>
      <c r="DG55" s="161"/>
      <c r="DH55" s="161"/>
      <c r="DI55" s="161"/>
      <c r="DJ55" s="161"/>
      <c r="DK55" s="161"/>
      <c r="DL55" s="161"/>
      <c r="DM55" s="161"/>
      <c r="DN55" s="161"/>
      <c r="DO55" s="161"/>
      <c r="DP55" s="161"/>
      <c r="DQ55" s="161"/>
      <c r="DR55" s="161"/>
      <c r="DS55" s="161"/>
      <c r="DT55" s="161"/>
      <c r="DU55" s="161"/>
      <c r="DV55" s="161"/>
      <c r="DW55" s="161"/>
      <c r="DX55" s="161"/>
      <c r="DY55" s="161"/>
      <c r="DZ55" s="161"/>
      <c r="EA55" s="161"/>
      <c r="EB55" s="161"/>
      <c r="EC55" s="161"/>
      <c r="ED55" s="161"/>
      <c r="EE55" s="161"/>
      <c r="EF55" s="161"/>
      <c r="EG55" s="161"/>
      <c r="EH55" s="161"/>
      <c r="EI55" s="161"/>
      <c r="EJ55" s="161"/>
      <c r="EK55" s="161"/>
      <c r="EL55" s="161"/>
      <c r="EM55" s="161"/>
      <c r="EN55" s="161"/>
      <c r="EO55" s="161"/>
      <c r="EP55" s="161"/>
      <c r="EQ55" s="161"/>
      <c r="ER55" s="161"/>
      <c r="ES55" s="161"/>
      <c r="ET55" s="161"/>
      <c r="EU55" s="161"/>
      <c r="EV55" s="161"/>
      <c r="EW55" s="161"/>
      <c r="EX55" s="161"/>
      <c r="EY55" s="161"/>
      <c r="EZ55" s="161"/>
      <c r="FA55" s="161"/>
      <c r="FB55" s="161"/>
      <c r="FC55" s="161"/>
      <c r="FD55" s="161"/>
      <c r="FE55" s="161"/>
      <c r="FF55" s="161"/>
      <c r="FG55" s="161"/>
      <c r="FH55" s="161"/>
      <c r="FI55" s="161"/>
      <c r="FJ55" s="161"/>
      <c r="FK55" s="161"/>
      <c r="FL55" s="161"/>
      <c r="FM55" s="161"/>
      <c r="FN55" s="161"/>
      <c r="FO55" s="161"/>
      <c r="FP55" s="161"/>
      <c r="FQ55" s="161"/>
      <c r="FR55" s="161"/>
      <c r="FS55" s="161"/>
      <c r="FT55" s="161"/>
      <c r="FU55" s="161"/>
      <c r="FV55" s="161"/>
      <c r="FW55" s="161"/>
      <c r="FX55" s="161"/>
    </row>
    <row r="56" spans="1:180" ht="30">
      <c r="A56" s="1509" t="s">
        <v>2017</v>
      </c>
      <c r="B56" s="1510" t="s">
        <v>269</v>
      </c>
      <c r="C56" s="1511">
        <v>41137</v>
      </c>
      <c r="D56" s="1512">
        <v>44789</v>
      </c>
      <c r="E56" s="1512" t="str">
        <f t="shared" ca="1" si="8"/>
        <v>VIGENTE</v>
      </c>
      <c r="F56" s="1512" t="str">
        <f t="shared" ca="1" si="9"/>
        <v>OK</v>
      </c>
      <c r="G56" s="1510" t="s">
        <v>1615</v>
      </c>
      <c r="H56" s="1513" t="s">
        <v>270</v>
      </c>
      <c r="I56" s="197" t="s">
        <v>4382</v>
      </c>
      <c r="J56" s="197" t="s">
        <v>820</v>
      </c>
      <c r="K56" s="1179" t="s">
        <v>271</v>
      </c>
      <c r="L56" s="169"/>
      <c r="M56" s="169" t="str">
        <f>IF(ISNUMBER(FIND("/",$B55,1)),MID($B55,1,FIND("/",$B55,1)-1),$B55)</f>
        <v>D1208-91</v>
      </c>
      <c r="N56" s="169" t="str">
        <f>IF(ISNUMBER(FIND("/",$B55,1)),MID($B55,FIND("/",$B55,1)+1,LEN($B55)),"")</f>
        <v/>
      </c>
      <c r="O56" s="170"/>
      <c r="P56" s="170"/>
      <c r="Q56" s="170"/>
      <c r="R56" s="170"/>
    </row>
    <row r="57" spans="1:180" ht="30">
      <c r="A57" s="1502" t="s">
        <v>2017</v>
      </c>
      <c r="B57" s="194" t="s">
        <v>272</v>
      </c>
      <c r="C57" s="195">
        <v>41137</v>
      </c>
      <c r="D57" s="196">
        <v>44774</v>
      </c>
      <c r="E57" s="196" t="str">
        <f t="shared" ca="1" si="8"/>
        <v>VIGENTE</v>
      </c>
      <c r="F57" s="196" t="str">
        <f t="shared" ca="1" si="9"/>
        <v>OK</v>
      </c>
      <c r="G57" s="194" t="s">
        <v>1615</v>
      </c>
      <c r="H57" s="197" t="s">
        <v>273</v>
      </c>
      <c r="I57" s="197" t="s">
        <v>300</v>
      </c>
      <c r="J57" s="197" t="s">
        <v>820</v>
      </c>
      <c r="K57" s="1179" t="s">
        <v>274</v>
      </c>
      <c r="L57" s="169"/>
      <c r="M57" s="169" t="e">
        <f>IF(ISNUMBER(FIND("/",#REF!,1)),MID(#REF!,1,FIND("/",#REF!,1)-1),#REF!)</f>
        <v>#REF!</v>
      </c>
      <c r="N57" s="169" t="str">
        <f>IF(ISNUMBER(FIND("/",#REF!,1)),MID(#REF!,FIND("/",#REF!,1)+1,LEN(#REF!)),"")</f>
        <v/>
      </c>
      <c r="O57" s="170"/>
      <c r="P57" s="170"/>
      <c r="Q57" s="170"/>
      <c r="R57" s="170"/>
    </row>
    <row r="58" spans="1:180" ht="30">
      <c r="A58" s="1509" t="s">
        <v>2017</v>
      </c>
      <c r="B58" s="1510" t="s">
        <v>276</v>
      </c>
      <c r="C58" s="1511">
        <v>41137</v>
      </c>
      <c r="D58" s="1512">
        <v>44789</v>
      </c>
      <c r="E58" s="1512" t="str">
        <f t="shared" ca="1" si="8"/>
        <v>VIGENTE</v>
      </c>
      <c r="F58" s="1512" t="str">
        <f t="shared" ca="1" si="9"/>
        <v>OK</v>
      </c>
      <c r="G58" s="1510" t="s">
        <v>1615</v>
      </c>
      <c r="H58" s="1513" t="s">
        <v>275</v>
      </c>
      <c r="I58" s="197" t="s">
        <v>4383</v>
      </c>
      <c r="J58" s="197" t="s">
        <v>820</v>
      </c>
      <c r="K58" s="1179" t="s">
        <v>277</v>
      </c>
      <c r="L58" s="169"/>
      <c r="M58" s="169" t="str">
        <f t="shared" si="10"/>
        <v>D1208-93</v>
      </c>
      <c r="N58" s="169" t="str">
        <f t="shared" si="11"/>
        <v/>
      </c>
      <c r="O58" s="170"/>
      <c r="P58" s="170"/>
      <c r="Q58" s="170"/>
      <c r="R58" s="170"/>
    </row>
    <row r="59" spans="1:180" ht="45">
      <c r="A59" s="1495" t="s">
        <v>2027</v>
      </c>
      <c r="B59" s="832" t="s">
        <v>278</v>
      </c>
      <c r="C59" s="1506">
        <v>41137</v>
      </c>
      <c r="D59" s="834">
        <v>44774</v>
      </c>
      <c r="E59" s="834" t="str">
        <f t="shared" ca="1" si="8"/>
        <v>VIGENTE</v>
      </c>
      <c r="F59" s="834" t="str">
        <f t="shared" ca="1" si="9"/>
        <v>OK</v>
      </c>
      <c r="G59" s="832" t="s">
        <v>1615</v>
      </c>
      <c r="H59" s="1500" t="s">
        <v>6012</v>
      </c>
      <c r="I59" s="1500" t="s">
        <v>6013</v>
      </c>
      <c r="J59" s="1500" t="s">
        <v>4328</v>
      </c>
      <c r="K59" s="1272" t="s">
        <v>6014</v>
      </c>
      <c r="L59" s="169"/>
      <c r="M59" s="169" t="str">
        <f t="shared" si="10"/>
        <v>D1208-94</v>
      </c>
      <c r="N59" s="169" t="str">
        <f t="shared" si="11"/>
        <v/>
      </c>
      <c r="O59" s="170"/>
      <c r="P59" s="170"/>
      <c r="Q59" s="170"/>
      <c r="R59" s="170"/>
    </row>
    <row r="60" spans="1:180" ht="30">
      <c r="A60" s="1502" t="s">
        <v>2017</v>
      </c>
      <c r="B60" s="194" t="s">
        <v>283</v>
      </c>
      <c r="C60" s="195">
        <v>41137</v>
      </c>
      <c r="D60" s="196">
        <v>44774</v>
      </c>
      <c r="E60" s="196" t="str">
        <f t="shared" ca="1" si="8"/>
        <v>VIGENTE</v>
      </c>
      <c r="F60" s="196" t="str">
        <f t="shared" ca="1" si="9"/>
        <v>OK</v>
      </c>
      <c r="G60" s="194" t="s">
        <v>1615</v>
      </c>
      <c r="H60" s="197" t="s">
        <v>284</v>
      </c>
      <c r="I60" s="916" t="s">
        <v>301</v>
      </c>
      <c r="J60" s="916" t="s">
        <v>4374</v>
      </c>
      <c r="K60" s="1179" t="s">
        <v>285</v>
      </c>
      <c r="L60" s="169"/>
      <c r="M60" s="169" t="str">
        <f t="shared" si="10"/>
        <v>D1208-95</v>
      </c>
      <c r="N60" s="169" t="str">
        <f t="shared" si="11"/>
        <v/>
      </c>
      <c r="O60" s="170"/>
      <c r="P60" s="170"/>
      <c r="Q60" s="170"/>
      <c r="R60" s="170"/>
    </row>
    <row r="61" spans="1:180" ht="45">
      <c r="A61" s="1495" t="s">
        <v>2027</v>
      </c>
      <c r="B61" s="832" t="s">
        <v>286</v>
      </c>
      <c r="C61" s="1506">
        <v>41137</v>
      </c>
      <c r="D61" s="834">
        <v>44774</v>
      </c>
      <c r="E61" s="834" t="str">
        <f t="shared" ca="1" si="8"/>
        <v>VIGENTE</v>
      </c>
      <c r="F61" s="834" t="str">
        <f t="shared" ca="1" si="9"/>
        <v>OK</v>
      </c>
      <c r="G61" s="832" t="s">
        <v>1615</v>
      </c>
      <c r="H61" s="1500" t="s">
        <v>6167</v>
      </c>
      <c r="I61" s="1500" t="s">
        <v>302</v>
      </c>
      <c r="J61" s="1500" t="s">
        <v>6168</v>
      </c>
      <c r="K61" s="1272" t="s">
        <v>6169</v>
      </c>
      <c r="L61" s="169"/>
      <c r="M61" s="169" t="str">
        <f t="shared" si="10"/>
        <v>D1208-96</v>
      </c>
      <c r="N61" s="169" t="str">
        <f t="shared" si="11"/>
        <v/>
      </c>
      <c r="O61" s="170"/>
      <c r="P61" s="170"/>
      <c r="Q61" s="170"/>
      <c r="R61" s="170"/>
    </row>
    <row r="62" spans="1:180" ht="45">
      <c r="A62" s="1495" t="s">
        <v>2027</v>
      </c>
      <c r="B62" s="832" t="s">
        <v>288</v>
      </c>
      <c r="C62" s="1506">
        <v>41137</v>
      </c>
      <c r="D62" s="834">
        <v>44774</v>
      </c>
      <c r="E62" s="834" t="str">
        <f t="shared" ca="1" si="8"/>
        <v>VIGENTE</v>
      </c>
      <c r="F62" s="834" t="str">
        <f t="shared" ca="1" si="9"/>
        <v>OK</v>
      </c>
      <c r="G62" s="832" t="s">
        <v>1615</v>
      </c>
      <c r="H62" s="1500" t="s">
        <v>289</v>
      </c>
      <c r="I62" s="1500" t="s">
        <v>305</v>
      </c>
      <c r="J62" s="1500" t="s">
        <v>287</v>
      </c>
      <c r="K62" s="1272" t="s">
        <v>290</v>
      </c>
      <c r="L62" s="169"/>
      <c r="M62" s="169" t="str">
        <f t="shared" si="10"/>
        <v>D1208-100</v>
      </c>
      <c r="N62" s="169" t="str">
        <f t="shared" si="11"/>
        <v/>
      </c>
      <c r="O62" s="170"/>
      <c r="P62" s="170"/>
      <c r="Q62" s="170"/>
      <c r="R62" s="170"/>
    </row>
    <row r="63" spans="1:180" ht="60">
      <c r="A63" s="1588" t="s">
        <v>3761</v>
      </c>
      <c r="B63" s="1589" t="s">
        <v>291</v>
      </c>
      <c r="C63" s="1590">
        <v>41137</v>
      </c>
      <c r="D63" s="1591">
        <v>44774</v>
      </c>
      <c r="E63" s="1591" t="str">
        <f t="shared" ca="1" si="8"/>
        <v>VIGENTE</v>
      </c>
      <c r="F63" s="1591" t="str">
        <f t="shared" ca="1" si="9"/>
        <v>OK</v>
      </c>
      <c r="G63" s="1589" t="s">
        <v>1615</v>
      </c>
      <c r="H63" s="1592" t="s">
        <v>5581</v>
      </c>
      <c r="I63" s="1587" t="s">
        <v>5582</v>
      </c>
      <c r="J63" s="1587" t="s">
        <v>5583</v>
      </c>
      <c r="K63" s="1851" t="s">
        <v>5584</v>
      </c>
      <c r="L63" s="169"/>
      <c r="M63" s="169" t="str">
        <f t="shared" si="10"/>
        <v>D1208-101</v>
      </c>
      <c r="N63" s="169" t="str">
        <f t="shared" si="11"/>
        <v/>
      </c>
      <c r="O63" s="170"/>
      <c r="P63" s="170"/>
      <c r="Q63" s="170"/>
      <c r="R63" s="170"/>
    </row>
    <row r="64" spans="1:180" ht="45">
      <c r="A64" s="1495" t="s">
        <v>2027</v>
      </c>
      <c r="B64" s="832" t="s">
        <v>292</v>
      </c>
      <c r="C64" s="1506">
        <v>41137</v>
      </c>
      <c r="D64" s="834">
        <v>44774</v>
      </c>
      <c r="E64" s="834" t="str">
        <f t="shared" ca="1" si="8"/>
        <v>VIGENTE</v>
      </c>
      <c r="F64" s="834" t="str">
        <f t="shared" ca="1" si="9"/>
        <v>OK</v>
      </c>
      <c r="G64" s="832" t="s">
        <v>1615</v>
      </c>
      <c r="H64" s="1500" t="s">
        <v>6085</v>
      </c>
      <c r="I64" s="1500" t="s">
        <v>303</v>
      </c>
      <c r="J64" s="1500" t="s">
        <v>5571</v>
      </c>
      <c r="K64" s="1272" t="s">
        <v>6086</v>
      </c>
      <c r="L64" s="169"/>
      <c r="M64" s="169" t="str">
        <f t="shared" si="10"/>
        <v>D1208-102</v>
      </c>
      <c r="N64" s="169" t="str">
        <f t="shared" si="11"/>
        <v/>
      </c>
      <c r="O64" s="170"/>
      <c r="P64" s="170"/>
      <c r="Q64" s="170"/>
      <c r="R64" s="170"/>
    </row>
    <row r="65" spans="1:180" s="1606" customFormat="1" ht="45">
      <c r="A65" s="1495" t="s">
        <v>2027</v>
      </c>
      <c r="B65" s="832" t="s">
        <v>293</v>
      </c>
      <c r="C65" s="1506">
        <v>41137</v>
      </c>
      <c r="D65" s="834">
        <v>44774</v>
      </c>
      <c r="E65" s="834" t="str">
        <f t="shared" ca="1" si="8"/>
        <v>VIGENTE</v>
      </c>
      <c r="F65" s="834" t="str">
        <f t="shared" ca="1" si="9"/>
        <v>OK</v>
      </c>
      <c r="G65" s="832" t="s">
        <v>1615</v>
      </c>
      <c r="H65" s="1500" t="s">
        <v>5546</v>
      </c>
      <c r="I65" s="1500" t="s">
        <v>5547</v>
      </c>
      <c r="J65" s="1500" t="s">
        <v>5548</v>
      </c>
      <c r="K65" s="1272" t="s">
        <v>5549</v>
      </c>
      <c r="L65" s="169"/>
      <c r="M65" s="169" t="str">
        <f t="shared" si="10"/>
        <v>D1208-103</v>
      </c>
      <c r="N65" s="169" t="str">
        <f t="shared" si="11"/>
        <v/>
      </c>
      <c r="O65" s="170"/>
      <c r="P65" s="170"/>
      <c r="Q65" s="170"/>
      <c r="R65" s="1604"/>
      <c r="S65" s="1605"/>
      <c r="T65" s="1605"/>
      <c r="U65" s="1605"/>
      <c r="V65" s="1605"/>
      <c r="W65" s="1605"/>
      <c r="X65" s="1605"/>
      <c r="Y65" s="1605"/>
      <c r="Z65" s="1605"/>
      <c r="AA65" s="1605"/>
      <c r="AB65" s="1605"/>
      <c r="AC65" s="1605"/>
      <c r="AD65" s="1605"/>
      <c r="AE65" s="1605"/>
      <c r="AF65" s="1605"/>
      <c r="AG65" s="1605"/>
      <c r="AH65" s="1605"/>
      <c r="AI65" s="1605"/>
      <c r="AJ65" s="1605"/>
      <c r="AK65" s="1605"/>
      <c r="AL65" s="1605"/>
      <c r="AM65" s="1605"/>
      <c r="AN65" s="1605"/>
      <c r="AO65" s="1605"/>
      <c r="AP65" s="1605"/>
      <c r="AQ65" s="1605"/>
      <c r="AR65" s="1605"/>
      <c r="AS65" s="1605"/>
      <c r="AT65" s="1605"/>
      <c r="AU65" s="1605"/>
      <c r="AV65" s="1605"/>
      <c r="AW65" s="1605"/>
      <c r="AX65" s="1605"/>
      <c r="AY65" s="1605"/>
      <c r="AZ65" s="1605"/>
      <c r="BA65" s="1605"/>
      <c r="BB65" s="1605"/>
      <c r="BC65" s="1605"/>
      <c r="BD65" s="1605"/>
      <c r="BE65" s="1605"/>
      <c r="BF65" s="1605"/>
      <c r="BG65" s="1605"/>
      <c r="BH65" s="1605"/>
      <c r="BI65" s="1605"/>
      <c r="BJ65" s="1605"/>
      <c r="BK65" s="1605"/>
      <c r="BL65" s="1605"/>
      <c r="BM65" s="1605"/>
      <c r="BN65" s="1605"/>
      <c r="BO65" s="1605"/>
      <c r="BP65" s="1605"/>
      <c r="BQ65" s="1605"/>
      <c r="BR65" s="1605"/>
      <c r="BS65" s="1605"/>
      <c r="BT65" s="1605"/>
      <c r="BU65" s="1605"/>
      <c r="BV65" s="1605"/>
      <c r="BW65" s="1605"/>
      <c r="BX65" s="1605"/>
      <c r="BY65" s="1605"/>
      <c r="BZ65" s="1605"/>
      <c r="CA65" s="1605"/>
      <c r="CB65" s="1605"/>
      <c r="CC65" s="1605"/>
      <c r="CD65" s="1605"/>
      <c r="CE65" s="1605"/>
      <c r="CF65" s="1605"/>
      <c r="CG65" s="1605"/>
      <c r="CH65" s="1605"/>
      <c r="CI65" s="1605"/>
      <c r="CJ65" s="1605"/>
      <c r="CK65" s="1605"/>
      <c r="CL65" s="1605"/>
      <c r="CM65" s="1605"/>
      <c r="CN65" s="1605"/>
      <c r="CO65" s="1605"/>
      <c r="CP65" s="1605"/>
      <c r="CQ65" s="1605"/>
      <c r="CR65" s="1605"/>
      <c r="CS65" s="1605"/>
      <c r="CT65" s="1605"/>
      <c r="CU65" s="1605"/>
      <c r="CV65" s="1605"/>
      <c r="CW65" s="1605"/>
      <c r="CX65" s="1605"/>
      <c r="CY65" s="1605"/>
      <c r="CZ65" s="1605"/>
      <c r="DA65" s="1605"/>
      <c r="DB65" s="1605"/>
      <c r="DC65" s="1605"/>
      <c r="DD65" s="1605"/>
      <c r="DE65" s="1605"/>
      <c r="DF65" s="1605"/>
      <c r="DG65" s="1605"/>
      <c r="DH65" s="1605"/>
      <c r="DI65" s="1605"/>
      <c r="DJ65" s="1605"/>
      <c r="DK65" s="1605"/>
      <c r="DL65" s="1605"/>
      <c r="DM65" s="1605"/>
      <c r="DN65" s="1605"/>
      <c r="DO65" s="1605"/>
      <c r="DP65" s="1605"/>
      <c r="DQ65" s="1605"/>
      <c r="DR65" s="1605"/>
      <c r="DS65" s="1605"/>
      <c r="DT65" s="1605"/>
      <c r="DU65" s="1605"/>
      <c r="DV65" s="1605"/>
      <c r="DW65" s="1605"/>
      <c r="DX65" s="1605"/>
      <c r="DY65" s="1605"/>
      <c r="DZ65" s="1605"/>
      <c r="EA65" s="1605"/>
      <c r="EB65" s="1605"/>
      <c r="EC65" s="1605"/>
      <c r="ED65" s="1605"/>
      <c r="EE65" s="1605"/>
      <c r="EF65" s="1605"/>
      <c r="EG65" s="1605"/>
      <c r="EH65" s="1605"/>
      <c r="EI65" s="1605"/>
      <c r="EJ65" s="1605"/>
      <c r="EK65" s="1605"/>
      <c r="EL65" s="1605"/>
      <c r="EM65" s="1605"/>
      <c r="EN65" s="1605"/>
      <c r="EO65" s="1605"/>
      <c r="EP65" s="1605"/>
      <c r="EQ65" s="1605"/>
      <c r="ER65" s="1605"/>
      <c r="ES65" s="1605"/>
      <c r="ET65" s="1605"/>
      <c r="EU65" s="1605"/>
      <c r="EV65" s="1605"/>
      <c r="EW65" s="1605"/>
      <c r="EX65" s="1605"/>
      <c r="EY65" s="1605"/>
      <c r="EZ65" s="1605"/>
      <c r="FA65" s="1605"/>
      <c r="FB65" s="1605"/>
      <c r="FC65" s="1605"/>
      <c r="FD65" s="1605"/>
      <c r="FE65" s="1605"/>
      <c r="FF65" s="1605"/>
      <c r="FG65" s="1605"/>
      <c r="FH65" s="1605"/>
      <c r="FI65" s="1605"/>
      <c r="FJ65" s="1605"/>
      <c r="FK65" s="1605"/>
      <c r="FL65" s="1605"/>
      <c r="FM65" s="1605"/>
      <c r="FN65" s="1605"/>
      <c r="FO65" s="1605"/>
      <c r="FP65" s="1605"/>
      <c r="FQ65" s="1605"/>
      <c r="FR65" s="1605"/>
      <c r="FS65" s="1605"/>
      <c r="FT65" s="1605"/>
      <c r="FU65" s="1605"/>
      <c r="FV65" s="1605"/>
      <c r="FW65" s="1605"/>
      <c r="FX65" s="1605"/>
    </row>
    <row r="66" spans="1:180" ht="45">
      <c r="A66" s="1495" t="s">
        <v>2027</v>
      </c>
      <c r="B66" s="832" t="s">
        <v>294</v>
      </c>
      <c r="C66" s="1506">
        <v>41137</v>
      </c>
      <c r="D66" s="834">
        <v>44774</v>
      </c>
      <c r="E66" s="834" t="str">
        <f t="shared" ca="1" si="8"/>
        <v>VIGENTE</v>
      </c>
      <c r="F66" s="834" t="str">
        <f t="shared" ca="1" si="9"/>
        <v>OK</v>
      </c>
      <c r="G66" s="832" t="s">
        <v>1615</v>
      </c>
      <c r="H66" s="1500" t="s">
        <v>6003</v>
      </c>
      <c r="I66" s="1500" t="s">
        <v>6004</v>
      </c>
      <c r="J66" s="1500" t="s">
        <v>4328</v>
      </c>
      <c r="K66" s="1272" t="s">
        <v>6005</v>
      </c>
      <c r="L66" s="169"/>
      <c r="M66" s="169" t="str">
        <f t="shared" si="10"/>
        <v>D1208-104</v>
      </c>
      <c r="N66" s="169" t="str">
        <f t="shared" si="11"/>
        <v/>
      </c>
      <c r="O66" s="170"/>
      <c r="P66" s="170"/>
      <c r="Q66" s="170"/>
      <c r="R66" s="170"/>
    </row>
    <row r="67" spans="1:180" s="171" customFormat="1" ht="60">
      <c r="A67" s="1514" t="s">
        <v>2027</v>
      </c>
      <c r="B67" s="1515" t="s">
        <v>295</v>
      </c>
      <c r="C67" s="1516">
        <v>41137</v>
      </c>
      <c r="D67" s="1517">
        <v>44774</v>
      </c>
      <c r="E67" s="1517" t="str">
        <f t="shared" ca="1" si="8"/>
        <v>VIGENTE</v>
      </c>
      <c r="F67" s="1517" t="str">
        <f t="shared" ca="1" si="9"/>
        <v>OK</v>
      </c>
      <c r="G67" s="1515" t="s">
        <v>1615</v>
      </c>
      <c r="H67" s="1518" t="s">
        <v>296</v>
      </c>
      <c r="I67" s="1498" t="s">
        <v>304</v>
      </c>
      <c r="J67" s="1498" t="s">
        <v>298</v>
      </c>
      <c r="K67" s="1272" t="s">
        <v>297</v>
      </c>
      <c r="L67" s="169"/>
      <c r="M67" s="169" t="str">
        <f t="shared" si="10"/>
        <v>D1208-105</v>
      </c>
      <c r="N67" s="169" t="str">
        <f t="shared" si="11"/>
        <v/>
      </c>
      <c r="O67" s="170"/>
      <c r="P67" s="170"/>
      <c r="Q67" s="170"/>
      <c r="R67" s="170"/>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c r="DL67" s="161"/>
      <c r="DM67" s="161"/>
      <c r="DN67" s="161"/>
      <c r="DO67" s="161"/>
      <c r="DP67" s="161"/>
      <c r="DQ67" s="161"/>
      <c r="DR67" s="161"/>
      <c r="DS67" s="161"/>
      <c r="DT67" s="161"/>
      <c r="DU67" s="161"/>
      <c r="DV67" s="161"/>
      <c r="DW67" s="161"/>
      <c r="DX67" s="161"/>
      <c r="DY67" s="161"/>
      <c r="DZ67" s="161"/>
      <c r="EA67" s="161"/>
      <c r="EB67" s="161"/>
      <c r="EC67" s="161"/>
      <c r="ED67" s="161"/>
      <c r="EE67" s="161"/>
      <c r="EF67" s="161"/>
      <c r="EG67" s="161"/>
      <c r="EH67" s="161"/>
      <c r="EI67" s="161"/>
      <c r="EJ67" s="161"/>
      <c r="EK67" s="161"/>
      <c r="EL67" s="161"/>
      <c r="EM67" s="161"/>
      <c r="EN67" s="161"/>
      <c r="EO67" s="161"/>
      <c r="EP67" s="161"/>
      <c r="EQ67" s="161"/>
      <c r="ER67" s="161"/>
      <c r="ES67" s="161"/>
      <c r="ET67" s="161"/>
      <c r="EU67" s="161"/>
      <c r="EV67" s="161"/>
      <c r="EW67" s="161"/>
      <c r="EX67" s="161"/>
      <c r="EY67" s="161"/>
      <c r="EZ67" s="161"/>
      <c r="FA67" s="161"/>
      <c r="FB67" s="161"/>
      <c r="FC67" s="161"/>
      <c r="FD67" s="161"/>
      <c r="FE67" s="161"/>
      <c r="FF67" s="161"/>
      <c r="FG67" s="161"/>
      <c r="FH67" s="161"/>
      <c r="FI67" s="161"/>
      <c r="FJ67" s="161"/>
      <c r="FK67" s="161"/>
      <c r="FL67" s="161"/>
      <c r="FM67" s="161"/>
      <c r="FN67" s="161"/>
      <c r="FO67" s="161"/>
      <c r="FP67" s="161"/>
      <c r="FQ67" s="161"/>
      <c r="FR67" s="161"/>
      <c r="FS67" s="161"/>
      <c r="FT67" s="161"/>
      <c r="FU67" s="161"/>
      <c r="FV67" s="161"/>
      <c r="FW67" s="161"/>
      <c r="FX67" s="161"/>
    </row>
    <row r="68" spans="1:180" ht="45">
      <c r="A68" s="1495" t="s">
        <v>2027</v>
      </c>
      <c r="B68" s="832" t="s">
        <v>299</v>
      </c>
      <c r="C68" s="1506">
        <v>41137</v>
      </c>
      <c r="D68" s="834">
        <v>44774</v>
      </c>
      <c r="E68" s="834" t="str">
        <f t="shared" ca="1" si="8"/>
        <v>VIGENTE</v>
      </c>
      <c r="F68" s="834" t="str">
        <f t="shared" ca="1" si="9"/>
        <v>OK</v>
      </c>
      <c r="G68" s="832" t="s">
        <v>1615</v>
      </c>
      <c r="H68" s="1500" t="s">
        <v>5573</v>
      </c>
      <c r="I68" s="1498" t="s">
        <v>5574</v>
      </c>
      <c r="J68" s="1498" t="s">
        <v>5575</v>
      </c>
      <c r="K68" s="1499" t="s">
        <v>5576</v>
      </c>
      <c r="L68" s="169"/>
      <c r="M68" s="169" t="str">
        <f t="shared" si="10"/>
        <v>D1208-106</v>
      </c>
      <c r="N68" s="169" t="str">
        <f t="shared" si="11"/>
        <v/>
      </c>
      <c r="O68" s="170"/>
      <c r="P68" s="170"/>
      <c r="Q68" s="170"/>
      <c r="R68" s="170"/>
    </row>
    <row r="69" spans="1:180" ht="30">
      <c r="A69" s="1502" t="s">
        <v>2017</v>
      </c>
      <c r="B69" s="194" t="s">
        <v>314</v>
      </c>
      <c r="C69" s="195">
        <v>41152</v>
      </c>
      <c r="D69" s="196">
        <v>44774</v>
      </c>
      <c r="E69" s="196" t="str">
        <f t="shared" ca="1" si="8"/>
        <v>VIGENTE</v>
      </c>
      <c r="F69" s="196" t="str">
        <f t="shared" ca="1" si="9"/>
        <v>OK</v>
      </c>
      <c r="G69" s="194" t="s">
        <v>1615</v>
      </c>
      <c r="H69" s="197" t="s">
        <v>4361</v>
      </c>
      <c r="I69" s="197" t="s">
        <v>320</v>
      </c>
      <c r="J69" s="916" t="s">
        <v>555</v>
      </c>
      <c r="K69" s="1179" t="s">
        <v>321</v>
      </c>
      <c r="L69" s="169"/>
      <c r="M69" s="169" t="e">
        <f>IF(ISNUMBER(FIND("/",#REF!,1)),MID(#REF!,1,FIND("/",#REF!,1)-1),#REF!)</f>
        <v>#REF!</v>
      </c>
      <c r="N69" s="169" t="str">
        <f>IF(ISNUMBER(FIND("/",#REF!,1)),MID(#REF!,FIND("/",#REF!,1)+1,LEN(#REF!)),"")</f>
        <v/>
      </c>
      <c r="O69" s="170"/>
      <c r="P69" s="170"/>
      <c r="Q69" s="170"/>
      <c r="R69" s="170"/>
    </row>
    <row r="70" spans="1:180" ht="30">
      <c r="A70" s="1495" t="s">
        <v>2027</v>
      </c>
      <c r="B70" s="832" t="s">
        <v>315</v>
      </c>
      <c r="C70" s="1506">
        <v>41152</v>
      </c>
      <c r="D70" s="834">
        <v>44774</v>
      </c>
      <c r="E70" s="834" t="str">
        <f t="shared" ca="1" si="8"/>
        <v>VIGENTE</v>
      </c>
      <c r="F70" s="834" t="str">
        <f t="shared" ca="1" si="9"/>
        <v>OK</v>
      </c>
      <c r="G70" s="832" t="s">
        <v>1615</v>
      </c>
      <c r="H70" s="1500" t="s">
        <v>322</v>
      </c>
      <c r="I70" s="1500" t="s">
        <v>323</v>
      </c>
      <c r="J70" s="1498" t="s">
        <v>324</v>
      </c>
      <c r="K70" s="1499" t="s">
        <v>325</v>
      </c>
      <c r="L70" s="169"/>
      <c r="M70" s="169" t="e">
        <f>IF(ISNUMBER(FIND("/",#REF!,1)),MID(#REF!,1,FIND("/",#REF!,1)-1),#REF!)</f>
        <v>#REF!</v>
      </c>
      <c r="N70" s="169" t="str">
        <f>IF(ISNUMBER(FIND("/",#REF!,1)),MID(#REF!,FIND("/",#REF!,1)+1,LEN(#REF!)),"")</f>
        <v/>
      </c>
      <c r="O70" s="170"/>
      <c r="P70" s="170"/>
      <c r="Q70" s="170"/>
      <c r="R70" s="170"/>
    </row>
    <row r="71" spans="1:180" ht="30">
      <c r="A71" s="1514" t="s">
        <v>2027</v>
      </c>
      <c r="B71" s="1515" t="s">
        <v>316</v>
      </c>
      <c r="C71" s="1516">
        <v>41152</v>
      </c>
      <c r="D71" s="1517">
        <v>44774</v>
      </c>
      <c r="E71" s="1517" t="str">
        <f t="shared" ca="1" si="8"/>
        <v>VIGENTE</v>
      </c>
      <c r="F71" s="1517" t="str">
        <f t="shared" ca="1" si="9"/>
        <v>OK</v>
      </c>
      <c r="G71" s="1515" t="s">
        <v>1615</v>
      </c>
      <c r="H71" s="1518" t="s">
        <v>5939</v>
      </c>
      <c r="I71" s="1500" t="s">
        <v>326</v>
      </c>
      <c r="J71" s="1498" t="s">
        <v>5940</v>
      </c>
      <c r="K71" s="1272" t="s">
        <v>5941</v>
      </c>
      <c r="L71" s="169"/>
      <c r="M71" s="169" t="str">
        <f t="shared" ref="M71:M98" si="14">IF(ISNUMBER(FIND("/",$B69,1)),MID($B69,1,FIND("/",$B69,1)-1),$B69)</f>
        <v>D1208-113</v>
      </c>
      <c r="N71" s="169" t="str">
        <f t="shared" ref="N71:N98" si="15">IF(ISNUMBER(FIND("/",$B69,1)),MID($B69,FIND("/",$B69,1)+1,LEN($B69)),"")</f>
        <v/>
      </c>
      <c r="O71" s="170"/>
      <c r="P71" s="170"/>
      <c r="Q71" s="170"/>
      <c r="R71" s="170"/>
    </row>
    <row r="72" spans="1:180" s="171" customFormat="1" ht="30">
      <c r="A72" s="1495" t="s">
        <v>2027</v>
      </c>
      <c r="B72" s="832" t="s">
        <v>317</v>
      </c>
      <c r="C72" s="1506">
        <v>41152</v>
      </c>
      <c r="D72" s="834">
        <v>44774</v>
      </c>
      <c r="E72" s="834" t="str">
        <f t="shared" ca="1" si="8"/>
        <v>VIGENTE</v>
      </c>
      <c r="F72" s="834" t="str">
        <f t="shared" ca="1" si="9"/>
        <v>OK</v>
      </c>
      <c r="G72" s="832" t="s">
        <v>1615</v>
      </c>
      <c r="H72" s="1500" t="s">
        <v>5976</v>
      </c>
      <c r="I72" s="1500" t="s">
        <v>327</v>
      </c>
      <c r="J72" s="1498" t="s">
        <v>4328</v>
      </c>
      <c r="K72" s="1272" t="s">
        <v>5977</v>
      </c>
      <c r="L72" s="169"/>
      <c r="M72" s="169" t="str">
        <f t="shared" si="14"/>
        <v>D1208-114</v>
      </c>
      <c r="N72" s="169" t="str">
        <f t="shared" si="15"/>
        <v/>
      </c>
      <c r="O72" s="170"/>
      <c r="P72" s="170"/>
      <c r="Q72" s="170"/>
      <c r="R72" s="170"/>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c r="ET72" s="161"/>
      <c r="EU72" s="161"/>
      <c r="EV72" s="161"/>
      <c r="EW72" s="161"/>
      <c r="EX72" s="161"/>
      <c r="EY72" s="161"/>
      <c r="EZ72" s="161"/>
      <c r="FA72" s="161"/>
      <c r="FB72" s="161"/>
      <c r="FC72" s="161"/>
      <c r="FD72" s="161"/>
      <c r="FE72" s="161"/>
      <c r="FF72" s="161"/>
      <c r="FG72" s="161"/>
      <c r="FH72" s="161"/>
      <c r="FI72" s="161"/>
      <c r="FJ72" s="161"/>
      <c r="FK72" s="161"/>
      <c r="FL72" s="161"/>
      <c r="FM72" s="161"/>
      <c r="FN72" s="161"/>
      <c r="FO72" s="161"/>
      <c r="FP72" s="161"/>
      <c r="FQ72" s="161"/>
      <c r="FR72" s="161"/>
      <c r="FS72" s="161"/>
      <c r="FT72" s="161"/>
      <c r="FU72" s="161"/>
      <c r="FV72" s="161"/>
      <c r="FW72" s="161"/>
      <c r="FX72" s="161"/>
    </row>
    <row r="73" spans="1:180" s="171" customFormat="1" ht="30">
      <c r="A73" s="1502" t="s">
        <v>2017</v>
      </c>
      <c r="B73" s="194" t="s">
        <v>318</v>
      </c>
      <c r="C73" s="195">
        <v>41152</v>
      </c>
      <c r="D73" s="196">
        <v>44774</v>
      </c>
      <c r="E73" s="196" t="str">
        <f t="shared" ca="1" si="8"/>
        <v>VIGENTE</v>
      </c>
      <c r="F73" s="196" t="str">
        <f t="shared" ca="1" si="9"/>
        <v>OK</v>
      </c>
      <c r="G73" s="194" t="s">
        <v>1615</v>
      </c>
      <c r="H73" s="197" t="s">
        <v>328</v>
      </c>
      <c r="I73" s="197" t="s">
        <v>329</v>
      </c>
      <c r="J73" s="916" t="s">
        <v>943</v>
      </c>
      <c r="K73" s="1179" t="s">
        <v>330</v>
      </c>
      <c r="L73" s="169"/>
      <c r="M73" s="169" t="str">
        <f t="shared" si="14"/>
        <v>D1208-115</v>
      </c>
      <c r="N73" s="169" t="str">
        <f t="shared" si="15"/>
        <v/>
      </c>
      <c r="O73" s="170"/>
      <c r="P73" s="170"/>
      <c r="Q73" s="170"/>
      <c r="R73" s="170"/>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c r="ET73" s="161"/>
      <c r="EU73" s="161"/>
      <c r="EV73" s="161"/>
      <c r="EW73" s="161"/>
      <c r="EX73" s="161"/>
      <c r="EY73" s="161"/>
      <c r="EZ73" s="161"/>
      <c r="FA73" s="161"/>
      <c r="FB73" s="161"/>
      <c r="FC73" s="161"/>
      <c r="FD73" s="161"/>
      <c r="FE73" s="161"/>
      <c r="FF73" s="161"/>
      <c r="FG73" s="161"/>
      <c r="FH73" s="161"/>
      <c r="FI73" s="161"/>
      <c r="FJ73" s="161"/>
      <c r="FK73" s="161"/>
      <c r="FL73" s="161"/>
      <c r="FM73" s="161"/>
      <c r="FN73" s="161"/>
      <c r="FO73" s="161"/>
      <c r="FP73" s="161"/>
      <c r="FQ73" s="161"/>
      <c r="FR73" s="161"/>
      <c r="FS73" s="161"/>
      <c r="FT73" s="161"/>
      <c r="FU73" s="161"/>
      <c r="FV73" s="161"/>
      <c r="FW73" s="161"/>
      <c r="FX73" s="161"/>
    </row>
    <row r="74" spans="1:180" s="171" customFormat="1" ht="45" customHeight="1">
      <c r="A74" s="1495" t="s">
        <v>2027</v>
      </c>
      <c r="B74" s="832" t="s">
        <v>319</v>
      </c>
      <c r="C74" s="1506">
        <v>41152</v>
      </c>
      <c r="D74" s="834">
        <v>44774</v>
      </c>
      <c r="E74" s="834" t="str">
        <f t="shared" ca="1" si="8"/>
        <v>VIGENTE</v>
      </c>
      <c r="F74" s="834" t="str">
        <f t="shared" ca="1" si="9"/>
        <v>OK</v>
      </c>
      <c r="G74" s="832" t="s">
        <v>1615</v>
      </c>
      <c r="H74" s="1500" t="s">
        <v>5952</v>
      </c>
      <c r="I74" s="1500" t="s">
        <v>5953</v>
      </c>
      <c r="J74" s="1498" t="s">
        <v>5954</v>
      </c>
      <c r="K74" s="1499" t="s">
        <v>5955</v>
      </c>
      <c r="L74" s="169"/>
      <c r="M74" s="169" t="str">
        <f>IF(ISNUMBER(FIND("/",$B73,1)),MID($B73,1,FIND("/",$B73,1)-1),$B73)</f>
        <v>D1208-117</v>
      </c>
      <c r="N74" s="169" t="str">
        <f>IF(ISNUMBER(FIND("/",$B73,1)),MID($B73,FIND("/",$B73,1)+1,LEN($B73)),"")</f>
        <v/>
      </c>
      <c r="O74" s="170"/>
      <c r="P74" s="170"/>
      <c r="Q74" s="170"/>
      <c r="R74" s="170"/>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row>
    <row r="75" spans="1:180" s="171" customFormat="1" ht="30">
      <c r="A75" s="1509" t="s">
        <v>2017</v>
      </c>
      <c r="B75" s="1510" t="s">
        <v>367</v>
      </c>
      <c r="C75" s="1511">
        <v>41169</v>
      </c>
      <c r="D75" s="1512">
        <v>44821</v>
      </c>
      <c r="E75" s="1512" t="str">
        <f t="shared" ca="1" si="8"/>
        <v>VIGENTE</v>
      </c>
      <c r="F75" s="1512" t="str">
        <f t="shared" ca="1" si="9"/>
        <v>OK</v>
      </c>
      <c r="G75" s="1510" t="s">
        <v>1615</v>
      </c>
      <c r="H75" s="1513" t="s">
        <v>332</v>
      </c>
      <c r="I75" s="198" t="s">
        <v>4394</v>
      </c>
      <c r="J75" s="1505" t="s">
        <v>335</v>
      </c>
      <c r="K75" s="1182">
        <v>20737593</v>
      </c>
      <c r="L75" s="169"/>
      <c r="M75" s="169" t="e">
        <f>IF(ISNUMBER(FIND("/",#REF!,1)),MID(#REF!,1,FIND("/",#REF!,1)-1),#REF!)</f>
        <v>#REF!</v>
      </c>
      <c r="N75" s="169" t="str">
        <f>IF(ISNUMBER(FIND("/",#REF!,1)),MID(#REF!,FIND("/",#REF!,1)+1,LEN(#REF!)),"")</f>
        <v/>
      </c>
      <c r="O75" s="170"/>
      <c r="P75" s="170"/>
      <c r="Q75" s="170"/>
      <c r="R75" s="170"/>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1"/>
      <c r="DM75" s="161"/>
      <c r="DN75" s="161"/>
      <c r="DO75" s="161"/>
      <c r="DP75" s="161"/>
      <c r="DQ75" s="161"/>
      <c r="DR75" s="161"/>
      <c r="DS75" s="161"/>
      <c r="DT75" s="161"/>
      <c r="DU75" s="161"/>
      <c r="DV75" s="161"/>
      <c r="DW75" s="161"/>
      <c r="DX75" s="161"/>
      <c r="DY75" s="161"/>
      <c r="DZ75" s="161"/>
      <c r="EA75" s="161"/>
      <c r="EB75" s="161"/>
      <c r="EC75" s="161"/>
      <c r="ED75" s="161"/>
      <c r="EE75" s="161"/>
      <c r="EF75" s="161"/>
      <c r="EG75" s="161"/>
      <c r="EH75" s="161"/>
      <c r="EI75" s="161"/>
      <c r="EJ75" s="161"/>
      <c r="EK75" s="161"/>
      <c r="EL75" s="161"/>
      <c r="EM75" s="161"/>
      <c r="EN75" s="161"/>
      <c r="EO75" s="161"/>
      <c r="EP75" s="161"/>
      <c r="EQ75" s="161"/>
      <c r="ER75" s="161"/>
      <c r="ES75" s="161"/>
      <c r="ET75" s="161"/>
      <c r="EU75" s="161"/>
      <c r="EV75" s="161"/>
      <c r="EW75" s="161"/>
      <c r="EX75" s="161"/>
      <c r="EY75" s="161"/>
      <c r="EZ75" s="161"/>
      <c r="FA75" s="161"/>
      <c r="FB75" s="161"/>
      <c r="FC75" s="161"/>
      <c r="FD75" s="161"/>
      <c r="FE75" s="161"/>
      <c r="FF75" s="161"/>
      <c r="FG75" s="161"/>
      <c r="FH75" s="161"/>
      <c r="FI75" s="161"/>
      <c r="FJ75" s="161"/>
      <c r="FK75" s="161"/>
      <c r="FL75" s="161"/>
      <c r="FM75" s="161"/>
      <c r="FN75" s="161"/>
      <c r="FO75" s="161"/>
      <c r="FP75" s="161"/>
      <c r="FQ75" s="161"/>
      <c r="FR75" s="161"/>
      <c r="FS75" s="161"/>
      <c r="FT75" s="161"/>
      <c r="FU75" s="161"/>
      <c r="FV75" s="161"/>
      <c r="FW75" s="161"/>
      <c r="FX75" s="161"/>
    </row>
    <row r="76" spans="1:180" s="171" customFormat="1" ht="30">
      <c r="A76" s="1502" t="s">
        <v>2017</v>
      </c>
      <c r="B76" s="194" t="s">
        <v>366</v>
      </c>
      <c r="C76" s="830">
        <v>41169</v>
      </c>
      <c r="D76" s="196">
        <v>44805</v>
      </c>
      <c r="E76" s="834" t="str">
        <f t="shared" ca="1" si="8"/>
        <v>VIGENTE</v>
      </c>
      <c r="F76" s="834" t="str">
        <f t="shared" ca="1" si="9"/>
        <v>OK</v>
      </c>
      <c r="G76" s="194" t="s">
        <v>1615</v>
      </c>
      <c r="H76" s="831" t="s">
        <v>333</v>
      </c>
      <c r="I76" s="831" t="s">
        <v>6248</v>
      </c>
      <c r="J76" s="197" t="s">
        <v>334</v>
      </c>
      <c r="K76" s="1179">
        <v>11208764</v>
      </c>
      <c r="L76" s="169"/>
      <c r="M76" s="169" t="str">
        <f t="shared" si="14"/>
        <v>D1208-119</v>
      </c>
      <c r="N76" s="169" t="str">
        <f t="shared" si="15"/>
        <v/>
      </c>
      <c r="O76" s="170"/>
      <c r="P76" s="170"/>
      <c r="Q76" s="170"/>
      <c r="R76" s="170"/>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161"/>
      <c r="DN76" s="161"/>
      <c r="DO76" s="161"/>
      <c r="DP76" s="161"/>
      <c r="DQ76" s="161"/>
      <c r="DR76" s="161"/>
      <c r="DS76" s="161"/>
      <c r="DT76" s="161"/>
      <c r="DU76" s="161"/>
      <c r="DV76" s="161"/>
      <c r="DW76" s="161"/>
      <c r="DX76" s="161"/>
      <c r="DY76" s="161"/>
      <c r="DZ76" s="161"/>
      <c r="EA76" s="161"/>
      <c r="EB76" s="161"/>
      <c r="EC76" s="161"/>
      <c r="ED76" s="161"/>
      <c r="EE76" s="161"/>
      <c r="EF76" s="161"/>
      <c r="EG76" s="161"/>
      <c r="EH76" s="161"/>
      <c r="EI76" s="161"/>
      <c r="EJ76" s="161"/>
      <c r="EK76" s="161"/>
      <c r="EL76" s="161"/>
      <c r="EM76" s="161"/>
      <c r="EN76" s="161"/>
      <c r="EO76" s="161"/>
      <c r="EP76" s="161"/>
      <c r="EQ76" s="161"/>
      <c r="ER76" s="161"/>
      <c r="ES76" s="161"/>
      <c r="ET76" s="161"/>
      <c r="EU76" s="161"/>
      <c r="EV76" s="161"/>
      <c r="EW76" s="161"/>
      <c r="EX76" s="161"/>
      <c r="EY76" s="161"/>
      <c r="EZ76" s="161"/>
      <c r="FA76" s="161"/>
      <c r="FB76" s="161"/>
      <c r="FC76" s="161"/>
      <c r="FD76" s="161"/>
      <c r="FE76" s="161"/>
      <c r="FF76" s="161"/>
      <c r="FG76" s="161"/>
      <c r="FH76" s="161"/>
      <c r="FI76" s="161"/>
      <c r="FJ76" s="161"/>
      <c r="FK76" s="161"/>
      <c r="FL76" s="161"/>
      <c r="FM76" s="161"/>
      <c r="FN76" s="161"/>
      <c r="FO76" s="161"/>
      <c r="FP76" s="161"/>
      <c r="FQ76" s="161"/>
      <c r="FR76" s="161"/>
      <c r="FS76" s="161"/>
      <c r="FT76" s="161"/>
      <c r="FU76" s="161"/>
      <c r="FV76" s="161"/>
      <c r="FW76" s="161"/>
      <c r="FX76" s="161"/>
    </row>
    <row r="77" spans="1:180" s="171" customFormat="1" ht="30">
      <c r="A77" s="1509" t="s">
        <v>2017</v>
      </c>
      <c r="B77" s="1510" t="s">
        <v>363</v>
      </c>
      <c r="C77" s="1511">
        <v>41185</v>
      </c>
      <c r="D77" s="1512">
        <v>44835</v>
      </c>
      <c r="E77" s="1512" t="str">
        <f t="shared" ca="1" si="8"/>
        <v>VIGENTE</v>
      </c>
      <c r="F77" s="1512" t="str">
        <f t="shared" ca="1" si="9"/>
        <v>OK</v>
      </c>
      <c r="G77" s="1510" t="s">
        <v>1615</v>
      </c>
      <c r="H77" s="1513" t="s">
        <v>368</v>
      </c>
      <c r="I77" s="198" t="s">
        <v>369</v>
      </c>
      <c r="J77" s="1505" t="s">
        <v>370</v>
      </c>
      <c r="K77" s="1182">
        <v>11622773</v>
      </c>
      <c r="L77" s="169"/>
      <c r="M77" s="169" t="str">
        <f t="shared" si="14"/>
        <v>D1209-125</v>
      </c>
      <c r="N77" s="169" t="str">
        <f t="shared" si="15"/>
        <v/>
      </c>
      <c r="O77" s="170"/>
      <c r="P77" s="170"/>
      <c r="Q77" s="170"/>
      <c r="R77" s="170"/>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161"/>
      <c r="DO77" s="161"/>
      <c r="DP77" s="161"/>
      <c r="DQ77" s="161"/>
      <c r="DR77" s="161"/>
      <c r="DS77" s="161"/>
      <c r="DT77" s="161"/>
      <c r="DU77" s="161"/>
      <c r="DV77" s="161"/>
      <c r="DW77" s="161"/>
      <c r="DX77" s="161"/>
      <c r="DY77" s="161"/>
      <c r="DZ77" s="161"/>
      <c r="EA77" s="161"/>
      <c r="EB77" s="161"/>
      <c r="EC77" s="161"/>
      <c r="ED77" s="161"/>
      <c r="EE77" s="161"/>
      <c r="EF77" s="161"/>
      <c r="EG77" s="161"/>
      <c r="EH77" s="161"/>
      <c r="EI77" s="161"/>
      <c r="EJ77" s="161"/>
      <c r="EK77" s="161"/>
      <c r="EL77" s="161"/>
      <c r="EM77" s="161"/>
      <c r="EN77" s="161"/>
      <c r="EO77" s="161"/>
      <c r="EP77" s="161"/>
      <c r="EQ77" s="161"/>
      <c r="ER77" s="161"/>
      <c r="ES77" s="161"/>
      <c r="ET77" s="161"/>
      <c r="EU77" s="161"/>
      <c r="EV77" s="161"/>
      <c r="EW77" s="161"/>
      <c r="EX77" s="161"/>
      <c r="EY77" s="161"/>
      <c r="EZ77" s="161"/>
      <c r="FA77" s="161"/>
      <c r="FB77" s="161"/>
      <c r="FC77" s="161"/>
      <c r="FD77" s="161"/>
      <c r="FE77" s="161"/>
      <c r="FF77" s="161"/>
      <c r="FG77" s="161"/>
      <c r="FH77" s="161"/>
      <c r="FI77" s="161"/>
      <c r="FJ77" s="161"/>
      <c r="FK77" s="161"/>
      <c r="FL77" s="161"/>
      <c r="FM77" s="161"/>
      <c r="FN77" s="161"/>
      <c r="FO77" s="161"/>
      <c r="FP77" s="161"/>
      <c r="FQ77" s="161"/>
      <c r="FR77" s="161"/>
      <c r="FS77" s="161"/>
      <c r="FT77" s="161"/>
      <c r="FU77" s="161"/>
      <c r="FV77" s="161"/>
      <c r="FW77" s="161"/>
      <c r="FX77" s="161"/>
    </row>
    <row r="78" spans="1:180" s="171" customFormat="1" ht="30">
      <c r="A78" s="1514" t="s">
        <v>2027</v>
      </c>
      <c r="B78" s="1515" t="s">
        <v>364</v>
      </c>
      <c r="C78" s="1516">
        <v>41185</v>
      </c>
      <c r="D78" s="1517">
        <v>44835</v>
      </c>
      <c r="E78" s="1517" t="str">
        <f t="shared" ca="1" si="8"/>
        <v>VIGENTE</v>
      </c>
      <c r="F78" s="1517" t="str">
        <f t="shared" ca="1" si="9"/>
        <v>OK</v>
      </c>
      <c r="G78" s="1515" t="s">
        <v>1615</v>
      </c>
      <c r="H78" s="1518" t="s">
        <v>373</v>
      </c>
      <c r="I78" s="1498" t="s">
        <v>374</v>
      </c>
      <c r="J78" s="1498" t="s">
        <v>375</v>
      </c>
      <c r="K78" s="1499" t="s">
        <v>376</v>
      </c>
      <c r="L78" s="169"/>
      <c r="M78" s="169" t="str">
        <f t="shared" si="14"/>
        <v>D1209-126</v>
      </c>
      <c r="N78" s="169" t="str">
        <f t="shared" si="15"/>
        <v/>
      </c>
      <c r="O78" s="170"/>
      <c r="P78" s="170"/>
      <c r="Q78" s="170"/>
      <c r="R78" s="170"/>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c r="DL78" s="161"/>
      <c r="DM78" s="161"/>
      <c r="DN78" s="161"/>
      <c r="DO78" s="161"/>
      <c r="DP78" s="161"/>
      <c r="DQ78" s="161"/>
      <c r="DR78" s="161"/>
      <c r="DS78" s="161"/>
      <c r="DT78" s="161"/>
      <c r="DU78" s="161"/>
      <c r="DV78" s="161"/>
      <c r="DW78" s="161"/>
      <c r="DX78" s="161"/>
      <c r="DY78" s="161"/>
      <c r="DZ78" s="161"/>
      <c r="EA78" s="161"/>
      <c r="EB78" s="161"/>
      <c r="EC78" s="161"/>
      <c r="ED78" s="161"/>
      <c r="EE78" s="161"/>
      <c r="EF78" s="161"/>
      <c r="EG78" s="161"/>
      <c r="EH78" s="161"/>
      <c r="EI78" s="161"/>
      <c r="EJ78" s="161"/>
      <c r="EK78" s="161"/>
      <c r="EL78" s="161"/>
      <c r="EM78" s="161"/>
      <c r="EN78" s="161"/>
      <c r="EO78" s="161"/>
      <c r="EP78" s="161"/>
      <c r="EQ78" s="161"/>
      <c r="ER78" s="161"/>
      <c r="ES78" s="161"/>
      <c r="ET78" s="161"/>
      <c r="EU78" s="161"/>
      <c r="EV78" s="161"/>
      <c r="EW78" s="161"/>
      <c r="EX78" s="161"/>
      <c r="EY78" s="161"/>
      <c r="EZ78" s="161"/>
      <c r="FA78" s="161"/>
      <c r="FB78" s="161"/>
      <c r="FC78" s="161"/>
      <c r="FD78" s="161"/>
      <c r="FE78" s="161"/>
      <c r="FF78" s="161"/>
      <c r="FG78" s="161"/>
      <c r="FH78" s="161"/>
      <c r="FI78" s="161"/>
      <c r="FJ78" s="161"/>
      <c r="FK78" s="161"/>
      <c r="FL78" s="161"/>
      <c r="FM78" s="161"/>
      <c r="FN78" s="161"/>
      <c r="FO78" s="161"/>
      <c r="FP78" s="161"/>
      <c r="FQ78" s="161"/>
      <c r="FR78" s="161"/>
      <c r="FS78" s="161"/>
      <c r="FT78" s="161"/>
      <c r="FU78" s="161"/>
      <c r="FV78" s="161"/>
      <c r="FW78" s="161"/>
      <c r="FX78" s="161"/>
    </row>
    <row r="79" spans="1:180" s="171" customFormat="1" ht="45">
      <c r="A79" s="1514" t="s">
        <v>2027</v>
      </c>
      <c r="B79" s="1515" t="s">
        <v>365</v>
      </c>
      <c r="C79" s="1516">
        <v>41185</v>
      </c>
      <c r="D79" s="1517">
        <v>44835</v>
      </c>
      <c r="E79" s="1517" t="str">
        <f t="shared" ca="1" si="8"/>
        <v>VIGENTE</v>
      </c>
      <c r="F79" s="1517" t="str">
        <f t="shared" ca="1" si="9"/>
        <v>OK</v>
      </c>
      <c r="G79" s="1515" t="s">
        <v>1616</v>
      </c>
      <c r="H79" s="1518" t="s">
        <v>6180</v>
      </c>
      <c r="I79" s="1498" t="s">
        <v>6181</v>
      </c>
      <c r="J79" s="1498" t="s">
        <v>563</v>
      </c>
      <c r="K79" s="1499" t="s">
        <v>6182</v>
      </c>
      <c r="L79" s="169"/>
      <c r="M79" s="169" t="str">
        <f t="shared" si="14"/>
        <v>D1210-129</v>
      </c>
      <c r="N79" s="169" t="str">
        <f t="shared" si="15"/>
        <v/>
      </c>
      <c r="O79" s="170"/>
      <c r="P79" s="170"/>
      <c r="Q79" s="170"/>
      <c r="R79" s="170"/>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c r="DL79" s="161"/>
      <c r="DM79" s="161"/>
      <c r="DN79" s="161"/>
      <c r="DO79" s="161"/>
      <c r="DP79" s="161"/>
      <c r="DQ79" s="161"/>
      <c r="DR79" s="161"/>
      <c r="DS79" s="161"/>
      <c r="DT79" s="161"/>
      <c r="DU79" s="161"/>
      <c r="DV79" s="161"/>
      <c r="DW79" s="161"/>
      <c r="DX79" s="161"/>
      <c r="DY79" s="161"/>
      <c r="DZ79" s="161"/>
      <c r="EA79" s="161"/>
      <c r="EB79" s="161"/>
      <c r="EC79" s="161"/>
      <c r="ED79" s="161"/>
      <c r="EE79" s="161"/>
      <c r="EF79" s="161"/>
      <c r="EG79" s="161"/>
      <c r="EH79" s="161"/>
      <c r="EI79" s="161"/>
      <c r="EJ79" s="161"/>
      <c r="EK79" s="161"/>
      <c r="EL79" s="161"/>
      <c r="EM79" s="161"/>
      <c r="EN79" s="161"/>
      <c r="EO79" s="161"/>
      <c r="EP79" s="161"/>
      <c r="EQ79" s="161"/>
      <c r="ER79" s="161"/>
      <c r="ES79" s="161"/>
      <c r="ET79" s="161"/>
      <c r="EU79" s="161"/>
      <c r="EV79" s="161"/>
      <c r="EW79" s="161"/>
      <c r="EX79" s="161"/>
      <c r="EY79" s="161"/>
      <c r="EZ79" s="161"/>
      <c r="FA79" s="161"/>
      <c r="FB79" s="161"/>
      <c r="FC79" s="161"/>
      <c r="FD79" s="161"/>
      <c r="FE79" s="161"/>
      <c r="FF79" s="161"/>
      <c r="FG79" s="161"/>
      <c r="FH79" s="161"/>
      <c r="FI79" s="161"/>
      <c r="FJ79" s="161"/>
      <c r="FK79" s="161"/>
      <c r="FL79" s="161"/>
      <c r="FM79" s="161"/>
      <c r="FN79" s="161"/>
      <c r="FO79" s="161"/>
      <c r="FP79" s="161"/>
      <c r="FQ79" s="161"/>
      <c r="FR79" s="161"/>
      <c r="FS79" s="161"/>
      <c r="FT79" s="161"/>
      <c r="FU79" s="161"/>
      <c r="FV79" s="161"/>
      <c r="FW79" s="161"/>
      <c r="FX79" s="161"/>
    </row>
    <row r="80" spans="1:180" s="171" customFormat="1" ht="30">
      <c r="A80" s="1509" t="s">
        <v>2017</v>
      </c>
      <c r="B80" s="1510" t="s">
        <v>371</v>
      </c>
      <c r="C80" s="1511">
        <v>41185</v>
      </c>
      <c r="D80" s="1512">
        <v>44835</v>
      </c>
      <c r="E80" s="1512" t="str">
        <f t="shared" ref="E80:E123" ca="1" si="16">IF(D80&lt;=$T$2,"CADUCADO","VIGENTE")</f>
        <v>VIGENTE</v>
      </c>
      <c r="F80" s="1512" t="str">
        <f t="shared" ref="F80:F123" ca="1" si="17">IF($T$2&gt;=(EDATE(D80,-4)),"ALERTA","OK")</f>
        <v>OK</v>
      </c>
      <c r="G80" s="1510" t="s">
        <v>1615</v>
      </c>
      <c r="H80" s="1513" t="s">
        <v>379</v>
      </c>
      <c r="I80" s="198" t="s">
        <v>377</v>
      </c>
      <c r="J80" s="1505" t="s">
        <v>378</v>
      </c>
      <c r="K80" s="1182">
        <v>11200658</v>
      </c>
      <c r="L80" s="169"/>
      <c r="M80" s="169" t="str">
        <f t="shared" si="14"/>
        <v>D1210-130</v>
      </c>
      <c r="N80" s="169" t="str">
        <f t="shared" si="15"/>
        <v/>
      </c>
      <c r="O80" s="170"/>
      <c r="P80" s="170"/>
      <c r="Q80" s="170"/>
      <c r="R80" s="170"/>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1"/>
      <c r="DM80" s="161"/>
      <c r="DN80" s="161"/>
      <c r="DO80" s="161"/>
      <c r="DP80" s="161"/>
      <c r="DQ80" s="161"/>
      <c r="DR80" s="161"/>
      <c r="DS80" s="161"/>
      <c r="DT80" s="161"/>
      <c r="DU80" s="161"/>
      <c r="DV80" s="161"/>
      <c r="DW80" s="161"/>
      <c r="DX80" s="161"/>
      <c r="DY80" s="161"/>
      <c r="DZ80" s="161"/>
      <c r="EA80" s="161"/>
      <c r="EB80" s="161"/>
      <c r="EC80" s="161"/>
      <c r="ED80" s="161"/>
      <c r="EE80" s="161"/>
      <c r="EF80" s="161"/>
      <c r="EG80" s="161"/>
      <c r="EH80" s="161"/>
      <c r="EI80" s="161"/>
      <c r="EJ80" s="161"/>
      <c r="EK80" s="161"/>
      <c r="EL80" s="161"/>
      <c r="EM80" s="161"/>
      <c r="EN80" s="161"/>
      <c r="EO80" s="161"/>
      <c r="EP80" s="161"/>
      <c r="EQ80" s="161"/>
      <c r="ER80" s="161"/>
      <c r="ES80" s="161"/>
      <c r="ET80" s="161"/>
      <c r="EU80" s="161"/>
      <c r="EV80" s="161"/>
      <c r="EW80" s="161"/>
      <c r="EX80" s="161"/>
      <c r="EY80" s="161"/>
      <c r="EZ80" s="161"/>
      <c r="FA80" s="161"/>
      <c r="FB80" s="161"/>
      <c r="FC80" s="161"/>
      <c r="FD80" s="161"/>
      <c r="FE80" s="161"/>
      <c r="FF80" s="161"/>
      <c r="FG80" s="161"/>
      <c r="FH80" s="161"/>
      <c r="FI80" s="161"/>
      <c r="FJ80" s="161"/>
      <c r="FK80" s="161"/>
      <c r="FL80" s="161"/>
      <c r="FM80" s="161"/>
      <c r="FN80" s="161"/>
      <c r="FO80" s="161"/>
      <c r="FP80" s="161"/>
      <c r="FQ80" s="161"/>
      <c r="FR80" s="161"/>
      <c r="FS80" s="161"/>
      <c r="FT80" s="161"/>
      <c r="FU80" s="161"/>
      <c r="FV80" s="161"/>
      <c r="FW80" s="161"/>
      <c r="FX80" s="161"/>
    </row>
    <row r="81" spans="1:180" s="171" customFormat="1" ht="30">
      <c r="A81" s="1509" t="s">
        <v>2017</v>
      </c>
      <c r="B81" s="1510" t="s">
        <v>372</v>
      </c>
      <c r="C81" s="1511">
        <v>41185</v>
      </c>
      <c r="D81" s="1512">
        <v>44835</v>
      </c>
      <c r="E81" s="1512" t="str">
        <f t="shared" ca="1" si="16"/>
        <v>VIGENTE</v>
      </c>
      <c r="F81" s="1512" t="str">
        <f t="shared" ca="1" si="17"/>
        <v>OK</v>
      </c>
      <c r="G81" s="1510" t="s">
        <v>1615</v>
      </c>
      <c r="H81" s="1513" t="s">
        <v>4384</v>
      </c>
      <c r="I81" s="198" t="s">
        <v>380</v>
      </c>
      <c r="J81" s="198" t="s">
        <v>381</v>
      </c>
      <c r="K81" s="1179" t="s">
        <v>382</v>
      </c>
      <c r="L81" s="169"/>
      <c r="M81" s="169" t="str">
        <f t="shared" si="14"/>
        <v>D1210-132</v>
      </c>
      <c r="N81" s="169" t="str">
        <f t="shared" si="15"/>
        <v/>
      </c>
      <c r="O81" s="170"/>
      <c r="P81" s="170"/>
      <c r="Q81" s="170"/>
      <c r="R81" s="170"/>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c r="DL81" s="161"/>
      <c r="DM81" s="161"/>
      <c r="DN81" s="161"/>
      <c r="DO81" s="161"/>
      <c r="DP81" s="161"/>
      <c r="DQ81" s="161"/>
      <c r="DR81" s="161"/>
      <c r="DS81" s="161"/>
      <c r="DT81" s="161"/>
      <c r="DU81" s="161"/>
      <c r="DV81" s="161"/>
      <c r="DW81" s="161"/>
      <c r="DX81" s="161"/>
      <c r="DY81" s="161"/>
      <c r="DZ81" s="161"/>
      <c r="EA81" s="161"/>
      <c r="EB81" s="161"/>
      <c r="EC81" s="161"/>
      <c r="ED81" s="161"/>
      <c r="EE81" s="161"/>
      <c r="EF81" s="161"/>
      <c r="EG81" s="161"/>
      <c r="EH81" s="161"/>
      <c r="EI81" s="161"/>
      <c r="EJ81" s="161"/>
      <c r="EK81" s="161"/>
      <c r="EL81" s="161"/>
      <c r="EM81" s="161"/>
      <c r="EN81" s="161"/>
      <c r="EO81" s="161"/>
      <c r="EP81" s="161"/>
      <c r="EQ81" s="161"/>
      <c r="ER81" s="161"/>
      <c r="ES81" s="161"/>
      <c r="ET81" s="161"/>
      <c r="EU81" s="161"/>
      <c r="EV81" s="161"/>
      <c r="EW81" s="161"/>
      <c r="EX81" s="161"/>
      <c r="EY81" s="161"/>
      <c r="EZ81" s="161"/>
      <c r="FA81" s="161"/>
      <c r="FB81" s="161"/>
      <c r="FC81" s="161"/>
      <c r="FD81" s="161"/>
      <c r="FE81" s="161"/>
      <c r="FF81" s="161"/>
      <c r="FG81" s="161"/>
      <c r="FH81" s="161"/>
      <c r="FI81" s="161"/>
      <c r="FJ81" s="161"/>
      <c r="FK81" s="161"/>
      <c r="FL81" s="161"/>
      <c r="FM81" s="161"/>
      <c r="FN81" s="161"/>
      <c r="FO81" s="161"/>
      <c r="FP81" s="161"/>
      <c r="FQ81" s="161"/>
      <c r="FR81" s="161"/>
      <c r="FS81" s="161"/>
      <c r="FT81" s="161"/>
      <c r="FU81" s="161"/>
      <c r="FV81" s="161"/>
      <c r="FW81" s="161"/>
      <c r="FX81" s="161"/>
    </row>
    <row r="82" spans="1:180" s="171" customFormat="1" ht="60">
      <c r="A82" s="1495" t="s">
        <v>2027</v>
      </c>
      <c r="B82" s="836" t="s">
        <v>534</v>
      </c>
      <c r="C82" s="1506">
        <v>41248</v>
      </c>
      <c r="D82" s="834">
        <v>44896</v>
      </c>
      <c r="E82" s="834" t="str">
        <f t="shared" ca="1" si="16"/>
        <v>VIGENTE</v>
      </c>
      <c r="F82" s="834" t="str">
        <f t="shared" ca="1" si="17"/>
        <v>OK</v>
      </c>
      <c r="G82" s="836" t="s">
        <v>1616</v>
      </c>
      <c r="H82" s="1500" t="s">
        <v>3276</v>
      </c>
      <c r="I82" s="1500" t="s">
        <v>4603</v>
      </c>
      <c r="J82" s="1498" t="s">
        <v>4602</v>
      </c>
      <c r="K82" s="1499" t="s">
        <v>3277</v>
      </c>
      <c r="L82" s="169"/>
      <c r="M82" s="169" t="str">
        <f t="shared" si="14"/>
        <v>D1210-137</v>
      </c>
      <c r="N82" s="169" t="str">
        <f t="shared" si="15"/>
        <v/>
      </c>
      <c r="O82" s="170"/>
      <c r="P82" s="170"/>
      <c r="Q82" s="170"/>
      <c r="R82" s="170"/>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1"/>
      <c r="DM82" s="161"/>
      <c r="DN82" s="161"/>
      <c r="DO82" s="161"/>
      <c r="DP82" s="161"/>
      <c r="DQ82" s="161"/>
      <c r="DR82" s="161"/>
      <c r="DS82" s="161"/>
      <c r="DT82" s="161"/>
      <c r="DU82" s="161"/>
      <c r="DV82" s="161"/>
      <c r="DW82" s="161"/>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c r="ET82" s="161"/>
      <c r="EU82" s="161"/>
      <c r="EV82" s="161"/>
      <c r="EW82" s="161"/>
      <c r="EX82" s="161"/>
      <c r="EY82" s="161"/>
      <c r="EZ82" s="161"/>
      <c r="FA82" s="161"/>
      <c r="FB82" s="161"/>
      <c r="FC82" s="161"/>
      <c r="FD82" s="161"/>
      <c r="FE82" s="161"/>
      <c r="FF82" s="161"/>
      <c r="FG82" s="161"/>
      <c r="FH82" s="161"/>
      <c r="FI82" s="161"/>
      <c r="FJ82" s="161"/>
      <c r="FK82" s="161"/>
      <c r="FL82" s="161"/>
      <c r="FM82" s="161"/>
      <c r="FN82" s="161"/>
      <c r="FO82" s="161"/>
      <c r="FP82" s="161"/>
      <c r="FQ82" s="161"/>
      <c r="FR82" s="161"/>
      <c r="FS82" s="161"/>
      <c r="FT82" s="161"/>
      <c r="FU82" s="161"/>
      <c r="FV82" s="161"/>
      <c r="FW82" s="161"/>
      <c r="FX82" s="161"/>
    </row>
    <row r="83" spans="1:180" s="171" customFormat="1" ht="45">
      <c r="A83" s="1495" t="s">
        <v>2027</v>
      </c>
      <c r="B83" s="836" t="s">
        <v>535</v>
      </c>
      <c r="C83" s="1506">
        <v>41248</v>
      </c>
      <c r="D83" s="834">
        <v>45261</v>
      </c>
      <c r="E83" s="834" t="str">
        <f t="shared" ca="1" si="16"/>
        <v>VIGENTE</v>
      </c>
      <c r="F83" s="834" t="str">
        <f t="shared" ca="1" si="17"/>
        <v>OK</v>
      </c>
      <c r="G83" s="836" t="s">
        <v>1615</v>
      </c>
      <c r="H83" s="1500" t="s">
        <v>5960</v>
      </c>
      <c r="I83" s="1498" t="s">
        <v>536</v>
      </c>
      <c r="J83" s="1498" t="s">
        <v>4602</v>
      </c>
      <c r="K83" s="1272" t="s">
        <v>6426</v>
      </c>
      <c r="L83" s="169"/>
      <c r="M83" s="169" t="str">
        <f t="shared" si="14"/>
        <v>D1210-138</v>
      </c>
      <c r="N83" s="169" t="str">
        <f t="shared" si="15"/>
        <v/>
      </c>
      <c r="O83" s="170"/>
      <c r="P83" s="170"/>
      <c r="Q83" s="170"/>
      <c r="R83" s="170"/>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c r="DL83" s="161"/>
      <c r="DM83" s="161"/>
      <c r="DN83" s="161"/>
      <c r="DO83" s="161"/>
      <c r="DP83" s="161"/>
      <c r="DQ83" s="161"/>
      <c r="DR83" s="161"/>
      <c r="DS83" s="161"/>
      <c r="DT83" s="161"/>
      <c r="DU83" s="161"/>
      <c r="DV83" s="161"/>
      <c r="DW83" s="161"/>
      <c r="DX83" s="161"/>
      <c r="DY83" s="161"/>
      <c r="DZ83" s="161"/>
      <c r="EA83" s="161"/>
      <c r="EB83" s="161"/>
      <c r="EC83" s="161"/>
      <c r="ED83" s="161"/>
      <c r="EE83" s="161"/>
      <c r="EF83" s="161"/>
      <c r="EG83" s="161"/>
      <c r="EH83" s="161"/>
      <c r="EI83" s="161"/>
      <c r="EJ83" s="161"/>
      <c r="EK83" s="161"/>
      <c r="EL83" s="161"/>
      <c r="EM83" s="161"/>
      <c r="EN83" s="161"/>
      <c r="EO83" s="161"/>
      <c r="EP83" s="161"/>
      <c r="EQ83" s="161"/>
      <c r="ER83" s="161"/>
      <c r="ES83" s="161"/>
      <c r="ET83" s="161"/>
      <c r="EU83" s="161"/>
      <c r="EV83" s="161"/>
      <c r="EW83" s="161"/>
      <c r="EX83" s="161"/>
      <c r="EY83" s="161"/>
      <c r="EZ83" s="161"/>
      <c r="FA83" s="161"/>
      <c r="FB83" s="161"/>
      <c r="FC83" s="161"/>
      <c r="FD83" s="161"/>
      <c r="FE83" s="161"/>
      <c r="FF83" s="161"/>
      <c r="FG83" s="161"/>
      <c r="FH83" s="161"/>
      <c r="FI83" s="161"/>
      <c r="FJ83" s="161"/>
      <c r="FK83" s="161"/>
      <c r="FL83" s="161"/>
      <c r="FM83" s="161"/>
      <c r="FN83" s="161"/>
      <c r="FO83" s="161"/>
      <c r="FP83" s="161"/>
      <c r="FQ83" s="161"/>
      <c r="FR83" s="161"/>
      <c r="FS83" s="161"/>
      <c r="FT83" s="161"/>
      <c r="FU83" s="161"/>
      <c r="FV83" s="161"/>
      <c r="FW83" s="161"/>
      <c r="FX83" s="161"/>
    </row>
    <row r="84" spans="1:180" s="160" customFormat="1" ht="46.5" customHeight="1">
      <c r="A84" s="1495" t="s">
        <v>2027</v>
      </c>
      <c r="B84" s="836" t="s">
        <v>538</v>
      </c>
      <c r="C84" s="1506">
        <v>41248</v>
      </c>
      <c r="D84" s="834">
        <v>44900</v>
      </c>
      <c r="E84" s="834" t="str">
        <f t="shared" ca="1" si="16"/>
        <v>VIGENTE</v>
      </c>
      <c r="F84" s="834" t="str">
        <f t="shared" ca="1" si="17"/>
        <v>OK</v>
      </c>
      <c r="G84" s="836" t="s">
        <v>1615</v>
      </c>
      <c r="H84" s="1500" t="s">
        <v>5553</v>
      </c>
      <c r="I84" s="1497" t="s">
        <v>5554</v>
      </c>
      <c r="J84" s="1498" t="s">
        <v>5555</v>
      </c>
      <c r="K84" s="1499" t="s">
        <v>5556</v>
      </c>
      <c r="L84" s="169"/>
      <c r="M84" s="169" t="str">
        <f t="shared" si="14"/>
        <v>D1212-159</v>
      </c>
      <c r="N84" s="169" t="str">
        <f t="shared" si="15"/>
        <v/>
      </c>
      <c r="O84" s="170"/>
      <c r="P84" s="170"/>
      <c r="Q84" s="170"/>
      <c r="R84" s="170"/>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61"/>
      <c r="EB84" s="161"/>
      <c r="EC84" s="161"/>
      <c r="ED84" s="161"/>
      <c r="EE84" s="161"/>
      <c r="EF84" s="161"/>
      <c r="EG84" s="161"/>
      <c r="EH84" s="161"/>
      <c r="EI84" s="161"/>
      <c r="EJ84" s="161"/>
      <c r="EK84" s="161"/>
      <c r="EL84" s="161"/>
      <c r="EM84" s="161"/>
      <c r="EN84" s="161"/>
      <c r="EO84" s="161"/>
      <c r="EP84" s="161"/>
      <c r="EQ84" s="161"/>
      <c r="ER84" s="161"/>
      <c r="ES84" s="161"/>
      <c r="ET84" s="161"/>
      <c r="EU84" s="161"/>
      <c r="EV84" s="161"/>
      <c r="EW84" s="161"/>
      <c r="EX84" s="161"/>
      <c r="EY84" s="161"/>
      <c r="EZ84" s="161"/>
      <c r="FA84" s="161"/>
      <c r="FB84" s="161"/>
      <c r="FC84" s="161"/>
      <c r="FD84" s="161"/>
      <c r="FE84" s="161"/>
      <c r="FF84" s="161"/>
      <c r="FG84" s="161"/>
      <c r="FH84" s="161"/>
      <c r="FI84" s="161"/>
      <c r="FJ84" s="161"/>
      <c r="FK84" s="161"/>
      <c r="FL84" s="161"/>
      <c r="FM84" s="161"/>
      <c r="FN84" s="161"/>
      <c r="FO84" s="161"/>
      <c r="FP84" s="161"/>
      <c r="FQ84" s="161"/>
      <c r="FR84" s="161"/>
      <c r="FS84" s="161"/>
      <c r="FT84" s="161"/>
      <c r="FU84" s="161"/>
      <c r="FV84" s="161"/>
      <c r="FW84" s="161"/>
      <c r="FX84" s="161"/>
    </row>
    <row r="85" spans="1:180" s="171" customFormat="1" ht="45">
      <c r="A85" s="1495" t="s">
        <v>2027</v>
      </c>
      <c r="B85" s="836" t="s">
        <v>540</v>
      </c>
      <c r="C85" s="1506">
        <v>41248</v>
      </c>
      <c r="D85" s="834">
        <v>44896</v>
      </c>
      <c r="E85" s="834" t="str">
        <f t="shared" ca="1" si="16"/>
        <v>VIGENTE</v>
      </c>
      <c r="F85" s="834" t="str">
        <f t="shared" ca="1" si="17"/>
        <v>OK</v>
      </c>
      <c r="G85" s="836" t="s">
        <v>1615</v>
      </c>
      <c r="H85" s="1500" t="s">
        <v>5892</v>
      </c>
      <c r="I85" s="1497" t="s">
        <v>5893</v>
      </c>
      <c r="J85" s="1498" t="s">
        <v>539</v>
      </c>
      <c r="K85" s="1499" t="s">
        <v>5894</v>
      </c>
      <c r="L85" s="169"/>
      <c r="M85" s="169" t="str">
        <f t="shared" si="14"/>
        <v>D1212-160</v>
      </c>
      <c r="N85" s="169" t="str">
        <f t="shared" si="15"/>
        <v/>
      </c>
      <c r="O85" s="170"/>
      <c r="P85" s="170"/>
      <c r="Q85" s="170"/>
      <c r="R85" s="170"/>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c r="DL85" s="161"/>
      <c r="DM85" s="161"/>
      <c r="DN85" s="161"/>
      <c r="DO85" s="161"/>
      <c r="DP85" s="161"/>
      <c r="DQ85" s="161"/>
      <c r="DR85" s="161"/>
      <c r="DS85" s="161"/>
      <c r="DT85" s="161"/>
      <c r="DU85" s="161"/>
      <c r="DV85" s="161"/>
      <c r="DW85" s="161"/>
      <c r="DX85" s="161"/>
      <c r="DY85" s="161"/>
      <c r="DZ85" s="161"/>
      <c r="EA85" s="161"/>
      <c r="EB85" s="161"/>
      <c r="EC85" s="161"/>
      <c r="ED85" s="161"/>
      <c r="EE85" s="161"/>
      <c r="EF85" s="161"/>
      <c r="EG85" s="161"/>
      <c r="EH85" s="161"/>
      <c r="EI85" s="161"/>
      <c r="EJ85" s="161"/>
      <c r="EK85" s="161"/>
      <c r="EL85" s="161"/>
      <c r="EM85" s="161"/>
      <c r="EN85" s="161"/>
      <c r="EO85" s="161"/>
      <c r="EP85" s="161"/>
      <c r="EQ85" s="161"/>
      <c r="ER85" s="161"/>
      <c r="ES85" s="161"/>
      <c r="ET85" s="161"/>
      <c r="EU85" s="161"/>
      <c r="EV85" s="161"/>
      <c r="EW85" s="161"/>
      <c r="EX85" s="161"/>
      <c r="EY85" s="161"/>
      <c r="EZ85" s="161"/>
      <c r="FA85" s="161"/>
      <c r="FB85" s="161"/>
      <c r="FC85" s="161"/>
      <c r="FD85" s="161"/>
      <c r="FE85" s="161"/>
      <c r="FF85" s="161"/>
      <c r="FG85" s="161"/>
      <c r="FH85" s="161"/>
      <c r="FI85" s="161"/>
      <c r="FJ85" s="161"/>
      <c r="FK85" s="161"/>
      <c r="FL85" s="161"/>
      <c r="FM85" s="161"/>
      <c r="FN85" s="161"/>
      <c r="FO85" s="161"/>
      <c r="FP85" s="161"/>
      <c r="FQ85" s="161"/>
      <c r="FR85" s="161"/>
      <c r="FS85" s="161"/>
      <c r="FT85" s="161"/>
      <c r="FU85" s="161"/>
      <c r="FV85" s="161"/>
      <c r="FW85" s="161"/>
      <c r="FX85" s="161"/>
    </row>
    <row r="86" spans="1:180" s="171" customFormat="1" ht="30">
      <c r="A86" s="1502" t="s">
        <v>2017</v>
      </c>
      <c r="B86" s="199" t="s">
        <v>541</v>
      </c>
      <c r="C86" s="195">
        <v>41256</v>
      </c>
      <c r="D86" s="196">
        <v>44896</v>
      </c>
      <c r="E86" s="196" t="str">
        <f t="shared" ca="1" si="16"/>
        <v>VIGENTE</v>
      </c>
      <c r="F86" s="196" t="str">
        <f t="shared" ca="1" si="17"/>
        <v>OK</v>
      </c>
      <c r="G86" s="199" t="s">
        <v>1615</v>
      </c>
      <c r="H86" s="197" t="s">
        <v>542</v>
      </c>
      <c r="I86" s="198" t="s">
        <v>543</v>
      </c>
      <c r="J86" s="198" t="s">
        <v>820</v>
      </c>
      <c r="K86" s="1182">
        <v>10886874</v>
      </c>
      <c r="L86" s="169"/>
      <c r="M86" s="169" t="str">
        <f t="shared" si="14"/>
        <v>D1212-164</v>
      </c>
      <c r="N86" s="169" t="str">
        <f t="shared" si="15"/>
        <v/>
      </c>
      <c r="O86" s="170"/>
      <c r="P86" s="170"/>
      <c r="Q86" s="170"/>
      <c r="R86" s="170"/>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c r="DL86" s="161"/>
      <c r="DM86" s="161"/>
      <c r="DN86" s="161"/>
      <c r="DO86" s="161"/>
      <c r="DP86" s="161"/>
      <c r="DQ86" s="161"/>
      <c r="DR86" s="161"/>
      <c r="DS86" s="161"/>
      <c r="DT86" s="161"/>
      <c r="DU86" s="161"/>
      <c r="DV86" s="161"/>
      <c r="DW86" s="161"/>
      <c r="DX86" s="161"/>
      <c r="DY86" s="161"/>
      <c r="DZ86" s="161"/>
      <c r="EA86" s="161"/>
      <c r="EB86" s="161"/>
      <c r="EC86" s="161"/>
      <c r="ED86" s="161"/>
      <c r="EE86" s="161"/>
      <c r="EF86" s="161"/>
      <c r="EG86" s="161"/>
      <c r="EH86" s="161"/>
      <c r="EI86" s="161"/>
      <c r="EJ86" s="161"/>
      <c r="EK86" s="161"/>
      <c r="EL86" s="161"/>
      <c r="EM86" s="161"/>
      <c r="EN86" s="161"/>
      <c r="EO86" s="161"/>
      <c r="EP86" s="161"/>
      <c r="EQ86" s="161"/>
      <c r="ER86" s="161"/>
      <c r="ES86" s="161"/>
      <c r="ET86" s="161"/>
      <c r="EU86" s="161"/>
      <c r="EV86" s="161"/>
      <c r="EW86" s="161"/>
      <c r="EX86" s="161"/>
      <c r="EY86" s="161"/>
      <c r="EZ86" s="161"/>
      <c r="FA86" s="161"/>
      <c r="FB86" s="161"/>
      <c r="FC86" s="161"/>
      <c r="FD86" s="161"/>
      <c r="FE86" s="161"/>
      <c r="FF86" s="161"/>
      <c r="FG86" s="161"/>
      <c r="FH86" s="161"/>
      <c r="FI86" s="161"/>
      <c r="FJ86" s="161"/>
      <c r="FK86" s="161"/>
      <c r="FL86" s="161"/>
      <c r="FM86" s="161"/>
      <c r="FN86" s="161"/>
      <c r="FO86" s="161"/>
      <c r="FP86" s="161"/>
      <c r="FQ86" s="161"/>
      <c r="FR86" s="161"/>
      <c r="FS86" s="161"/>
      <c r="FT86" s="161"/>
      <c r="FU86" s="161"/>
      <c r="FV86" s="161"/>
      <c r="FW86" s="161"/>
      <c r="FX86" s="161"/>
    </row>
    <row r="87" spans="1:180" s="171" customFormat="1" ht="51" customHeight="1">
      <c r="A87" s="1502" t="s">
        <v>2017</v>
      </c>
      <c r="B87" s="199" t="s">
        <v>544</v>
      </c>
      <c r="C87" s="195">
        <v>41256</v>
      </c>
      <c r="D87" s="196">
        <v>44896</v>
      </c>
      <c r="E87" s="196" t="str">
        <f t="shared" ca="1" si="16"/>
        <v>VIGENTE</v>
      </c>
      <c r="F87" s="196" t="str">
        <f t="shared" ca="1" si="17"/>
        <v>OK</v>
      </c>
      <c r="G87" s="199" t="s">
        <v>1615</v>
      </c>
      <c r="H87" s="197" t="s">
        <v>69</v>
      </c>
      <c r="I87" s="198" t="s">
        <v>545</v>
      </c>
      <c r="J87" s="198" t="s">
        <v>821</v>
      </c>
      <c r="K87" s="1182">
        <v>4679598</v>
      </c>
      <c r="L87" s="169"/>
      <c r="M87" s="169" t="str">
        <f t="shared" si="14"/>
        <v>D1212-166</v>
      </c>
      <c r="N87" s="169" t="str">
        <f t="shared" si="15"/>
        <v/>
      </c>
      <c r="O87" s="170"/>
      <c r="P87" s="170"/>
      <c r="Q87" s="170"/>
      <c r="R87" s="170"/>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c r="DL87" s="161"/>
      <c r="DM87" s="161"/>
      <c r="DN87" s="161"/>
      <c r="DO87" s="161"/>
      <c r="DP87" s="161"/>
      <c r="DQ87" s="161"/>
      <c r="DR87" s="161"/>
      <c r="DS87" s="161"/>
      <c r="DT87" s="161"/>
      <c r="DU87" s="161"/>
      <c r="DV87" s="161"/>
      <c r="DW87" s="161"/>
      <c r="DX87" s="161"/>
      <c r="DY87" s="161"/>
      <c r="DZ87" s="161"/>
      <c r="EA87" s="161"/>
      <c r="EB87" s="161"/>
      <c r="EC87" s="161"/>
      <c r="ED87" s="161"/>
      <c r="EE87" s="161"/>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c r="FL87" s="161"/>
      <c r="FM87" s="161"/>
      <c r="FN87" s="161"/>
      <c r="FO87" s="161"/>
      <c r="FP87" s="161"/>
      <c r="FQ87" s="161"/>
      <c r="FR87" s="161"/>
      <c r="FS87" s="161"/>
      <c r="FT87" s="161"/>
      <c r="FU87" s="161"/>
      <c r="FV87" s="161"/>
      <c r="FW87" s="161"/>
      <c r="FX87" s="161"/>
    </row>
    <row r="88" spans="1:180" s="171" customFormat="1" ht="30">
      <c r="A88" s="1502" t="s">
        <v>2017</v>
      </c>
      <c r="B88" s="199" t="s">
        <v>68</v>
      </c>
      <c r="C88" s="195">
        <v>41284</v>
      </c>
      <c r="D88" s="196">
        <v>44927</v>
      </c>
      <c r="E88" s="196" t="str">
        <f t="shared" ca="1" si="16"/>
        <v>VIGENTE</v>
      </c>
      <c r="F88" s="196" t="str">
        <f t="shared" ca="1" si="17"/>
        <v>OK</v>
      </c>
      <c r="G88" s="199" t="s">
        <v>1615</v>
      </c>
      <c r="H88" s="197" t="s">
        <v>805</v>
      </c>
      <c r="I88" s="198" t="s">
        <v>67</v>
      </c>
      <c r="J88" s="198" t="s">
        <v>949</v>
      </c>
      <c r="K88" s="1182">
        <v>4956842</v>
      </c>
      <c r="L88" s="169"/>
      <c r="M88" s="169" t="str">
        <f t="shared" si="14"/>
        <v>D1212-170</v>
      </c>
      <c r="N88" s="169" t="str">
        <f t="shared" si="15"/>
        <v/>
      </c>
      <c r="O88" s="170"/>
      <c r="P88" s="170"/>
      <c r="Q88" s="170"/>
      <c r="R88" s="170"/>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1"/>
      <c r="DM88" s="161"/>
      <c r="DN88" s="161"/>
      <c r="DO88" s="161"/>
      <c r="DP88" s="161"/>
      <c r="DQ88" s="161"/>
      <c r="DR88" s="161"/>
      <c r="DS88" s="161"/>
      <c r="DT88" s="161"/>
      <c r="DU88" s="161"/>
      <c r="DV88" s="161"/>
      <c r="DW88" s="161"/>
      <c r="DX88" s="161"/>
      <c r="DY88" s="161"/>
      <c r="DZ88" s="161"/>
      <c r="EA88" s="161"/>
      <c r="EB88" s="161"/>
      <c r="EC88" s="161"/>
      <c r="ED88" s="161"/>
      <c r="EE88" s="161"/>
      <c r="EF88" s="161"/>
      <c r="EG88" s="161"/>
      <c r="EH88" s="161"/>
      <c r="EI88" s="161"/>
      <c r="EJ88" s="161"/>
      <c r="EK88" s="161"/>
      <c r="EL88" s="161"/>
      <c r="EM88" s="161"/>
      <c r="EN88" s="161"/>
      <c r="EO88" s="161"/>
      <c r="EP88" s="161"/>
      <c r="EQ88" s="161"/>
      <c r="ER88" s="161"/>
      <c r="ES88" s="161"/>
      <c r="ET88" s="161"/>
      <c r="EU88" s="161"/>
      <c r="EV88" s="161"/>
      <c r="EW88" s="161"/>
      <c r="EX88" s="161"/>
      <c r="EY88" s="161"/>
      <c r="EZ88" s="161"/>
      <c r="FA88" s="161"/>
      <c r="FB88" s="161"/>
      <c r="FC88" s="161"/>
      <c r="FD88" s="161"/>
      <c r="FE88" s="161"/>
      <c r="FF88" s="161"/>
      <c r="FG88" s="161"/>
      <c r="FH88" s="161"/>
      <c r="FI88" s="161"/>
      <c r="FJ88" s="161"/>
      <c r="FK88" s="161"/>
      <c r="FL88" s="161"/>
      <c r="FM88" s="161"/>
      <c r="FN88" s="161"/>
      <c r="FO88" s="161"/>
      <c r="FP88" s="161"/>
      <c r="FQ88" s="161"/>
      <c r="FR88" s="161"/>
      <c r="FS88" s="161"/>
      <c r="FT88" s="161"/>
      <c r="FU88" s="161"/>
      <c r="FV88" s="161"/>
      <c r="FW88" s="161"/>
      <c r="FX88" s="161"/>
    </row>
    <row r="89" spans="1:180" s="171" customFormat="1" ht="30">
      <c r="A89" s="1502" t="s">
        <v>2017</v>
      </c>
      <c r="B89" s="199" t="s">
        <v>62</v>
      </c>
      <c r="C89" s="195">
        <v>41284</v>
      </c>
      <c r="D89" s="196">
        <v>44927</v>
      </c>
      <c r="E89" s="196" t="str">
        <f t="shared" ca="1" si="16"/>
        <v>VIGENTE</v>
      </c>
      <c r="F89" s="196" t="str">
        <f t="shared" ca="1" si="17"/>
        <v>OK</v>
      </c>
      <c r="G89" s="199" t="s">
        <v>1615</v>
      </c>
      <c r="H89" s="197" t="s">
        <v>60</v>
      </c>
      <c r="I89" s="198" t="s">
        <v>70</v>
      </c>
      <c r="J89" s="1505" t="s">
        <v>61</v>
      </c>
      <c r="K89" s="1182">
        <v>11126679</v>
      </c>
      <c r="L89" s="169"/>
      <c r="M89" s="169" t="str">
        <f t="shared" si="14"/>
        <v>D1212-171</v>
      </c>
      <c r="N89" s="169" t="str">
        <f t="shared" si="15"/>
        <v/>
      </c>
      <c r="O89" s="170"/>
      <c r="P89" s="170"/>
      <c r="Q89" s="170"/>
      <c r="R89" s="170"/>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61"/>
      <c r="DD89" s="161"/>
      <c r="DE89" s="161"/>
      <c r="DF89" s="161"/>
      <c r="DG89" s="161"/>
      <c r="DH89" s="161"/>
      <c r="DI89" s="161"/>
      <c r="DJ89" s="161"/>
      <c r="DK89" s="161"/>
      <c r="DL89" s="161"/>
      <c r="DM89" s="161"/>
      <c r="DN89" s="161"/>
      <c r="DO89" s="161"/>
      <c r="DP89" s="161"/>
      <c r="DQ89" s="161"/>
      <c r="DR89" s="161"/>
      <c r="DS89" s="161"/>
      <c r="DT89" s="161"/>
      <c r="DU89" s="161"/>
      <c r="DV89" s="161"/>
      <c r="DW89" s="161"/>
      <c r="DX89" s="161"/>
      <c r="DY89" s="161"/>
      <c r="DZ89" s="161"/>
      <c r="EA89" s="161"/>
      <c r="EB89" s="161"/>
      <c r="EC89" s="161"/>
      <c r="ED89" s="161"/>
      <c r="EE89" s="16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161"/>
      <c r="FF89" s="161"/>
      <c r="FG89" s="161"/>
      <c r="FH89" s="161"/>
      <c r="FI89" s="161"/>
      <c r="FJ89" s="161"/>
      <c r="FK89" s="161"/>
      <c r="FL89" s="161"/>
      <c r="FM89" s="161"/>
      <c r="FN89" s="161"/>
      <c r="FO89" s="161"/>
      <c r="FP89" s="161"/>
      <c r="FQ89" s="161"/>
      <c r="FR89" s="161"/>
      <c r="FS89" s="161"/>
      <c r="FT89" s="161"/>
      <c r="FU89" s="161"/>
      <c r="FV89" s="161"/>
      <c r="FW89" s="161"/>
      <c r="FX89" s="161"/>
    </row>
    <row r="90" spans="1:180" s="171" customFormat="1" ht="30">
      <c r="A90" s="1502" t="s">
        <v>2017</v>
      </c>
      <c r="B90" s="194" t="s">
        <v>72</v>
      </c>
      <c r="C90" s="195">
        <v>41311</v>
      </c>
      <c r="D90" s="1426">
        <v>44958</v>
      </c>
      <c r="E90" s="1426" t="str">
        <f t="shared" ca="1" si="16"/>
        <v>VIGENTE</v>
      </c>
      <c r="F90" s="1426" t="str">
        <f t="shared" ca="1" si="17"/>
        <v>OK</v>
      </c>
      <c r="G90" s="194" t="s">
        <v>1615</v>
      </c>
      <c r="H90" s="197" t="s">
        <v>73</v>
      </c>
      <c r="I90" s="198" t="s">
        <v>74</v>
      </c>
      <c r="J90" s="198" t="s">
        <v>334</v>
      </c>
      <c r="K90" s="1182">
        <v>10745120</v>
      </c>
      <c r="L90" s="169"/>
      <c r="M90" s="169" t="str">
        <f t="shared" si="14"/>
        <v>D1301-01</v>
      </c>
      <c r="N90" s="169" t="str">
        <f t="shared" si="15"/>
        <v/>
      </c>
      <c r="O90" s="170"/>
      <c r="P90" s="170"/>
      <c r="Q90" s="170"/>
      <c r="R90" s="170"/>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c r="CT90" s="161"/>
      <c r="CU90" s="161"/>
      <c r="CV90" s="161"/>
      <c r="CW90" s="161"/>
      <c r="CX90" s="161"/>
      <c r="CY90" s="161"/>
      <c r="CZ90" s="161"/>
      <c r="DA90" s="161"/>
      <c r="DB90" s="161"/>
      <c r="DC90" s="161"/>
      <c r="DD90" s="161"/>
      <c r="DE90" s="161"/>
      <c r="DF90" s="161"/>
      <c r="DG90" s="161"/>
      <c r="DH90" s="161"/>
      <c r="DI90" s="161"/>
      <c r="DJ90" s="161"/>
      <c r="DK90" s="161"/>
      <c r="DL90" s="161"/>
      <c r="DM90" s="161"/>
      <c r="DN90" s="161"/>
      <c r="DO90" s="161"/>
      <c r="DP90" s="161"/>
      <c r="DQ90" s="161"/>
      <c r="DR90" s="161"/>
      <c r="DS90" s="161"/>
      <c r="DT90" s="161"/>
      <c r="DU90" s="161"/>
      <c r="DV90" s="161"/>
      <c r="DW90" s="161"/>
      <c r="DX90" s="161"/>
      <c r="DY90" s="161"/>
      <c r="DZ90" s="161"/>
      <c r="EA90" s="161"/>
      <c r="EB90" s="161"/>
      <c r="EC90" s="161"/>
      <c r="ED90" s="161"/>
      <c r="EE90" s="161"/>
      <c r="EF90" s="161"/>
      <c r="EG90" s="161"/>
      <c r="EH90" s="161"/>
      <c r="EI90" s="161"/>
      <c r="EJ90" s="161"/>
      <c r="EK90" s="161"/>
      <c r="EL90" s="161"/>
      <c r="EM90" s="161"/>
      <c r="EN90" s="161"/>
      <c r="EO90" s="161"/>
      <c r="EP90" s="161"/>
      <c r="EQ90" s="161"/>
      <c r="ER90" s="161"/>
      <c r="ES90" s="161"/>
      <c r="ET90" s="161"/>
      <c r="EU90" s="161"/>
      <c r="EV90" s="161"/>
      <c r="EW90" s="161"/>
      <c r="EX90" s="161"/>
      <c r="EY90" s="161"/>
      <c r="EZ90" s="161"/>
      <c r="FA90" s="161"/>
      <c r="FB90" s="161"/>
      <c r="FC90" s="161"/>
      <c r="FD90" s="161"/>
      <c r="FE90" s="161"/>
      <c r="FF90" s="161"/>
      <c r="FG90" s="161"/>
      <c r="FH90" s="161"/>
      <c r="FI90" s="161"/>
      <c r="FJ90" s="161"/>
      <c r="FK90" s="161"/>
      <c r="FL90" s="161"/>
      <c r="FM90" s="161"/>
      <c r="FN90" s="161"/>
      <c r="FO90" s="161"/>
      <c r="FP90" s="161"/>
      <c r="FQ90" s="161"/>
      <c r="FR90" s="161"/>
      <c r="FS90" s="161"/>
      <c r="FT90" s="161"/>
      <c r="FU90" s="161"/>
      <c r="FV90" s="161"/>
      <c r="FW90" s="161"/>
      <c r="FX90" s="161"/>
    </row>
    <row r="91" spans="1:180" s="171" customFormat="1" ht="45">
      <c r="A91" s="1495" t="s">
        <v>2027</v>
      </c>
      <c r="B91" s="836" t="s">
        <v>148</v>
      </c>
      <c r="C91" s="1506">
        <v>41344</v>
      </c>
      <c r="D91" s="834">
        <v>44986</v>
      </c>
      <c r="E91" s="834" t="str">
        <f t="shared" ca="1" si="16"/>
        <v>VIGENTE</v>
      </c>
      <c r="F91" s="834" t="str">
        <f t="shared" ca="1" si="17"/>
        <v>OK</v>
      </c>
      <c r="G91" s="836" t="s">
        <v>1615</v>
      </c>
      <c r="H91" s="1500" t="s">
        <v>149</v>
      </c>
      <c r="I91" s="1497" t="s">
        <v>2573</v>
      </c>
      <c r="J91" s="1498" t="s">
        <v>5008</v>
      </c>
      <c r="K91" s="1499" t="s">
        <v>150</v>
      </c>
      <c r="L91" s="169"/>
      <c r="M91" s="169" t="str">
        <f t="shared" si="14"/>
        <v>D1301-02</v>
      </c>
      <c r="N91" s="169" t="str">
        <f t="shared" si="15"/>
        <v/>
      </c>
      <c r="O91" s="170"/>
      <c r="P91" s="170"/>
      <c r="Q91" s="170"/>
      <c r="R91" s="170"/>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c r="CT91" s="161"/>
      <c r="CU91" s="161"/>
      <c r="CV91" s="161"/>
      <c r="CW91" s="161"/>
      <c r="CX91" s="161"/>
      <c r="CY91" s="161"/>
      <c r="CZ91" s="161"/>
      <c r="DA91" s="161"/>
      <c r="DB91" s="161"/>
      <c r="DC91" s="161"/>
      <c r="DD91" s="161"/>
      <c r="DE91" s="161"/>
      <c r="DF91" s="161"/>
      <c r="DG91" s="161"/>
      <c r="DH91" s="161"/>
      <c r="DI91" s="161"/>
      <c r="DJ91" s="161"/>
      <c r="DK91" s="161"/>
      <c r="DL91" s="161"/>
      <c r="DM91" s="161"/>
      <c r="DN91" s="161"/>
      <c r="DO91" s="161"/>
      <c r="DP91" s="161"/>
      <c r="DQ91" s="161"/>
      <c r="DR91" s="161"/>
      <c r="DS91" s="161"/>
      <c r="DT91" s="161"/>
      <c r="DU91" s="161"/>
      <c r="DV91" s="161"/>
      <c r="DW91" s="161"/>
      <c r="DX91" s="161"/>
      <c r="DY91" s="161"/>
      <c r="DZ91" s="161"/>
      <c r="EA91" s="161"/>
      <c r="EB91" s="161"/>
      <c r="EC91" s="161"/>
      <c r="ED91" s="161"/>
      <c r="EE91" s="161"/>
      <c r="EF91" s="161"/>
      <c r="EG91" s="161"/>
      <c r="EH91" s="161"/>
      <c r="EI91" s="161"/>
      <c r="EJ91" s="161"/>
      <c r="EK91" s="161"/>
      <c r="EL91" s="161"/>
      <c r="EM91" s="161"/>
      <c r="EN91" s="161"/>
      <c r="EO91" s="161"/>
      <c r="EP91" s="161"/>
      <c r="EQ91" s="161"/>
      <c r="ER91" s="161"/>
      <c r="ES91" s="161"/>
      <c r="ET91" s="161"/>
      <c r="EU91" s="161"/>
      <c r="EV91" s="161"/>
      <c r="EW91" s="161"/>
      <c r="EX91" s="161"/>
      <c r="EY91" s="161"/>
      <c r="EZ91" s="161"/>
      <c r="FA91" s="161"/>
      <c r="FB91" s="161"/>
      <c r="FC91" s="161"/>
      <c r="FD91" s="161"/>
      <c r="FE91" s="161"/>
      <c r="FF91" s="161"/>
      <c r="FG91" s="161"/>
      <c r="FH91" s="161"/>
      <c r="FI91" s="161"/>
      <c r="FJ91" s="161"/>
      <c r="FK91" s="161"/>
      <c r="FL91" s="161"/>
      <c r="FM91" s="161"/>
      <c r="FN91" s="161"/>
      <c r="FO91" s="161"/>
      <c r="FP91" s="161"/>
      <c r="FQ91" s="161"/>
      <c r="FR91" s="161"/>
      <c r="FS91" s="161"/>
      <c r="FT91" s="161"/>
      <c r="FU91" s="161"/>
      <c r="FV91" s="161"/>
      <c r="FW91" s="161"/>
      <c r="FX91" s="161"/>
    </row>
    <row r="92" spans="1:180" s="171" customFormat="1" ht="30">
      <c r="A92" s="1495" t="s">
        <v>2027</v>
      </c>
      <c r="B92" s="836" t="s">
        <v>152</v>
      </c>
      <c r="C92" s="1506">
        <v>41344</v>
      </c>
      <c r="D92" s="834">
        <v>44986</v>
      </c>
      <c r="E92" s="834" t="str">
        <f t="shared" ca="1" si="16"/>
        <v>VIGENTE</v>
      </c>
      <c r="F92" s="834" t="str">
        <f t="shared" ca="1" si="17"/>
        <v>OK</v>
      </c>
      <c r="G92" s="836" t="s">
        <v>1615</v>
      </c>
      <c r="H92" s="1500" t="s">
        <v>151</v>
      </c>
      <c r="I92" s="1498" t="s">
        <v>153</v>
      </c>
      <c r="J92" s="1498" t="s">
        <v>155</v>
      </c>
      <c r="K92" s="1499" t="s">
        <v>154</v>
      </c>
      <c r="L92" s="169"/>
      <c r="M92" s="169" t="str">
        <f t="shared" si="14"/>
        <v>D1302-05</v>
      </c>
      <c r="N92" s="169" t="str">
        <f t="shared" si="15"/>
        <v/>
      </c>
      <c r="O92" s="170"/>
      <c r="P92" s="170"/>
      <c r="Q92" s="170"/>
      <c r="R92" s="170"/>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161"/>
      <c r="CT92" s="161"/>
      <c r="CU92" s="161"/>
      <c r="CV92" s="161"/>
      <c r="CW92" s="161"/>
      <c r="CX92" s="161"/>
      <c r="CY92" s="161"/>
      <c r="CZ92" s="161"/>
      <c r="DA92" s="161"/>
      <c r="DB92" s="161"/>
      <c r="DC92" s="161"/>
      <c r="DD92" s="161"/>
      <c r="DE92" s="161"/>
      <c r="DF92" s="161"/>
      <c r="DG92" s="161"/>
      <c r="DH92" s="161"/>
      <c r="DI92" s="161"/>
      <c r="DJ92" s="161"/>
      <c r="DK92" s="161"/>
      <c r="DL92" s="161"/>
      <c r="DM92" s="161"/>
      <c r="DN92" s="161"/>
      <c r="DO92" s="161"/>
      <c r="DP92" s="161"/>
      <c r="DQ92" s="161"/>
      <c r="DR92" s="161"/>
      <c r="DS92" s="161"/>
      <c r="DT92" s="161"/>
      <c r="DU92" s="161"/>
      <c r="DV92" s="161"/>
      <c r="DW92" s="161"/>
      <c r="DX92" s="161"/>
      <c r="DY92" s="161"/>
      <c r="DZ92" s="161"/>
      <c r="EA92" s="161"/>
      <c r="EB92" s="161"/>
      <c r="EC92" s="161"/>
      <c r="ED92" s="161"/>
      <c r="EE92" s="161"/>
      <c r="EF92" s="161"/>
      <c r="EG92" s="161"/>
      <c r="EH92" s="161"/>
      <c r="EI92" s="161"/>
      <c r="EJ92" s="161"/>
      <c r="EK92" s="161"/>
      <c r="EL92" s="161"/>
      <c r="EM92" s="161"/>
      <c r="EN92" s="161"/>
      <c r="EO92" s="161"/>
      <c r="EP92" s="161"/>
      <c r="EQ92" s="161"/>
      <c r="ER92" s="161"/>
      <c r="ES92" s="161"/>
      <c r="ET92" s="161"/>
      <c r="EU92" s="161"/>
      <c r="EV92" s="161"/>
      <c r="EW92" s="161"/>
      <c r="EX92" s="161"/>
      <c r="EY92" s="161"/>
      <c r="EZ92" s="161"/>
      <c r="FA92" s="161"/>
      <c r="FB92" s="161"/>
      <c r="FC92" s="161"/>
      <c r="FD92" s="161"/>
      <c r="FE92" s="161"/>
      <c r="FF92" s="161"/>
      <c r="FG92" s="161"/>
      <c r="FH92" s="161"/>
      <c r="FI92" s="161"/>
      <c r="FJ92" s="161"/>
      <c r="FK92" s="161"/>
      <c r="FL92" s="161"/>
      <c r="FM92" s="161"/>
      <c r="FN92" s="161"/>
      <c r="FO92" s="161"/>
      <c r="FP92" s="161"/>
      <c r="FQ92" s="161"/>
      <c r="FR92" s="161"/>
      <c r="FS92" s="161"/>
      <c r="FT92" s="161"/>
      <c r="FU92" s="161"/>
      <c r="FV92" s="161"/>
      <c r="FW92" s="161"/>
      <c r="FX92" s="161"/>
    </row>
    <row r="93" spans="1:180" s="171" customFormat="1" ht="30">
      <c r="A93" s="1502" t="s">
        <v>2017</v>
      </c>
      <c r="B93" s="199" t="s">
        <v>212</v>
      </c>
      <c r="C93" s="195">
        <v>41361</v>
      </c>
      <c r="D93" s="196">
        <v>44986</v>
      </c>
      <c r="E93" s="196" t="str">
        <f t="shared" ca="1" si="16"/>
        <v>VIGENTE</v>
      </c>
      <c r="F93" s="196" t="str">
        <f t="shared" ca="1" si="17"/>
        <v>OK</v>
      </c>
      <c r="G93" s="199" t="s">
        <v>1615</v>
      </c>
      <c r="H93" s="197" t="s">
        <v>213</v>
      </c>
      <c r="I93" s="198" t="s">
        <v>216</v>
      </c>
      <c r="J93" s="1505" t="s">
        <v>214</v>
      </c>
      <c r="K93" s="1179" t="s">
        <v>215</v>
      </c>
      <c r="L93" s="169"/>
      <c r="M93" s="169" t="str">
        <f t="shared" si="14"/>
        <v>D1303-28</v>
      </c>
      <c r="N93" s="169" t="str">
        <f t="shared" si="15"/>
        <v/>
      </c>
      <c r="O93" s="170"/>
      <c r="P93" s="170"/>
      <c r="Q93" s="170"/>
      <c r="R93" s="170"/>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161"/>
      <c r="CT93" s="161"/>
      <c r="CU93" s="161"/>
      <c r="CV93" s="161"/>
      <c r="CW93" s="161"/>
      <c r="CX93" s="161"/>
      <c r="CY93" s="161"/>
      <c r="CZ93" s="161"/>
      <c r="DA93" s="161"/>
      <c r="DB93" s="161"/>
      <c r="DC93" s="161"/>
      <c r="DD93" s="161"/>
      <c r="DE93" s="161"/>
      <c r="DF93" s="161"/>
      <c r="DG93" s="161"/>
      <c r="DH93" s="161"/>
      <c r="DI93" s="161"/>
      <c r="DJ93" s="161"/>
      <c r="DK93" s="161"/>
      <c r="DL93" s="161"/>
      <c r="DM93" s="161"/>
      <c r="DN93" s="161"/>
      <c r="DO93" s="161"/>
      <c r="DP93" s="161"/>
      <c r="DQ93" s="161"/>
      <c r="DR93" s="161"/>
      <c r="DS93" s="161"/>
      <c r="DT93" s="161"/>
      <c r="DU93" s="161"/>
      <c r="DV93" s="161"/>
      <c r="DW93" s="161"/>
      <c r="DX93" s="161"/>
      <c r="DY93" s="161"/>
      <c r="DZ93" s="161"/>
      <c r="EA93" s="161"/>
      <c r="EB93" s="161"/>
      <c r="EC93" s="161"/>
      <c r="ED93" s="161"/>
      <c r="EE93" s="161"/>
      <c r="EF93" s="161"/>
      <c r="EG93" s="161"/>
      <c r="EH93" s="161"/>
      <c r="EI93" s="161"/>
      <c r="EJ93" s="161"/>
      <c r="EK93" s="161"/>
      <c r="EL93" s="161"/>
      <c r="EM93" s="161"/>
      <c r="EN93" s="161"/>
      <c r="EO93" s="161"/>
      <c r="EP93" s="161"/>
      <c r="EQ93" s="161"/>
      <c r="ER93" s="161"/>
      <c r="ES93" s="161"/>
      <c r="ET93" s="161"/>
      <c r="EU93" s="161"/>
      <c r="EV93" s="161"/>
      <c r="EW93" s="161"/>
      <c r="EX93" s="161"/>
      <c r="EY93" s="161"/>
      <c r="EZ93" s="161"/>
      <c r="FA93" s="161"/>
      <c r="FB93" s="161"/>
      <c r="FC93" s="161"/>
      <c r="FD93" s="161"/>
      <c r="FE93" s="161"/>
      <c r="FF93" s="161"/>
      <c r="FG93" s="161"/>
      <c r="FH93" s="161"/>
      <c r="FI93" s="161"/>
      <c r="FJ93" s="161"/>
      <c r="FK93" s="161"/>
      <c r="FL93" s="161"/>
      <c r="FM93" s="161"/>
      <c r="FN93" s="161"/>
      <c r="FO93" s="161"/>
      <c r="FP93" s="161"/>
      <c r="FQ93" s="161"/>
      <c r="FR93" s="161"/>
      <c r="FS93" s="161"/>
      <c r="FT93" s="161"/>
      <c r="FU93" s="161"/>
      <c r="FV93" s="161"/>
      <c r="FW93" s="161"/>
      <c r="FX93" s="161"/>
    </row>
    <row r="94" spans="1:180" s="171" customFormat="1" ht="30">
      <c r="A94" s="1495" t="s">
        <v>2026</v>
      </c>
      <c r="B94" s="836" t="s">
        <v>246</v>
      </c>
      <c r="C94" s="1506">
        <v>41402</v>
      </c>
      <c r="D94" s="834">
        <v>45047</v>
      </c>
      <c r="E94" s="834" t="str">
        <f t="shared" ca="1" si="16"/>
        <v>VIGENTE</v>
      </c>
      <c r="F94" s="834" t="str">
        <f t="shared" ca="1" si="17"/>
        <v>OK</v>
      </c>
      <c r="G94" s="836" t="s">
        <v>1615</v>
      </c>
      <c r="H94" s="1500" t="s">
        <v>5009</v>
      </c>
      <c r="I94" s="1498" t="s">
        <v>5010</v>
      </c>
      <c r="J94" s="1498" t="s">
        <v>6170</v>
      </c>
      <c r="K94" s="1272" t="s">
        <v>6171</v>
      </c>
      <c r="L94" s="169"/>
      <c r="M94" s="169" t="str">
        <f t="shared" si="14"/>
        <v>D1303-29</v>
      </c>
      <c r="N94" s="169" t="str">
        <f t="shared" si="15"/>
        <v/>
      </c>
      <c r="O94" s="170"/>
      <c r="P94" s="170"/>
      <c r="Q94" s="170"/>
      <c r="R94" s="170"/>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c r="CR94" s="161"/>
      <c r="CS94" s="161"/>
      <c r="CT94" s="161"/>
      <c r="CU94" s="161"/>
      <c r="CV94" s="161"/>
      <c r="CW94" s="161"/>
      <c r="CX94" s="161"/>
      <c r="CY94" s="161"/>
      <c r="CZ94" s="161"/>
      <c r="DA94" s="161"/>
      <c r="DB94" s="161"/>
      <c r="DC94" s="161"/>
      <c r="DD94" s="161"/>
      <c r="DE94" s="161"/>
      <c r="DF94" s="161"/>
      <c r="DG94" s="161"/>
      <c r="DH94" s="161"/>
      <c r="DI94" s="161"/>
      <c r="DJ94" s="161"/>
      <c r="DK94" s="161"/>
      <c r="DL94" s="161"/>
      <c r="DM94" s="161"/>
      <c r="DN94" s="161"/>
      <c r="DO94" s="161"/>
      <c r="DP94" s="161"/>
      <c r="DQ94" s="161"/>
      <c r="DR94" s="161"/>
      <c r="DS94" s="161"/>
      <c r="DT94" s="161"/>
      <c r="DU94" s="161"/>
      <c r="DV94" s="161"/>
      <c r="DW94" s="161"/>
      <c r="DX94" s="161"/>
      <c r="DY94" s="161"/>
      <c r="DZ94" s="161"/>
      <c r="EA94" s="161"/>
      <c r="EB94" s="161"/>
      <c r="EC94" s="161"/>
      <c r="ED94" s="161"/>
      <c r="EE94" s="161"/>
      <c r="EF94" s="161"/>
      <c r="EG94" s="161"/>
      <c r="EH94" s="161"/>
      <c r="EI94" s="161"/>
      <c r="EJ94" s="161"/>
      <c r="EK94" s="161"/>
      <c r="EL94" s="161"/>
      <c r="EM94" s="161"/>
      <c r="EN94" s="161"/>
      <c r="EO94" s="161"/>
      <c r="EP94" s="161"/>
      <c r="EQ94" s="161"/>
      <c r="ER94" s="161"/>
      <c r="ES94" s="161"/>
      <c r="ET94" s="161"/>
      <c r="EU94" s="161"/>
      <c r="EV94" s="161"/>
      <c r="EW94" s="161"/>
      <c r="EX94" s="161"/>
      <c r="EY94" s="161"/>
      <c r="EZ94" s="161"/>
      <c r="FA94" s="161"/>
      <c r="FB94" s="161"/>
      <c r="FC94" s="161"/>
      <c r="FD94" s="161"/>
      <c r="FE94" s="161"/>
      <c r="FF94" s="161"/>
      <c r="FG94" s="161"/>
      <c r="FH94" s="161"/>
      <c r="FI94" s="161"/>
      <c r="FJ94" s="161"/>
      <c r="FK94" s="161"/>
      <c r="FL94" s="161"/>
      <c r="FM94" s="161"/>
      <c r="FN94" s="161"/>
      <c r="FO94" s="161"/>
      <c r="FP94" s="161"/>
      <c r="FQ94" s="161"/>
      <c r="FR94" s="161"/>
      <c r="FS94" s="161"/>
      <c r="FT94" s="161"/>
      <c r="FU94" s="161"/>
      <c r="FV94" s="161"/>
      <c r="FW94" s="161"/>
      <c r="FX94" s="161"/>
    </row>
    <row r="95" spans="1:180" s="171" customFormat="1" ht="45">
      <c r="A95" s="1495" t="s">
        <v>2027</v>
      </c>
      <c r="B95" s="836" t="s">
        <v>1864</v>
      </c>
      <c r="C95" s="1506">
        <v>41438</v>
      </c>
      <c r="D95" s="834">
        <v>45078</v>
      </c>
      <c r="E95" s="834" t="str">
        <f t="shared" ca="1" si="16"/>
        <v>VIGENTE</v>
      </c>
      <c r="F95" s="834" t="str">
        <f t="shared" ca="1" si="17"/>
        <v>OK</v>
      </c>
      <c r="G95" s="836" t="s">
        <v>1616</v>
      </c>
      <c r="H95" s="1500" t="s">
        <v>1865</v>
      </c>
      <c r="I95" s="1497" t="s">
        <v>1867</v>
      </c>
      <c r="J95" s="1501" t="s">
        <v>1868</v>
      </c>
      <c r="K95" s="1499" t="s">
        <v>1866</v>
      </c>
      <c r="L95" s="169"/>
      <c r="M95" s="169" t="str">
        <f t="shared" si="14"/>
        <v>D1303-37</v>
      </c>
      <c r="N95" s="169" t="str">
        <f t="shared" si="15"/>
        <v/>
      </c>
      <c r="O95" s="170"/>
      <c r="P95" s="170"/>
      <c r="Q95" s="170"/>
      <c r="R95" s="170"/>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c r="CT95" s="161"/>
      <c r="CU95" s="161"/>
      <c r="CV95" s="161"/>
      <c r="CW95" s="161"/>
      <c r="CX95" s="161"/>
      <c r="CY95" s="161"/>
      <c r="CZ95" s="161"/>
      <c r="DA95" s="161"/>
      <c r="DB95" s="161"/>
      <c r="DC95" s="161"/>
      <c r="DD95" s="161"/>
      <c r="DE95" s="161"/>
      <c r="DF95" s="161"/>
      <c r="DG95" s="161"/>
      <c r="DH95" s="161"/>
      <c r="DI95" s="161"/>
      <c r="DJ95" s="161"/>
      <c r="DK95" s="161"/>
      <c r="DL95" s="161"/>
      <c r="DM95" s="161"/>
      <c r="DN95" s="161"/>
      <c r="DO95" s="161"/>
      <c r="DP95" s="161"/>
      <c r="DQ95" s="161"/>
      <c r="DR95" s="161"/>
      <c r="DS95" s="161"/>
      <c r="DT95" s="161"/>
      <c r="DU95" s="161"/>
      <c r="DV95" s="161"/>
      <c r="DW95" s="161"/>
      <c r="DX95" s="161"/>
      <c r="DY95" s="161"/>
      <c r="DZ95" s="161"/>
      <c r="EA95" s="161"/>
      <c r="EB95" s="161"/>
      <c r="EC95" s="161"/>
      <c r="ED95" s="161"/>
      <c r="EE95" s="161"/>
      <c r="EF95" s="161"/>
      <c r="EG95" s="161"/>
      <c r="EH95" s="161"/>
      <c r="EI95" s="161"/>
      <c r="EJ95" s="161"/>
      <c r="EK95" s="161"/>
      <c r="EL95" s="161"/>
      <c r="EM95" s="161"/>
      <c r="EN95" s="161"/>
      <c r="EO95" s="161"/>
      <c r="EP95" s="161"/>
      <c r="EQ95" s="161"/>
      <c r="ER95" s="161"/>
      <c r="ES95" s="161"/>
      <c r="ET95" s="161"/>
      <c r="EU95" s="161"/>
      <c r="EV95" s="161"/>
      <c r="EW95" s="161"/>
      <c r="EX95" s="161"/>
      <c r="EY95" s="161"/>
      <c r="EZ95" s="161"/>
      <c r="FA95" s="161"/>
      <c r="FB95" s="161"/>
      <c r="FC95" s="161"/>
      <c r="FD95" s="161"/>
      <c r="FE95" s="161"/>
      <c r="FF95" s="161"/>
      <c r="FG95" s="161"/>
      <c r="FH95" s="161"/>
      <c r="FI95" s="161"/>
      <c r="FJ95" s="161"/>
      <c r="FK95" s="161"/>
      <c r="FL95" s="161"/>
      <c r="FM95" s="161"/>
      <c r="FN95" s="161"/>
      <c r="FO95" s="161"/>
      <c r="FP95" s="161"/>
      <c r="FQ95" s="161"/>
      <c r="FR95" s="161"/>
      <c r="FS95" s="161"/>
      <c r="FT95" s="161"/>
      <c r="FU95" s="161"/>
      <c r="FV95" s="161"/>
      <c r="FW95" s="161"/>
      <c r="FX95" s="161"/>
    </row>
    <row r="96" spans="1:180" s="171" customFormat="1" ht="30">
      <c r="A96" s="1519" t="s">
        <v>2019</v>
      </c>
      <c r="B96" s="1520" t="s">
        <v>1869</v>
      </c>
      <c r="C96" s="1521">
        <v>41438</v>
      </c>
      <c r="D96" s="1522">
        <v>45078</v>
      </c>
      <c r="E96" s="1522" t="str">
        <f t="shared" ca="1" si="16"/>
        <v>VIGENTE</v>
      </c>
      <c r="F96" s="1522" t="str">
        <f t="shared" ca="1" si="17"/>
        <v>OK</v>
      </c>
      <c r="G96" s="1520" t="s">
        <v>1615</v>
      </c>
      <c r="H96" s="1523" t="s">
        <v>1870</v>
      </c>
      <c r="I96" s="1524" t="s">
        <v>1871</v>
      </c>
      <c r="J96" s="1523"/>
      <c r="K96" s="1525"/>
      <c r="L96" s="169"/>
      <c r="M96" s="169" t="str">
        <f t="shared" si="14"/>
        <v>D1305-51</v>
      </c>
      <c r="N96" s="169" t="str">
        <f t="shared" si="15"/>
        <v/>
      </c>
      <c r="O96" s="170"/>
      <c r="P96" s="170"/>
      <c r="Q96" s="170"/>
      <c r="R96" s="170"/>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c r="CT96" s="161"/>
      <c r="CU96" s="161"/>
      <c r="CV96" s="161"/>
      <c r="CW96" s="161"/>
      <c r="CX96" s="161"/>
      <c r="CY96" s="161"/>
      <c r="CZ96" s="161"/>
      <c r="DA96" s="161"/>
      <c r="DB96" s="161"/>
      <c r="DC96" s="161"/>
      <c r="DD96" s="161"/>
      <c r="DE96" s="161"/>
      <c r="DF96" s="161"/>
      <c r="DG96" s="161"/>
      <c r="DH96" s="161"/>
      <c r="DI96" s="161"/>
      <c r="DJ96" s="161"/>
      <c r="DK96" s="161"/>
      <c r="DL96" s="161"/>
      <c r="DM96" s="161"/>
      <c r="DN96" s="161"/>
      <c r="DO96" s="161"/>
      <c r="DP96" s="161"/>
      <c r="DQ96" s="161"/>
      <c r="DR96" s="161"/>
      <c r="DS96" s="161"/>
      <c r="DT96" s="161"/>
      <c r="DU96" s="161"/>
      <c r="DV96" s="161"/>
      <c r="DW96" s="161"/>
      <c r="DX96" s="161"/>
      <c r="DY96" s="161"/>
      <c r="DZ96" s="161"/>
      <c r="EA96" s="161"/>
      <c r="EB96" s="161"/>
      <c r="EC96" s="161"/>
      <c r="ED96" s="161"/>
      <c r="EE96" s="161"/>
      <c r="EF96" s="161"/>
      <c r="EG96" s="161"/>
      <c r="EH96" s="161"/>
      <c r="EI96" s="161"/>
      <c r="EJ96" s="161"/>
      <c r="EK96" s="161"/>
      <c r="EL96" s="161"/>
      <c r="EM96" s="161"/>
      <c r="EN96" s="161"/>
      <c r="EO96" s="161"/>
      <c r="EP96" s="161"/>
      <c r="EQ96" s="161"/>
      <c r="ER96" s="161"/>
      <c r="ES96" s="161"/>
      <c r="ET96" s="161"/>
      <c r="EU96" s="161"/>
      <c r="EV96" s="161"/>
      <c r="EW96" s="161"/>
      <c r="EX96" s="161"/>
      <c r="EY96" s="161"/>
      <c r="EZ96" s="161"/>
      <c r="FA96" s="161"/>
      <c r="FB96" s="161"/>
      <c r="FC96" s="161"/>
      <c r="FD96" s="161"/>
      <c r="FE96" s="161"/>
      <c r="FF96" s="161"/>
      <c r="FG96" s="161"/>
      <c r="FH96" s="161"/>
      <c r="FI96" s="161"/>
      <c r="FJ96" s="161"/>
      <c r="FK96" s="161"/>
      <c r="FL96" s="161"/>
      <c r="FM96" s="161"/>
      <c r="FN96" s="161"/>
      <c r="FO96" s="161"/>
      <c r="FP96" s="161"/>
      <c r="FQ96" s="161"/>
      <c r="FR96" s="161"/>
      <c r="FS96" s="161"/>
      <c r="FT96" s="161"/>
      <c r="FU96" s="161"/>
      <c r="FV96" s="161"/>
      <c r="FW96" s="161"/>
      <c r="FX96" s="161"/>
    </row>
    <row r="97" spans="1:180" s="171" customFormat="1">
      <c r="A97" s="1526" t="s">
        <v>2018</v>
      </c>
      <c r="B97" s="199" t="s">
        <v>1935</v>
      </c>
      <c r="C97" s="195">
        <v>41438</v>
      </c>
      <c r="D97" s="196">
        <v>45078</v>
      </c>
      <c r="E97" s="196" t="str">
        <f t="shared" ca="1" si="16"/>
        <v>VIGENTE</v>
      </c>
      <c r="F97" s="196" t="str">
        <f t="shared" ca="1" si="17"/>
        <v>OK</v>
      </c>
      <c r="G97" s="199" t="s">
        <v>1615</v>
      </c>
      <c r="H97" s="197" t="s">
        <v>1938</v>
      </c>
      <c r="I97" s="916" t="s">
        <v>1939</v>
      </c>
      <c r="J97" s="194" t="s">
        <v>1940</v>
      </c>
      <c r="K97" s="1179" t="s">
        <v>1941</v>
      </c>
      <c r="L97" s="169"/>
      <c r="M97" s="169" t="str">
        <f t="shared" si="14"/>
        <v>D1306-61</v>
      </c>
      <c r="N97" s="169" t="str">
        <f t="shared" si="15"/>
        <v/>
      </c>
      <c r="O97" s="170"/>
      <c r="P97" s="170"/>
      <c r="Q97" s="170"/>
      <c r="R97" s="170"/>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c r="CT97" s="161"/>
      <c r="CU97" s="161"/>
      <c r="CV97" s="161"/>
      <c r="CW97" s="161"/>
      <c r="CX97" s="161"/>
      <c r="CY97" s="161"/>
      <c r="CZ97" s="161"/>
      <c r="DA97" s="161"/>
      <c r="DB97" s="161"/>
      <c r="DC97" s="161"/>
      <c r="DD97" s="161"/>
      <c r="DE97" s="161"/>
      <c r="DF97" s="161"/>
      <c r="DG97" s="161"/>
      <c r="DH97" s="161"/>
      <c r="DI97" s="161"/>
      <c r="DJ97" s="161"/>
      <c r="DK97" s="161"/>
      <c r="DL97" s="161"/>
      <c r="DM97" s="161"/>
      <c r="DN97" s="161"/>
      <c r="DO97" s="161"/>
      <c r="DP97" s="161"/>
      <c r="DQ97" s="161"/>
      <c r="DR97" s="161"/>
      <c r="DS97" s="161"/>
      <c r="DT97" s="161"/>
      <c r="DU97" s="161"/>
      <c r="DV97" s="161"/>
      <c r="DW97" s="161"/>
      <c r="DX97" s="161"/>
      <c r="DY97" s="161"/>
      <c r="DZ97" s="161"/>
      <c r="EA97" s="161"/>
      <c r="EB97" s="161"/>
      <c r="EC97" s="161"/>
      <c r="ED97" s="161"/>
      <c r="EE97" s="161"/>
      <c r="EF97" s="161"/>
      <c r="EG97" s="161"/>
      <c r="EH97" s="161"/>
      <c r="EI97" s="161"/>
      <c r="EJ97" s="161"/>
      <c r="EK97" s="161"/>
      <c r="EL97" s="161"/>
      <c r="EM97" s="161"/>
      <c r="EN97" s="161"/>
      <c r="EO97" s="161"/>
      <c r="EP97" s="161"/>
      <c r="EQ97" s="161"/>
      <c r="ER97" s="161"/>
      <c r="ES97" s="161"/>
      <c r="ET97" s="161"/>
      <c r="EU97" s="161"/>
      <c r="EV97" s="161"/>
      <c r="EW97" s="161"/>
      <c r="EX97" s="161"/>
      <c r="EY97" s="161"/>
      <c r="EZ97" s="161"/>
      <c r="FA97" s="161"/>
      <c r="FB97" s="161"/>
      <c r="FC97" s="161"/>
      <c r="FD97" s="161"/>
      <c r="FE97" s="161"/>
      <c r="FF97" s="161"/>
      <c r="FG97" s="161"/>
      <c r="FH97" s="161"/>
      <c r="FI97" s="161"/>
      <c r="FJ97" s="161"/>
      <c r="FK97" s="161"/>
      <c r="FL97" s="161"/>
      <c r="FM97" s="161"/>
      <c r="FN97" s="161"/>
      <c r="FO97" s="161"/>
      <c r="FP97" s="161"/>
      <c r="FQ97" s="161"/>
      <c r="FR97" s="161"/>
      <c r="FS97" s="161"/>
      <c r="FT97" s="161"/>
      <c r="FU97" s="161"/>
      <c r="FV97" s="161"/>
      <c r="FW97" s="161"/>
      <c r="FX97" s="161"/>
    </row>
    <row r="98" spans="1:180" s="160" customFormat="1">
      <c r="A98" s="1526" t="s">
        <v>2018</v>
      </c>
      <c r="B98" s="199" t="s">
        <v>1936</v>
      </c>
      <c r="C98" s="195">
        <v>41438</v>
      </c>
      <c r="D98" s="196">
        <v>45078</v>
      </c>
      <c r="E98" s="196" t="str">
        <f t="shared" ca="1" si="16"/>
        <v>VIGENTE</v>
      </c>
      <c r="F98" s="196" t="str">
        <f t="shared" ca="1" si="17"/>
        <v>OK</v>
      </c>
      <c r="G98" s="199" t="s">
        <v>1615</v>
      </c>
      <c r="H98" s="197" t="s">
        <v>1944</v>
      </c>
      <c r="I98" s="916" t="s">
        <v>1945</v>
      </c>
      <c r="J98" s="194" t="s">
        <v>1946</v>
      </c>
      <c r="K98" s="1179" t="s">
        <v>1942</v>
      </c>
      <c r="L98" s="169"/>
      <c r="M98" s="169" t="str">
        <f t="shared" si="14"/>
        <v>D1306-59</v>
      </c>
      <c r="N98" s="169" t="str">
        <f t="shared" si="15"/>
        <v/>
      </c>
      <c r="O98" s="170"/>
      <c r="P98" s="170"/>
      <c r="Q98" s="170"/>
      <c r="R98" s="170"/>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c r="CT98" s="161"/>
      <c r="CU98" s="161"/>
      <c r="CV98" s="161"/>
      <c r="CW98" s="161"/>
      <c r="CX98" s="161"/>
      <c r="CY98" s="161"/>
      <c r="CZ98" s="161"/>
      <c r="DA98" s="161"/>
      <c r="DB98" s="161"/>
      <c r="DC98" s="161"/>
      <c r="DD98" s="161"/>
      <c r="DE98" s="161"/>
      <c r="DF98" s="161"/>
      <c r="DG98" s="161"/>
      <c r="DH98" s="161"/>
      <c r="DI98" s="161"/>
      <c r="DJ98" s="161"/>
      <c r="DK98" s="161"/>
      <c r="DL98" s="161"/>
      <c r="DM98" s="161"/>
      <c r="DN98" s="161"/>
      <c r="DO98" s="161"/>
      <c r="DP98" s="161"/>
      <c r="DQ98" s="161"/>
      <c r="DR98" s="161"/>
      <c r="DS98" s="161"/>
      <c r="DT98" s="161"/>
      <c r="DU98" s="161"/>
      <c r="DV98" s="161"/>
      <c r="DW98" s="161"/>
      <c r="DX98" s="161"/>
      <c r="DY98" s="161"/>
      <c r="DZ98" s="161"/>
      <c r="EA98" s="161"/>
      <c r="EB98" s="161"/>
      <c r="EC98" s="161"/>
      <c r="ED98" s="161"/>
      <c r="EE98" s="161"/>
      <c r="EF98" s="161"/>
      <c r="EG98" s="161"/>
      <c r="EH98" s="161"/>
      <c r="EI98" s="161"/>
      <c r="EJ98" s="161"/>
      <c r="EK98" s="161"/>
      <c r="EL98" s="161"/>
      <c r="EM98" s="161"/>
      <c r="EN98" s="161"/>
      <c r="EO98" s="161"/>
      <c r="EP98" s="161"/>
      <c r="EQ98" s="161"/>
      <c r="ER98" s="161"/>
      <c r="ES98" s="161"/>
      <c r="ET98" s="161"/>
      <c r="EU98" s="161"/>
      <c r="EV98" s="161"/>
      <c r="EW98" s="161"/>
      <c r="EX98" s="161"/>
      <c r="EY98" s="161"/>
      <c r="EZ98" s="161"/>
      <c r="FA98" s="161"/>
      <c r="FB98" s="161"/>
      <c r="FC98" s="161"/>
      <c r="FD98" s="161"/>
      <c r="FE98" s="161"/>
      <c r="FF98" s="161"/>
      <c r="FG98" s="161"/>
      <c r="FH98" s="161"/>
      <c r="FI98" s="161"/>
      <c r="FJ98" s="161"/>
      <c r="FK98" s="161"/>
      <c r="FL98" s="161"/>
      <c r="FM98" s="161"/>
      <c r="FN98" s="161"/>
      <c r="FO98" s="161"/>
      <c r="FP98" s="161"/>
      <c r="FQ98" s="161"/>
      <c r="FR98" s="161"/>
      <c r="FS98" s="161"/>
      <c r="FT98" s="161"/>
      <c r="FU98" s="161"/>
      <c r="FV98" s="161"/>
      <c r="FW98" s="161"/>
      <c r="FX98" s="161"/>
    </row>
    <row r="99" spans="1:180" s="171" customFormat="1" ht="35.25" customHeight="1">
      <c r="A99" s="1526" t="s">
        <v>2018</v>
      </c>
      <c r="B99" s="199" t="s">
        <v>1937</v>
      </c>
      <c r="C99" s="195">
        <v>41438</v>
      </c>
      <c r="D99" s="196">
        <v>45078</v>
      </c>
      <c r="E99" s="196" t="str">
        <f t="shared" ca="1" si="16"/>
        <v>VIGENTE</v>
      </c>
      <c r="F99" s="196" t="str">
        <f t="shared" ca="1" si="17"/>
        <v>OK</v>
      </c>
      <c r="G99" s="199" t="s">
        <v>1615</v>
      </c>
      <c r="H99" s="197" t="s">
        <v>1947</v>
      </c>
      <c r="I99" s="916" t="s">
        <v>1948</v>
      </c>
      <c r="J99" s="194" t="s">
        <v>5039</v>
      </c>
      <c r="K99" s="1179" t="s">
        <v>1943</v>
      </c>
      <c r="L99" s="169"/>
      <c r="M99" s="169" t="str">
        <f t="shared" ref="M99:M109" si="18">IF(ISNUMBER(FIND("/",$B97,1)),MID($B97,1,FIND("/",$B97,1)-1),$B97)</f>
        <v>D1306-59</v>
      </c>
      <c r="N99" s="169" t="str">
        <f t="shared" ref="N99:N109" si="19">IF(ISNUMBER(FIND("/",$B97,1)),MID($B97,FIND("/",$B97,1)+1,LEN($B97)),"")</f>
        <v>1</v>
      </c>
      <c r="O99" s="170"/>
      <c r="P99" s="170"/>
      <c r="Q99" s="170"/>
      <c r="R99" s="170"/>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c r="CT99" s="161"/>
      <c r="CU99" s="161"/>
      <c r="CV99" s="161"/>
      <c r="CW99" s="161"/>
      <c r="CX99" s="161"/>
      <c r="CY99" s="161"/>
      <c r="CZ99" s="161"/>
      <c r="DA99" s="161"/>
      <c r="DB99" s="161"/>
      <c r="DC99" s="161"/>
      <c r="DD99" s="161"/>
      <c r="DE99" s="161"/>
      <c r="DF99" s="161"/>
      <c r="DG99" s="161"/>
      <c r="DH99" s="161"/>
      <c r="DI99" s="161"/>
      <c r="DJ99" s="161"/>
      <c r="DK99" s="161"/>
      <c r="DL99" s="161"/>
      <c r="DM99" s="161"/>
      <c r="DN99" s="161"/>
      <c r="DO99" s="161"/>
      <c r="DP99" s="161"/>
      <c r="DQ99" s="161"/>
      <c r="DR99" s="161"/>
      <c r="DS99" s="161"/>
      <c r="DT99" s="161"/>
      <c r="DU99" s="161"/>
      <c r="DV99" s="161"/>
      <c r="DW99" s="161"/>
      <c r="DX99" s="161"/>
      <c r="DY99" s="161"/>
      <c r="DZ99" s="161"/>
      <c r="EA99" s="161"/>
      <c r="EB99" s="161"/>
      <c r="EC99" s="161"/>
      <c r="ED99" s="161"/>
      <c r="EE99" s="161"/>
      <c r="EF99" s="161"/>
      <c r="EG99" s="161"/>
      <c r="EH99" s="161"/>
      <c r="EI99" s="161"/>
      <c r="EJ99" s="161"/>
      <c r="EK99" s="161"/>
      <c r="EL99" s="161"/>
      <c r="EM99" s="161"/>
      <c r="EN99" s="161"/>
      <c r="EO99" s="161"/>
      <c r="EP99" s="161"/>
      <c r="EQ99" s="161"/>
      <c r="ER99" s="161"/>
      <c r="ES99" s="161"/>
      <c r="ET99" s="161"/>
      <c r="EU99" s="161"/>
      <c r="EV99" s="161"/>
      <c r="EW99" s="161"/>
      <c r="EX99" s="161"/>
      <c r="EY99" s="161"/>
      <c r="EZ99" s="161"/>
      <c r="FA99" s="161"/>
      <c r="FB99" s="161"/>
      <c r="FC99" s="161"/>
      <c r="FD99" s="161"/>
      <c r="FE99" s="161"/>
      <c r="FF99" s="161"/>
      <c r="FG99" s="161"/>
      <c r="FH99" s="161"/>
      <c r="FI99" s="161"/>
      <c r="FJ99" s="161"/>
      <c r="FK99" s="161"/>
      <c r="FL99" s="161"/>
      <c r="FM99" s="161"/>
      <c r="FN99" s="161"/>
      <c r="FO99" s="161"/>
      <c r="FP99" s="161"/>
      <c r="FQ99" s="161"/>
      <c r="FR99" s="161"/>
      <c r="FS99" s="161"/>
      <c r="FT99" s="161"/>
      <c r="FU99" s="161"/>
      <c r="FV99" s="161"/>
      <c r="FW99" s="161"/>
      <c r="FX99" s="161"/>
    </row>
    <row r="100" spans="1:180" s="171" customFormat="1" ht="42.75" customHeight="1">
      <c r="A100" s="1526" t="s">
        <v>2017</v>
      </c>
      <c r="B100" s="199" t="s">
        <v>1872</v>
      </c>
      <c r="C100" s="195">
        <v>41438</v>
      </c>
      <c r="D100" s="196">
        <v>45078</v>
      </c>
      <c r="E100" s="196" t="str">
        <f t="shared" ca="1" si="16"/>
        <v>VIGENTE</v>
      </c>
      <c r="F100" s="196" t="str">
        <f t="shared" ca="1" si="17"/>
        <v>OK</v>
      </c>
      <c r="G100" s="199" t="s">
        <v>1615</v>
      </c>
      <c r="H100" s="197" t="s">
        <v>1873</v>
      </c>
      <c r="I100" s="198" t="s">
        <v>1874</v>
      </c>
      <c r="J100" s="198" t="s">
        <v>1876</v>
      </c>
      <c r="K100" s="1179" t="s">
        <v>1875</v>
      </c>
      <c r="L100" s="169"/>
      <c r="M100" s="169" t="str">
        <f t="shared" si="18"/>
        <v>D1306-59</v>
      </c>
      <c r="N100" s="169" t="str">
        <f t="shared" si="19"/>
        <v>2</v>
      </c>
      <c r="O100" s="170"/>
      <c r="P100" s="170"/>
      <c r="Q100" s="170"/>
      <c r="R100" s="170"/>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c r="CT100" s="161"/>
      <c r="CU100" s="161"/>
      <c r="CV100" s="161"/>
      <c r="CW100" s="161"/>
      <c r="CX100" s="161"/>
      <c r="CY100" s="161"/>
      <c r="CZ100" s="161"/>
      <c r="DA100" s="161"/>
      <c r="DB100" s="161"/>
      <c r="DC100" s="161"/>
      <c r="DD100" s="161"/>
      <c r="DE100" s="161"/>
      <c r="DF100" s="161"/>
      <c r="DG100" s="161"/>
      <c r="DH100" s="161"/>
      <c r="DI100" s="161"/>
      <c r="DJ100" s="161"/>
      <c r="DK100" s="161"/>
      <c r="DL100" s="161"/>
      <c r="DM100" s="161"/>
      <c r="DN100" s="161"/>
      <c r="DO100" s="161"/>
      <c r="DP100" s="161"/>
      <c r="DQ100" s="161"/>
      <c r="DR100" s="161"/>
      <c r="DS100" s="161"/>
      <c r="DT100" s="161"/>
      <c r="DU100" s="161"/>
      <c r="DV100" s="161"/>
      <c r="DW100" s="161"/>
      <c r="DX100" s="161"/>
      <c r="DY100" s="161"/>
      <c r="DZ100" s="161"/>
      <c r="EA100" s="161"/>
      <c r="EB100" s="161"/>
      <c r="EC100" s="161"/>
      <c r="ED100" s="161"/>
      <c r="EE100" s="161"/>
      <c r="EF100" s="161"/>
      <c r="EG100" s="161"/>
      <c r="EH100" s="161"/>
      <c r="EI100" s="161"/>
      <c r="EJ100" s="161"/>
      <c r="EK100" s="161"/>
      <c r="EL100" s="161"/>
      <c r="EM100" s="161"/>
      <c r="EN100" s="161"/>
      <c r="EO100" s="161"/>
      <c r="EP100" s="161"/>
      <c r="EQ100" s="161"/>
      <c r="ER100" s="161"/>
      <c r="ES100" s="161"/>
      <c r="ET100" s="161"/>
      <c r="EU100" s="161"/>
      <c r="EV100" s="161"/>
      <c r="EW100" s="161"/>
      <c r="EX100" s="161"/>
      <c r="EY100" s="161"/>
      <c r="EZ100" s="161"/>
      <c r="FA100" s="161"/>
      <c r="FB100" s="161"/>
      <c r="FC100" s="161"/>
      <c r="FD100" s="161"/>
      <c r="FE100" s="161"/>
      <c r="FF100" s="161"/>
      <c r="FG100" s="161"/>
      <c r="FH100" s="161"/>
      <c r="FI100" s="161"/>
      <c r="FJ100" s="161"/>
      <c r="FK100" s="161"/>
      <c r="FL100" s="161"/>
      <c r="FM100" s="161"/>
      <c r="FN100" s="161"/>
      <c r="FO100" s="161"/>
      <c r="FP100" s="161"/>
      <c r="FQ100" s="161"/>
      <c r="FR100" s="161"/>
      <c r="FS100" s="161"/>
      <c r="FT100" s="161"/>
      <c r="FU100" s="161"/>
      <c r="FV100" s="161"/>
      <c r="FW100" s="161"/>
      <c r="FX100" s="161"/>
    </row>
    <row r="101" spans="1:180" s="171" customFormat="1" ht="30">
      <c r="A101" s="1502" t="s">
        <v>2017</v>
      </c>
      <c r="B101" s="199" t="s">
        <v>1900</v>
      </c>
      <c r="C101" s="195">
        <v>41494</v>
      </c>
      <c r="D101" s="196">
        <v>45139</v>
      </c>
      <c r="E101" s="196" t="str">
        <f t="shared" ca="1" si="16"/>
        <v>VIGENTE</v>
      </c>
      <c r="F101" s="196" t="str">
        <f t="shared" ca="1" si="17"/>
        <v>OK</v>
      </c>
      <c r="G101" s="199" t="s">
        <v>1615</v>
      </c>
      <c r="H101" s="197" t="s">
        <v>1901</v>
      </c>
      <c r="I101" s="198" t="s">
        <v>5090</v>
      </c>
      <c r="J101" s="1505" t="s">
        <v>5091</v>
      </c>
      <c r="K101" s="1179" t="s">
        <v>1902</v>
      </c>
      <c r="L101" s="169"/>
      <c r="M101" s="169" t="str">
        <f t="shared" si="18"/>
        <v>D1306-59</v>
      </c>
      <c r="N101" s="169" t="str">
        <f t="shared" si="19"/>
        <v>3</v>
      </c>
      <c r="O101" s="170"/>
      <c r="P101" s="170"/>
      <c r="Q101" s="170"/>
      <c r="R101" s="170"/>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c r="CT101" s="161"/>
      <c r="CU101" s="161"/>
      <c r="CV101" s="161"/>
      <c r="CW101" s="161"/>
      <c r="CX101" s="161"/>
      <c r="CY101" s="161"/>
      <c r="CZ101" s="161"/>
      <c r="DA101" s="161"/>
      <c r="DB101" s="161"/>
      <c r="DC101" s="161"/>
      <c r="DD101" s="161"/>
      <c r="DE101" s="161"/>
      <c r="DF101" s="161"/>
      <c r="DG101" s="161"/>
      <c r="DH101" s="161"/>
      <c r="DI101" s="161"/>
      <c r="DJ101" s="161"/>
      <c r="DK101" s="161"/>
      <c r="DL101" s="161"/>
      <c r="DM101" s="161"/>
      <c r="DN101" s="161"/>
      <c r="DO101" s="161"/>
      <c r="DP101" s="161"/>
      <c r="DQ101" s="161"/>
      <c r="DR101" s="161"/>
      <c r="DS101" s="161"/>
      <c r="DT101" s="161"/>
      <c r="DU101" s="161"/>
      <c r="DV101" s="161"/>
      <c r="DW101" s="161"/>
      <c r="DX101" s="161"/>
      <c r="DY101" s="161"/>
      <c r="DZ101" s="161"/>
      <c r="EA101" s="161"/>
      <c r="EB101" s="161"/>
      <c r="EC101" s="161"/>
      <c r="ED101" s="161"/>
      <c r="EE101" s="161"/>
      <c r="EF101" s="161"/>
      <c r="EG101" s="161"/>
      <c r="EH101" s="161"/>
      <c r="EI101" s="161"/>
      <c r="EJ101" s="161"/>
      <c r="EK101" s="161"/>
      <c r="EL101" s="161"/>
      <c r="EM101" s="161"/>
      <c r="EN101" s="161"/>
      <c r="EO101" s="161"/>
      <c r="EP101" s="161"/>
      <c r="EQ101" s="161"/>
      <c r="ER101" s="161"/>
      <c r="ES101" s="161"/>
      <c r="ET101" s="161"/>
      <c r="EU101" s="161"/>
      <c r="EV101" s="161"/>
      <c r="EW101" s="161"/>
      <c r="EX101" s="161"/>
      <c r="EY101" s="161"/>
      <c r="EZ101" s="161"/>
      <c r="FA101" s="161"/>
      <c r="FB101" s="161"/>
      <c r="FC101" s="161"/>
      <c r="FD101" s="161"/>
      <c r="FE101" s="161"/>
      <c r="FF101" s="161"/>
      <c r="FG101" s="161"/>
      <c r="FH101" s="161"/>
      <c r="FI101" s="161"/>
      <c r="FJ101" s="161"/>
      <c r="FK101" s="161"/>
      <c r="FL101" s="161"/>
      <c r="FM101" s="161"/>
      <c r="FN101" s="161"/>
      <c r="FO101" s="161"/>
      <c r="FP101" s="161"/>
      <c r="FQ101" s="161"/>
      <c r="FR101" s="161"/>
      <c r="FS101" s="161"/>
      <c r="FT101" s="161"/>
      <c r="FU101" s="161"/>
      <c r="FV101" s="161"/>
      <c r="FW101" s="161"/>
      <c r="FX101" s="161"/>
    </row>
    <row r="102" spans="1:180" s="171" customFormat="1" ht="45">
      <c r="A102" s="1495" t="s">
        <v>2027</v>
      </c>
      <c r="B102" s="836" t="s">
        <v>1908</v>
      </c>
      <c r="C102" s="1506">
        <v>41498</v>
      </c>
      <c r="D102" s="834">
        <v>45139</v>
      </c>
      <c r="E102" s="834" t="str">
        <f t="shared" ca="1" si="16"/>
        <v>VIGENTE</v>
      </c>
      <c r="F102" s="834" t="str">
        <f t="shared" ca="1" si="17"/>
        <v>OK</v>
      </c>
      <c r="G102" s="836" t="s">
        <v>1616</v>
      </c>
      <c r="H102" s="1500" t="s">
        <v>5938</v>
      </c>
      <c r="I102" s="1498" t="s">
        <v>5823</v>
      </c>
      <c r="J102" s="1498" t="s">
        <v>1911</v>
      </c>
      <c r="K102" s="1272" t="s">
        <v>2660</v>
      </c>
      <c r="L102" s="169"/>
      <c r="M102" s="169" t="str">
        <f t="shared" si="18"/>
        <v>D1306-60</v>
      </c>
      <c r="N102" s="169" t="str">
        <f t="shared" si="19"/>
        <v/>
      </c>
      <c r="O102" s="170"/>
      <c r="P102" s="170"/>
      <c r="Q102" s="170"/>
      <c r="R102" s="170"/>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c r="CT102" s="161"/>
      <c r="CU102" s="161"/>
      <c r="CV102" s="161"/>
      <c r="CW102" s="161"/>
      <c r="CX102" s="161"/>
      <c r="CY102" s="161"/>
      <c r="CZ102" s="161"/>
      <c r="DA102" s="161"/>
      <c r="DB102" s="161"/>
      <c r="DC102" s="161"/>
      <c r="DD102" s="161"/>
      <c r="DE102" s="161"/>
      <c r="DF102" s="161"/>
      <c r="DG102" s="161"/>
      <c r="DH102" s="161"/>
      <c r="DI102" s="161"/>
      <c r="DJ102" s="161"/>
      <c r="DK102" s="161"/>
      <c r="DL102" s="161"/>
      <c r="DM102" s="161"/>
      <c r="DN102" s="161"/>
      <c r="DO102" s="161"/>
      <c r="DP102" s="161"/>
      <c r="DQ102" s="161"/>
      <c r="DR102" s="161"/>
      <c r="DS102" s="161"/>
      <c r="DT102" s="161"/>
      <c r="DU102" s="161"/>
      <c r="DV102" s="161"/>
      <c r="DW102" s="161"/>
      <c r="DX102" s="161"/>
      <c r="DY102" s="161"/>
      <c r="DZ102" s="161"/>
      <c r="EA102" s="161"/>
      <c r="EB102" s="161"/>
      <c r="EC102" s="161"/>
      <c r="ED102" s="161"/>
      <c r="EE102" s="161"/>
      <c r="EF102" s="161"/>
      <c r="EG102" s="161"/>
      <c r="EH102" s="161"/>
      <c r="EI102" s="161"/>
      <c r="EJ102" s="161"/>
      <c r="EK102" s="161"/>
      <c r="EL102" s="161"/>
      <c r="EM102" s="161"/>
      <c r="EN102" s="161"/>
      <c r="EO102" s="161"/>
      <c r="EP102" s="161"/>
      <c r="EQ102" s="161"/>
      <c r="ER102" s="161"/>
      <c r="ES102" s="161"/>
      <c r="ET102" s="161"/>
      <c r="EU102" s="161"/>
      <c r="EV102" s="161"/>
      <c r="EW102" s="161"/>
      <c r="EX102" s="161"/>
      <c r="EY102" s="161"/>
      <c r="EZ102" s="161"/>
      <c r="FA102" s="161"/>
      <c r="FB102" s="161"/>
      <c r="FC102" s="161"/>
      <c r="FD102" s="161"/>
      <c r="FE102" s="161"/>
      <c r="FF102" s="161"/>
      <c r="FG102" s="161"/>
      <c r="FH102" s="161"/>
      <c r="FI102" s="161"/>
      <c r="FJ102" s="161"/>
      <c r="FK102" s="161"/>
      <c r="FL102" s="161"/>
      <c r="FM102" s="161"/>
      <c r="FN102" s="161"/>
      <c r="FO102" s="161"/>
      <c r="FP102" s="161"/>
      <c r="FQ102" s="161"/>
      <c r="FR102" s="161"/>
      <c r="FS102" s="161"/>
      <c r="FT102" s="161"/>
      <c r="FU102" s="161"/>
      <c r="FV102" s="161"/>
      <c r="FW102" s="161"/>
      <c r="FX102" s="161"/>
    </row>
    <row r="103" spans="1:180" s="171" customFormat="1" ht="30">
      <c r="A103" s="1527" t="s">
        <v>2027</v>
      </c>
      <c r="B103" s="836" t="s">
        <v>1909</v>
      </c>
      <c r="C103" s="1506">
        <v>41501</v>
      </c>
      <c r="D103" s="834">
        <v>45139</v>
      </c>
      <c r="E103" s="834" t="str">
        <f t="shared" ca="1" si="16"/>
        <v>VIGENTE</v>
      </c>
      <c r="F103" s="834" t="str">
        <f t="shared" ca="1" si="17"/>
        <v>OK</v>
      </c>
      <c r="G103" s="836" t="s">
        <v>1615</v>
      </c>
      <c r="H103" s="1500" t="s">
        <v>1912</v>
      </c>
      <c r="I103" s="1498" t="s">
        <v>5120</v>
      </c>
      <c r="J103" s="1498" t="s">
        <v>1913</v>
      </c>
      <c r="K103" s="1272" t="s">
        <v>1914</v>
      </c>
      <c r="L103" s="169"/>
      <c r="M103" s="169" t="str">
        <f t="shared" si="18"/>
        <v>D1308-66</v>
      </c>
      <c r="N103" s="169" t="str">
        <f t="shared" si="19"/>
        <v/>
      </c>
      <c r="O103" s="170"/>
      <c r="P103" s="170"/>
      <c r="Q103" s="170"/>
      <c r="R103" s="170"/>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c r="CT103" s="161"/>
      <c r="CU103" s="161"/>
      <c r="CV103" s="161"/>
      <c r="CW103" s="161"/>
      <c r="CX103" s="161"/>
      <c r="CY103" s="161"/>
      <c r="CZ103" s="161"/>
      <c r="DA103" s="161"/>
      <c r="DB103" s="161"/>
      <c r="DC103" s="161"/>
      <c r="DD103" s="161"/>
      <c r="DE103" s="161"/>
      <c r="DF103" s="161"/>
      <c r="DG103" s="161"/>
      <c r="DH103" s="161"/>
      <c r="DI103" s="161"/>
      <c r="DJ103" s="161"/>
      <c r="DK103" s="161"/>
      <c r="DL103" s="161"/>
      <c r="DM103" s="161"/>
      <c r="DN103" s="161"/>
      <c r="DO103" s="161"/>
      <c r="DP103" s="161"/>
      <c r="DQ103" s="161"/>
      <c r="DR103" s="161"/>
      <c r="DS103" s="161"/>
      <c r="DT103" s="161"/>
      <c r="DU103" s="161"/>
      <c r="DV103" s="161"/>
      <c r="DW103" s="161"/>
      <c r="DX103" s="161"/>
      <c r="DY103" s="161"/>
      <c r="DZ103" s="161"/>
      <c r="EA103" s="161"/>
      <c r="EB103" s="161"/>
      <c r="EC103" s="161"/>
      <c r="ED103" s="161"/>
      <c r="EE103" s="161"/>
      <c r="EF103" s="161"/>
      <c r="EG103" s="161"/>
      <c r="EH103" s="161"/>
      <c r="EI103" s="161"/>
      <c r="EJ103" s="161"/>
      <c r="EK103" s="161"/>
      <c r="EL103" s="161"/>
      <c r="EM103" s="161"/>
      <c r="EN103" s="161"/>
      <c r="EO103" s="161"/>
      <c r="EP103" s="161"/>
      <c r="EQ103" s="161"/>
      <c r="ER103" s="161"/>
      <c r="ES103" s="161"/>
      <c r="ET103" s="161"/>
      <c r="EU103" s="161"/>
      <c r="EV103" s="161"/>
      <c r="EW103" s="161"/>
      <c r="EX103" s="161"/>
      <c r="EY103" s="161"/>
      <c r="EZ103" s="161"/>
      <c r="FA103" s="161"/>
      <c r="FB103" s="161"/>
      <c r="FC103" s="161"/>
      <c r="FD103" s="161"/>
      <c r="FE103" s="161"/>
      <c r="FF103" s="161"/>
      <c r="FG103" s="161"/>
      <c r="FH103" s="161"/>
      <c r="FI103" s="161"/>
      <c r="FJ103" s="161"/>
      <c r="FK103" s="161"/>
      <c r="FL103" s="161"/>
      <c r="FM103" s="161"/>
      <c r="FN103" s="161"/>
      <c r="FO103" s="161"/>
      <c r="FP103" s="161"/>
      <c r="FQ103" s="161"/>
      <c r="FR103" s="161"/>
      <c r="FS103" s="161"/>
      <c r="FT103" s="161"/>
      <c r="FU103" s="161"/>
      <c r="FV103" s="161"/>
      <c r="FW103" s="161"/>
      <c r="FX103" s="161"/>
    </row>
    <row r="104" spans="1:180" s="1631" customFormat="1" ht="30">
      <c r="A104" s="1528" t="s">
        <v>2019</v>
      </c>
      <c r="B104" s="249" t="s">
        <v>1907</v>
      </c>
      <c r="C104" s="1132">
        <v>41501</v>
      </c>
      <c r="D104" s="250">
        <v>45139</v>
      </c>
      <c r="E104" s="250" t="str">
        <f t="shared" ca="1" si="16"/>
        <v>VIGENTE</v>
      </c>
      <c r="F104" s="250" t="str">
        <f t="shared" ca="1" si="17"/>
        <v>OK</v>
      </c>
      <c r="G104" s="249" t="s">
        <v>1910</v>
      </c>
      <c r="H104" s="1529" t="s">
        <v>5316</v>
      </c>
      <c r="I104" s="1530" t="s">
        <v>1915</v>
      </c>
      <c r="J104" s="1530"/>
      <c r="K104" s="1181"/>
      <c r="L104" s="1630"/>
      <c r="M104" s="1630" t="str">
        <f t="shared" si="18"/>
        <v>D1308-70</v>
      </c>
      <c r="N104" s="1630" t="str">
        <f t="shared" si="19"/>
        <v/>
      </c>
      <c r="O104" s="1235"/>
      <c r="P104" s="1235"/>
      <c r="Q104" s="1235"/>
      <c r="R104" s="1235"/>
      <c r="S104" s="1236"/>
      <c r="T104" s="1236"/>
      <c r="U104" s="1236"/>
      <c r="V104" s="1236"/>
      <c r="W104" s="1236"/>
      <c r="X104" s="1236"/>
      <c r="Y104" s="1236"/>
      <c r="Z104" s="1236"/>
      <c r="AA104" s="1236"/>
      <c r="AB104" s="1236"/>
      <c r="AC104" s="1236"/>
      <c r="AD104" s="1236"/>
      <c r="AE104" s="1236"/>
      <c r="AF104" s="1236"/>
      <c r="AG104" s="1236"/>
      <c r="AH104" s="1236"/>
      <c r="AI104" s="1236"/>
      <c r="AJ104" s="1236"/>
      <c r="AK104" s="1236"/>
      <c r="AL104" s="1236"/>
      <c r="AM104" s="1236"/>
      <c r="AN104" s="1236"/>
      <c r="AO104" s="1236"/>
      <c r="AP104" s="1236"/>
      <c r="AQ104" s="1236"/>
      <c r="AR104" s="1236"/>
      <c r="AS104" s="1236"/>
      <c r="AT104" s="1236"/>
      <c r="AU104" s="1236"/>
      <c r="AV104" s="1236"/>
      <c r="AW104" s="1236"/>
      <c r="AX104" s="1236"/>
      <c r="AY104" s="1236"/>
      <c r="AZ104" s="1236"/>
      <c r="BA104" s="1236"/>
      <c r="BB104" s="1236"/>
      <c r="BC104" s="1236"/>
      <c r="BD104" s="1236"/>
      <c r="BE104" s="1236"/>
      <c r="BF104" s="1236"/>
      <c r="BG104" s="1236"/>
      <c r="BH104" s="1236"/>
      <c r="BI104" s="1236"/>
      <c r="BJ104" s="1236"/>
      <c r="BK104" s="1236"/>
      <c r="BL104" s="1236"/>
      <c r="BM104" s="1236"/>
      <c r="BN104" s="1236"/>
      <c r="BO104" s="1236"/>
      <c r="BP104" s="1236"/>
      <c r="BQ104" s="1236"/>
      <c r="BR104" s="1236"/>
      <c r="BS104" s="1236"/>
      <c r="BT104" s="1236"/>
      <c r="BU104" s="1236"/>
      <c r="BV104" s="1236"/>
      <c r="BW104" s="1236"/>
      <c r="BX104" s="1236"/>
      <c r="BY104" s="1236"/>
      <c r="BZ104" s="1236"/>
      <c r="CA104" s="1236"/>
      <c r="CB104" s="1236"/>
      <c r="CC104" s="1236"/>
      <c r="CD104" s="1236"/>
      <c r="CE104" s="1236"/>
      <c r="CF104" s="1236"/>
      <c r="CG104" s="1236"/>
      <c r="CH104" s="1236"/>
      <c r="CI104" s="1236"/>
      <c r="CJ104" s="1236"/>
      <c r="CK104" s="1236"/>
      <c r="CL104" s="1236"/>
      <c r="CM104" s="1236"/>
      <c r="CN104" s="1236"/>
      <c r="CO104" s="1236"/>
      <c r="CP104" s="1236"/>
      <c r="CQ104" s="1236"/>
      <c r="CR104" s="1236"/>
      <c r="CS104" s="1236"/>
      <c r="CT104" s="1236"/>
      <c r="CU104" s="1236"/>
      <c r="CV104" s="1236"/>
      <c r="CW104" s="1236"/>
      <c r="CX104" s="1236"/>
      <c r="CY104" s="1236"/>
      <c r="CZ104" s="1236"/>
      <c r="DA104" s="1236"/>
      <c r="DB104" s="1236"/>
      <c r="DC104" s="1236"/>
      <c r="DD104" s="1236"/>
      <c r="DE104" s="1236"/>
      <c r="DF104" s="1236"/>
      <c r="DG104" s="1236"/>
      <c r="DH104" s="1236"/>
      <c r="DI104" s="1236"/>
      <c r="DJ104" s="1236"/>
      <c r="DK104" s="1236"/>
      <c r="DL104" s="1236"/>
      <c r="DM104" s="1236"/>
      <c r="DN104" s="1236"/>
      <c r="DO104" s="1236"/>
      <c r="DP104" s="1236"/>
      <c r="DQ104" s="1236"/>
      <c r="DR104" s="1236"/>
      <c r="DS104" s="1236"/>
      <c r="DT104" s="1236"/>
      <c r="DU104" s="1236"/>
      <c r="DV104" s="1236"/>
      <c r="DW104" s="1236"/>
      <c r="DX104" s="1236"/>
      <c r="DY104" s="1236"/>
      <c r="DZ104" s="1236"/>
      <c r="EA104" s="1236"/>
      <c r="EB104" s="1236"/>
      <c r="EC104" s="1236"/>
      <c r="ED104" s="1236"/>
      <c r="EE104" s="1236"/>
      <c r="EF104" s="1236"/>
      <c r="EG104" s="1236"/>
      <c r="EH104" s="1236"/>
      <c r="EI104" s="1236"/>
      <c r="EJ104" s="1236"/>
      <c r="EK104" s="1236"/>
      <c r="EL104" s="1236"/>
      <c r="EM104" s="1236"/>
      <c r="EN104" s="1236"/>
      <c r="EO104" s="1236"/>
      <c r="EP104" s="1236"/>
      <c r="EQ104" s="1236"/>
      <c r="ER104" s="1236"/>
      <c r="ES104" s="1236"/>
      <c r="ET104" s="1236"/>
      <c r="EU104" s="1236"/>
      <c r="EV104" s="1236"/>
      <c r="EW104" s="1236"/>
      <c r="EX104" s="1236"/>
      <c r="EY104" s="1236"/>
      <c r="EZ104" s="1236"/>
      <c r="FA104" s="1236"/>
      <c r="FB104" s="1236"/>
      <c r="FC104" s="1236"/>
      <c r="FD104" s="1236"/>
      <c r="FE104" s="1236"/>
      <c r="FF104" s="1236"/>
      <c r="FG104" s="1236"/>
      <c r="FH104" s="1236"/>
      <c r="FI104" s="1236"/>
      <c r="FJ104" s="1236"/>
      <c r="FK104" s="1236"/>
      <c r="FL104" s="1236"/>
      <c r="FM104" s="1236"/>
      <c r="FN104" s="1236"/>
      <c r="FO104" s="1236"/>
      <c r="FP104" s="1236"/>
      <c r="FQ104" s="1236"/>
      <c r="FR104" s="1236"/>
      <c r="FS104" s="1236"/>
      <c r="FT104" s="1236"/>
      <c r="FU104" s="1236"/>
      <c r="FV104" s="1236"/>
      <c r="FW104" s="1236"/>
      <c r="FX104" s="1236"/>
    </row>
    <row r="105" spans="1:180" s="171" customFormat="1">
      <c r="A105" s="1526" t="s">
        <v>2018</v>
      </c>
      <c r="B105" s="199" t="s">
        <v>1956</v>
      </c>
      <c r="C105" s="195">
        <v>41501</v>
      </c>
      <c r="D105" s="196">
        <v>45139</v>
      </c>
      <c r="E105" s="196" t="str">
        <f t="shared" ca="1" si="16"/>
        <v>VIGENTE</v>
      </c>
      <c r="F105" s="196" t="str">
        <f t="shared" ca="1" si="17"/>
        <v>OK</v>
      </c>
      <c r="G105" s="199" t="s">
        <v>1910</v>
      </c>
      <c r="H105" s="197" t="s">
        <v>1962</v>
      </c>
      <c r="I105" s="916" t="s">
        <v>5139</v>
      </c>
      <c r="J105" s="197" t="s">
        <v>1965</v>
      </c>
      <c r="K105" s="1179" t="s">
        <v>1959</v>
      </c>
      <c r="L105" s="169"/>
      <c r="M105" s="169" t="str">
        <f t="shared" si="18"/>
        <v>D1308-71</v>
      </c>
      <c r="N105" s="169" t="str">
        <f t="shared" si="19"/>
        <v/>
      </c>
      <c r="O105" s="170"/>
      <c r="P105" s="170"/>
      <c r="Q105" s="170"/>
      <c r="R105" s="170"/>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c r="CT105" s="161"/>
      <c r="CU105" s="161"/>
      <c r="CV105" s="161"/>
      <c r="CW105" s="161"/>
      <c r="CX105" s="161"/>
      <c r="CY105" s="161"/>
      <c r="CZ105" s="161"/>
      <c r="DA105" s="161"/>
      <c r="DB105" s="161"/>
      <c r="DC105" s="161"/>
      <c r="DD105" s="161"/>
      <c r="DE105" s="161"/>
      <c r="DF105" s="161"/>
      <c r="DG105" s="161"/>
      <c r="DH105" s="161"/>
      <c r="DI105" s="161"/>
      <c r="DJ105" s="161"/>
      <c r="DK105" s="161"/>
      <c r="DL105" s="161"/>
      <c r="DM105" s="161"/>
      <c r="DN105" s="161"/>
      <c r="DO105" s="161"/>
      <c r="DP105" s="161"/>
      <c r="DQ105" s="161"/>
      <c r="DR105" s="161"/>
      <c r="DS105" s="161"/>
      <c r="DT105" s="161"/>
      <c r="DU105" s="161"/>
      <c r="DV105" s="161"/>
      <c r="DW105" s="161"/>
      <c r="DX105" s="161"/>
      <c r="DY105" s="161"/>
      <c r="DZ105" s="161"/>
      <c r="EA105" s="161"/>
      <c r="EB105" s="161"/>
      <c r="EC105" s="161"/>
      <c r="ED105" s="161"/>
      <c r="EE105" s="161"/>
      <c r="EF105" s="161"/>
      <c r="EG105" s="161"/>
      <c r="EH105" s="161"/>
      <c r="EI105" s="161"/>
      <c r="EJ105" s="161"/>
      <c r="EK105" s="161"/>
      <c r="EL105" s="161"/>
      <c r="EM105" s="161"/>
      <c r="EN105" s="161"/>
      <c r="EO105" s="161"/>
      <c r="EP105" s="161"/>
      <c r="EQ105" s="161"/>
      <c r="ER105" s="161"/>
      <c r="ES105" s="161"/>
      <c r="ET105" s="161"/>
      <c r="EU105" s="161"/>
      <c r="EV105" s="161"/>
      <c r="EW105" s="161"/>
      <c r="EX105" s="161"/>
      <c r="EY105" s="161"/>
      <c r="EZ105" s="161"/>
      <c r="FA105" s="161"/>
      <c r="FB105" s="161"/>
      <c r="FC105" s="161"/>
      <c r="FD105" s="161"/>
      <c r="FE105" s="161"/>
      <c r="FF105" s="161"/>
      <c r="FG105" s="161"/>
      <c r="FH105" s="161"/>
      <c r="FI105" s="161"/>
      <c r="FJ105" s="161"/>
      <c r="FK105" s="161"/>
      <c r="FL105" s="161"/>
      <c r="FM105" s="161"/>
      <c r="FN105" s="161"/>
      <c r="FO105" s="161"/>
      <c r="FP105" s="161"/>
      <c r="FQ105" s="161"/>
      <c r="FR105" s="161"/>
      <c r="FS105" s="161"/>
      <c r="FT105" s="161"/>
      <c r="FU105" s="161"/>
      <c r="FV105" s="161"/>
      <c r="FW105" s="161"/>
      <c r="FX105" s="161"/>
    </row>
    <row r="106" spans="1:180" s="171" customFormat="1" ht="90">
      <c r="A106" s="1502" t="s">
        <v>2018</v>
      </c>
      <c r="B106" s="199" t="s">
        <v>1957</v>
      </c>
      <c r="C106" s="195">
        <v>41501</v>
      </c>
      <c r="D106" s="196">
        <v>45139</v>
      </c>
      <c r="E106" s="196" t="str">
        <f t="shared" ca="1" si="16"/>
        <v>VIGENTE</v>
      </c>
      <c r="F106" s="196" t="str">
        <f t="shared" ca="1" si="17"/>
        <v>OK</v>
      </c>
      <c r="G106" s="199" t="s">
        <v>1910</v>
      </c>
      <c r="H106" s="197" t="s">
        <v>1963</v>
      </c>
      <c r="I106" s="916" t="s">
        <v>5135</v>
      </c>
      <c r="J106" s="197" t="s">
        <v>5136</v>
      </c>
      <c r="K106" s="1179" t="s">
        <v>1960</v>
      </c>
      <c r="L106" s="169"/>
      <c r="M106" s="169" t="str">
        <f t="shared" si="18"/>
        <v>D1308-73</v>
      </c>
      <c r="N106" s="169" t="str">
        <f t="shared" si="19"/>
        <v/>
      </c>
      <c r="O106" s="170"/>
      <c r="P106" s="170"/>
      <c r="Q106" s="170"/>
      <c r="R106" s="170"/>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c r="CR106" s="161"/>
      <c r="CS106" s="161"/>
      <c r="CT106" s="161"/>
      <c r="CU106" s="161"/>
      <c r="CV106" s="161"/>
      <c r="CW106" s="161"/>
      <c r="CX106" s="161"/>
      <c r="CY106" s="161"/>
      <c r="CZ106" s="161"/>
      <c r="DA106" s="161"/>
      <c r="DB106" s="161"/>
      <c r="DC106" s="161"/>
      <c r="DD106" s="161"/>
      <c r="DE106" s="161"/>
      <c r="DF106" s="161"/>
      <c r="DG106" s="161"/>
      <c r="DH106" s="161"/>
      <c r="DI106" s="161"/>
      <c r="DJ106" s="161"/>
      <c r="DK106" s="161"/>
      <c r="DL106" s="161"/>
      <c r="DM106" s="161"/>
      <c r="DN106" s="161"/>
      <c r="DO106" s="161"/>
      <c r="DP106" s="161"/>
      <c r="DQ106" s="161"/>
      <c r="DR106" s="161"/>
      <c r="DS106" s="161"/>
      <c r="DT106" s="161"/>
      <c r="DU106" s="161"/>
      <c r="DV106" s="161"/>
      <c r="DW106" s="161"/>
      <c r="DX106" s="161"/>
      <c r="DY106" s="161"/>
      <c r="DZ106" s="161"/>
      <c r="EA106" s="161"/>
      <c r="EB106" s="161"/>
      <c r="EC106" s="161"/>
      <c r="ED106" s="161"/>
      <c r="EE106" s="161"/>
      <c r="EF106" s="161"/>
      <c r="EG106" s="161"/>
      <c r="EH106" s="161"/>
      <c r="EI106" s="161"/>
      <c r="EJ106" s="161"/>
      <c r="EK106" s="161"/>
      <c r="EL106" s="161"/>
      <c r="EM106" s="161"/>
      <c r="EN106" s="161"/>
      <c r="EO106" s="161"/>
      <c r="EP106" s="161"/>
      <c r="EQ106" s="161"/>
      <c r="ER106" s="161"/>
      <c r="ES106" s="161"/>
      <c r="ET106" s="161"/>
      <c r="EU106" s="161"/>
      <c r="EV106" s="161"/>
      <c r="EW106" s="161"/>
      <c r="EX106" s="161"/>
      <c r="EY106" s="161"/>
      <c r="EZ106" s="161"/>
      <c r="FA106" s="161"/>
      <c r="FB106" s="161"/>
      <c r="FC106" s="161"/>
      <c r="FD106" s="161"/>
      <c r="FE106" s="161"/>
      <c r="FF106" s="161"/>
      <c r="FG106" s="161"/>
      <c r="FH106" s="161"/>
      <c r="FI106" s="161"/>
      <c r="FJ106" s="161"/>
      <c r="FK106" s="161"/>
      <c r="FL106" s="161"/>
      <c r="FM106" s="161"/>
      <c r="FN106" s="161"/>
      <c r="FO106" s="161"/>
      <c r="FP106" s="161"/>
      <c r="FQ106" s="161"/>
      <c r="FR106" s="161"/>
      <c r="FS106" s="161"/>
      <c r="FT106" s="161"/>
      <c r="FU106" s="161"/>
      <c r="FV106" s="161"/>
      <c r="FW106" s="161"/>
      <c r="FX106" s="161"/>
    </row>
    <row r="107" spans="1:180" s="171" customFormat="1" ht="22.5" customHeight="1">
      <c r="A107" s="1502" t="s">
        <v>2018</v>
      </c>
      <c r="B107" s="199" t="s">
        <v>1958</v>
      </c>
      <c r="C107" s="195">
        <v>41501</v>
      </c>
      <c r="D107" s="196">
        <v>45139</v>
      </c>
      <c r="E107" s="196" t="str">
        <f t="shared" ca="1" si="16"/>
        <v>VIGENTE</v>
      </c>
      <c r="F107" s="196" t="str">
        <f t="shared" ca="1" si="17"/>
        <v>OK</v>
      </c>
      <c r="G107" s="199" t="s">
        <v>1910</v>
      </c>
      <c r="H107" s="197" t="s">
        <v>1964</v>
      </c>
      <c r="I107" s="916" t="s">
        <v>5137</v>
      </c>
      <c r="J107" s="197" t="s">
        <v>5138</v>
      </c>
      <c r="K107" s="1179" t="s">
        <v>1961</v>
      </c>
      <c r="L107" s="169"/>
      <c r="M107" s="169" t="str">
        <f t="shared" si="18"/>
        <v>D1308-73</v>
      </c>
      <c r="N107" s="169" t="str">
        <f t="shared" si="19"/>
        <v>1</v>
      </c>
      <c r="O107" s="170"/>
      <c r="P107" s="170"/>
      <c r="Q107" s="170"/>
      <c r="R107" s="170"/>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c r="DK107" s="161"/>
      <c r="DL107" s="161"/>
      <c r="DM107" s="161"/>
      <c r="DN107" s="161"/>
      <c r="DO107" s="161"/>
      <c r="DP107" s="161"/>
      <c r="DQ107" s="161"/>
      <c r="DR107" s="161"/>
      <c r="DS107" s="161"/>
      <c r="DT107" s="161"/>
      <c r="DU107" s="161"/>
      <c r="DV107" s="161"/>
      <c r="DW107" s="161"/>
      <c r="DX107" s="161"/>
      <c r="DY107" s="161"/>
      <c r="DZ107" s="161"/>
      <c r="EA107" s="161"/>
      <c r="EB107" s="161"/>
      <c r="EC107" s="161"/>
      <c r="ED107" s="161"/>
      <c r="EE107" s="161"/>
      <c r="EF107" s="161"/>
      <c r="EG107" s="161"/>
      <c r="EH107" s="161"/>
      <c r="EI107" s="161"/>
      <c r="EJ107" s="161"/>
      <c r="EK107" s="161"/>
      <c r="EL107" s="161"/>
      <c r="EM107" s="161"/>
      <c r="EN107" s="161"/>
      <c r="EO107" s="161"/>
      <c r="EP107" s="161"/>
      <c r="EQ107" s="161"/>
      <c r="ER107" s="161"/>
      <c r="ES107" s="161"/>
      <c r="ET107" s="161"/>
      <c r="EU107" s="161"/>
      <c r="EV107" s="161"/>
      <c r="EW107" s="161"/>
      <c r="EX107" s="161"/>
      <c r="EY107" s="161"/>
      <c r="EZ107" s="161"/>
      <c r="FA107" s="161"/>
      <c r="FB107" s="161"/>
      <c r="FC107" s="161"/>
      <c r="FD107" s="161"/>
      <c r="FE107" s="161"/>
      <c r="FF107" s="161"/>
      <c r="FG107" s="161"/>
      <c r="FH107" s="161"/>
      <c r="FI107" s="161"/>
      <c r="FJ107" s="161"/>
      <c r="FK107" s="161"/>
      <c r="FL107" s="161"/>
      <c r="FM107" s="161"/>
      <c r="FN107" s="161"/>
      <c r="FO107" s="161"/>
      <c r="FP107" s="161"/>
      <c r="FQ107" s="161"/>
      <c r="FR107" s="161"/>
      <c r="FS107" s="161"/>
      <c r="FT107" s="161"/>
      <c r="FU107" s="161"/>
      <c r="FV107" s="161"/>
      <c r="FW107" s="161"/>
      <c r="FX107" s="161"/>
    </row>
    <row r="108" spans="1:180" s="171" customFormat="1">
      <c r="A108" s="1502" t="s">
        <v>2018</v>
      </c>
      <c r="B108" s="194" t="s">
        <v>2785</v>
      </c>
      <c r="C108" s="195">
        <v>41501</v>
      </c>
      <c r="D108" s="196">
        <v>45139</v>
      </c>
      <c r="E108" s="196" t="str">
        <f t="shared" ca="1" si="16"/>
        <v>VIGENTE</v>
      </c>
      <c r="F108" s="196" t="str">
        <f t="shared" ca="1" si="17"/>
        <v>OK</v>
      </c>
      <c r="G108" s="199" t="s">
        <v>1910</v>
      </c>
      <c r="H108" s="197" t="s">
        <v>2791</v>
      </c>
      <c r="I108" s="916" t="s">
        <v>2794</v>
      </c>
      <c r="J108" s="1505" t="s">
        <v>2795</v>
      </c>
      <c r="K108" s="1179" t="s">
        <v>2788</v>
      </c>
      <c r="L108" s="169"/>
      <c r="M108" s="169" t="str">
        <f t="shared" si="18"/>
        <v>D1308-73</v>
      </c>
      <c r="N108" s="169" t="str">
        <f t="shared" si="19"/>
        <v>2</v>
      </c>
      <c r="O108" s="170"/>
      <c r="P108" s="170"/>
      <c r="Q108" s="170"/>
      <c r="R108" s="170"/>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c r="DH108" s="161"/>
      <c r="DI108" s="161"/>
      <c r="DJ108" s="161"/>
      <c r="DK108" s="161"/>
      <c r="DL108" s="161"/>
      <c r="DM108" s="161"/>
      <c r="DN108" s="161"/>
      <c r="DO108" s="161"/>
      <c r="DP108" s="161"/>
      <c r="DQ108" s="161"/>
      <c r="DR108" s="161"/>
      <c r="DS108" s="161"/>
      <c r="DT108" s="161"/>
      <c r="DU108" s="161"/>
      <c r="DV108" s="161"/>
      <c r="DW108" s="161"/>
      <c r="DX108" s="161"/>
      <c r="DY108" s="161"/>
      <c r="DZ108" s="161"/>
      <c r="EA108" s="161"/>
      <c r="EB108" s="161"/>
      <c r="EC108" s="161"/>
      <c r="ED108" s="161"/>
      <c r="EE108" s="161"/>
      <c r="EF108" s="161"/>
      <c r="EG108" s="161"/>
      <c r="EH108" s="161"/>
      <c r="EI108" s="161"/>
      <c r="EJ108" s="161"/>
      <c r="EK108" s="161"/>
      <c r="EL108" s="161"/>
      <c r="EM108" s="161"/>
      <c r="EN108" s="161"/>
      <c r="EO108" s="161"/>
      <c r="EP108" s="161"/>
      <c r="EQ108" s="161"/>
      <c r="ER108" s="161"/>
      <c r="ES108" s="161"/>
      <c r="ET108" s="161"/>
      <c r="EU108" s="161"/>
      <c r="EV108" s="161"/>
      <c r="EW108" s="161"/>
      <c r="EX108" s="161"/>
      <c r="EY108" s="161"/>
      <c r="EZ108" s="161"/>
      <c r="FA108" s="161"/>
      <c r="FB108" s="161"/>
      <c r="FC108" s="161"/>
      <c r="FD108" s="161"/>
      <c r="FE108" s="161"/>
      <c r="FF108" s="161"/>
      <c r="FG108" s="161"/>
      <c r="FH108" s="161"/>
      <c r="FI108" s="161"/>
      <c r="FJ108" s="161"/>
      <c r="FK108" s="161"/>
      <c r="FL108" s="161"/>
      <c r="FM108" s="161"/>
      <c r="FN108" s="161"/>
      <c r="FO108" s="161"/>
      <c r="FP108" s="161"/>
      <c r="FQ108" s="161"/>
      <c r="FR108" s="161"/>
      <c r="FS108" s="161"/>
      <c r="FT108" s="161"/>
      <c r="FU108" s="161"/>
      <c r="FV108" s="161"/>
      <c r="FW108" s="161"/>
      <c r="FX108" s="161"/>
    </row>
    <row r="109" spans="1:180" s="171" customFormat="1">
      <c r="A109" s="1502" t="s">
        <v>2018</v>
      </c>
      <c r="B109" s="194" t="s">
        <v>2786</v>
      </c>
      <c r="C109" s="195">
        <v>41501</v>
      </c>
      <c r="D109" s="196">
        <v>45139</v>
      </c>
      <c r="E109" s="196" t="str">
        <f t="shared" ca="1" si="16"/>
        <v>VIGENTE</v>
      </c>
      <c r="F109" s="196" t="str">
        <f t="shared" ca="1" si="17"/>
        <v>OK</v>
      </c>
      <c r="G109" s="199" t="s">
        <v>1910</v>
      </c>
      <c r="H109" s="197" t="s">
        <v>2792</v>
      </c>
      <c r="I109" s="916" t="s">
        <v>2794</v>
      </c>
      <c r="J109" s="1505" t="s">
        <v>2795</v>
      </c>
      <c r="K109" s="1179" t="s">
        <v>2789</v>
      </c>
      <c r="L109" s="169"/>
      <c r="M109" s="169" t="str">
        <f t="shared" si="18"/>
        <v>D1308-73</v>
      </c>
      <c r="N109" s="169" t="str">
        <f t="shared" si="19"/>
        <v>3</v>
      </c>
      <c r="O109" s="170"/>
      <c r="P109" s="170"/>
      <c r="Q109" s="170"/>
      <c r="R109" s="170"/>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c r="DK109" s="161"/>
      <c r="DL109" s="161"/>
      <c r="DM109" s="161"/>
      <c r="DN109" s="161"/>
      <c r="DO109" s="161"/>
      <c r="DP109" s="161"/>
      <c r="DQ109" s="161"/>
      <c r="DR109" s="161"/>
      <c r="DS109" s="161"/>
      <c r="DT109" s="161"/>
      <c r="DU109" s="161"/>
      <c r="DV109" s="161"/>
      <c r="DW109" s="161"/>
      <c r="DX109" s="161"/>
      <c r="DY109" s="161"/>
      <c r="DZ109" s="161"/>
      <c r="EA109" s="161"/>
      <c r="EB109" s="161"/>
      <c r="EC109" s="161"/>
      <c r="ED109" s="161"/>
      <c r="EE109" s="161"/>
      <c r="EF109" s="161"/>
      <c r="EG109" s="161"/>
      <c r="EH109" s="161"/>
      <c r="EI109" s="161"/>
      <c r="EJ109" s="161"/>
      <c r="EK109" s="161"/>
      <c r="EL109" s="161"/>
      <c r="EM109" s="161"/>
      <c r="EN109" s="161"/>
      <c r="EO109" s="161"/>
      <c r="EP109" s="161"/>
      <c r="EQ109" s="161"/>
      <c r="ER109" s="161"/>
      <c r="ES109" s="161"/>
      <c r="ET109" s="161"/>
      <c r="EU109" s="161"/>
      <c r="EV109" s="161"/>
      <c r="EW109" s="161"/>
      <c r="EX109" s="161"/>
      <c r="EY109" s="161"/>
      <c r="EZ109" s="161"/>
      <c r="FA109" s="161"/>
      <c r="FB109" s="161"/>
      <c r="FC109" s="161"/>
      <c r="FD109" s="161"/>
      <c r="FE109" s="161"/>
      <c r="FF109" s="161"/>
      <c r="FG109" s="161"/>
      <c r="FH109" s="161"/>
      <c r="FI109" s="161"/>
      <c r="FJ109" s="161"/>
      <c r="FK109" s="161"/>
      <c r="FL109" s="161"/>
      <c r="FM109" s="161"/>
      <c r="FN109" s="161"/>
      <c r="FO109" s="161"/>
      <c r="FP109" s="161"/>
      <c r="FQ109" s="161"/>
      <c r="FR109" s="161"/>
      <c r="FS109" s="161"/>
      <c r="FT109" s="161"/>
      <c r="FU109" s="161"/>
      <c r="FV109" s="161"/>
      <c r="FW109" s="161"/>
      <c r="FX109" s="161"/>
    </row>
    <row r="110" spans="1:180" s="171" customFormat="1" ht="20.100000000000001" customHeight="1">
      <c r="A110" s="1502" t="s">
        <v>2018</v>
      </c>
      <c r="B110" s="194" t="s">
        <v>2787</v>
      </c>
      <c r="C110" s="195">
        <v>41501</v>
      </c>
      <c r="D110" s="196">
        <v>45139</v>
      </c>
      <c r="E110" s="196" t="str">
        <f t="shared" ca="1" si="16"/>
        <v>VIGENTE</v>
      </c>
      <c r="F110" s="196" t="str">
        <f t="shared" ca="1" si="17"/>
        <v>OK</v>
      </c>
      <c r="G110" s="199" t="s">
        <v>1910</v>
      </c>
      <c r="H110" s="197" t="s">
        <v>2793</v>
      </c>
      <c r="I110" s="916" t="s">
        <v>2794</v>
      </c>
      <c r="J110" s="1505" t="s">
        <v>2795</v>
      </c>
      <c r="K110" s="1179" t="s">
        <v>2790</v>
      </c>
      <c r="L110" s="169"/>
      <c r="M110" s="169"/>
      <c r="N110" s="169"/>
      <c r="O110" s="170"/>
      <c r="P110" s="170"/>
      <c r="Q110" s="170"/>
      <c r="R110" s="170"/>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c r="CT110" s="161"/>
      <c r="CU110" s="161"/>
      <c r="CV110" s="161"/>
      <c r="CW110" s="161"/>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c r="DY110" s="161"/>
      <c r="DZ110" s="161"/>
      <c r="EA110" s="161"/>
      <c r="EB110" s="161"/>
      <c r="EC110" s="161"/>
      <c r="ED110" s="161"/>
      <c r="EE110" s="161"/>
      <c r="EF110" s="161"/>
      <c r="EG110" s="161"/>
      <c r="EH110" s="161"/>
      <c r="EI110" s="161"/>
      <c r="EJ110" s="161"/>
      <c r="EK110" s="161"/>
      <c r="EL110" s="161"/>
      <c r="EM110" s="161"/>
      <c r="EN110" s="161"/>
      <c r="EO110" s="161"/>
      <c r="EP110" s="161"/>
      <c r="EQ110" s="161"/>
      <c r="ER110" s="161"/>
      <c r="ES110" s="161"/>
      <c r="ET110" s="161"/>
      <c r="EU110" s="161"/>
      <c r="EV110" s="161"/>
      <c r="EW110" s="161"/>
      <c r="EX110" s="161"/>
      <c r="EY110" s="161"/>
      <c r="EZ110" s="161"/>
      <c r="FA110" s="161"/>
      <c r="FB110" s="161"/>
      <c r="FC110" s="161"/>
      <c r="FD110" s="161"/>
      <c r="FE110" s="161"/>
      <c r="FF110" s="161"/>
      <c r="FG110" s="161"/>
      <c r="FH110" s="161"/>
      <c r="FI110" s="161"/>
      <c r="FJ110" s="161"/>
      <c r="FK110" s="161"/>
      <c r="FL110" s="161"/>
      <c r="FM110" s="161"/>
      <c r="FN110" s="161"/>
      <c r="FO110" s="161"/>
      <c r="FP110" s="161"/>
      <c r="FQ110" s="161"/>
      <c r="FR110" s="161"/>
      <c r="FS110" s="161"/>
      <c r="FT110" s="161"/>
      <c r="FU110" s="161"/>
      <c r="FV110" s="161"/>
      <c r="FW110" s="161"/>
      <c r="FX110" s="161"/>
    </row>
    <row r="111" spans="1:180" s="171" customFormat="1" ht="54.75" customHeight="1">
      <c r="A111" s="1531" t="s">
        <v>2019</v>
      </c>
      <c r="B111" s="1520" t="s">
        <v>1932</v>
      </c>
      <c r="C111" s="1521">
        <v>41527</v>
      </c>
      <c r="D111" s="1522">
        <v>45170</v>
      </c>
      <c r="E111" s="1522" t="str">
        <f t="shared" ca="1" si="16"/>
        <v>VIGENTE</v>
      </c>
      <c r="F111" s="1522" t="str">
        <f t="shared" ca="1" si="17"/>
        <v>OK</v>
      </c>
      <c r="G111" s="1520" t="s">
        <v>1615</v>
      </c>
      <c r="H111" s="1523" t="s">
        <v>1933</v>
      </c>
      <c r="I111" s="1532" t="s">
        <v>1934</v>
      </c>
      <c r="J111" s="1524"/>
      <c r="K111" s="1540"/>
      <c r="L111" s="169"/>
      <c r="M111" s="169"/>
      <c r="N111" s="169"/>
      <c r="O111" s="170"/>
      <c r="P111" s="170"/>
      <c r="Q111" s="170"/>
      <c r="R111" s="170"/>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c r="CT111" s="161"/>
      <c r="CU111" s="161"/>
      <c r="CV111" s="161"/>
      <c r="CW111" s="161"/>
      <c r="CX111" s="161"/>
      <c r="CY111" s="161"/>
      <c r="CZ111" s="161"/>
      <c r="DA111" s="161"/>
      <c r="DB111" s="161"/>
      <c r="DC111" s="161"/>
      <c r="DD111" s="161"/>
      <c r="DE111" s="161"/>
      <c r="DF111" s="161"/>
      <c r="DG111" s="161"/>
      <c r="DH111" s="161"/>
      <c r="DI111" s="161"/>
      <c r="DJ111" s="161"/>
      <c r="DK111" s="161"/>
      <c r="DL111" s="161"/>
      <c r="DM111" s="161"/>
      <c r="DN111" s="161"/>
      <c r="DO111" s="161"/>
      <c r="DP111" s="161"/>
      <c r="DQ111" s="161"/>
      <c r="DR111" s="161"/>
      <c r="DS111" s="161"/>
      <c r="DT111" s="161"/>
      <c r="DU111" s="161"/>
      <c r="DV111" s="161"/>
      <c r="DW111" s="161"/>
      <c r="DX111" s="161"/>
      <c r="DY111" s="161"/>
      <c r="DZ111" s="161"/>
      <c r="EA111" s="161"/>
      <c r="EB111" s="161"/>
      <c r="EC111" s="161"/>
      <c r="ED111" s="161"/>
      <c r="EE111" s="161"/>
      <c r="EF111" s="161"/>
      <c r="EG111" s="161"/>
      <c r="EH111" s="161"/>
      <c r="EI111" s="161"/>
      <c r="EJ111" s="161"/>
      <c r="EK111" s="161"/>
      <c r="EL111" s="161"/>
      <c r="EM111" s="161"/>
      <c r="EN111" s="161"/>
      <c r="EO111" s="161"/>
      <c r="EP111" s="161"/>
      <c r="EQ111" s="161"/>
      <c r="ER111" s="161"/>
      <c r="ES111" s="161"/>
      <c r="ET111" s="161"/>
      <c r="EU111" s="161"/>
      <c r="EV111" s="161"/>
      <c r="EW111" s="161"/>
      <c r="EX111" s="161"/>
      <c r="EY111" s="161"/>
      <c r="EZ111" s="161"/>
      <c r="FA111" s="161"/>
      <c r="FB111" s="161"/>
      <c r="FC111" s="161"/>
      <c r="FD111" s="161"/>
      <c r="FE111" s="161"/>
      <c r="FF111" s="161"/>
      <c r="FG111" s="161"/>
      <c r="FH111" s="161"/>
      <c r="FI111" s="161"/>
      <c r="FJ111" s="161"/>
      <c r="FK111" s="161"/>
      <c r="FL111" s="161"/>
      <c r="FM111" s="161"/>
      <c r="FN111" s="161"/>
      <c r="FO111" s="161"/>
      <c r="FP111" s="161"/>
      <c r="FQ111" s="161"/>
      <c r="FR111" s="161"/>
      <c r="FS111" s="161"/>
      <c r="FT111" s="161"/>
      <c r="FU111" s="161"/>
      <c r="FV111" s="161"/>
      <c r="FW111" s="161"/>
      <c r="FX111" s="161"/>
    </row>
    <row r="112" spans="1:180" s="171" customFormat="1" ht="30" customHeight="1">
      <c r="A112" s="1502" t="s">
        <v>2018</v>
      </c>
      <c r="B112" s="199" t="s">
        <v>1966</v>
      </c>
      <c r="C112" s="195">
        <v>41527</v>
      </c>
      <c r="D112" s="196">
        <v>45170</v>
      </c>
      <c r="E112" s="196" t="str">
        <f t="shared" ca="1" si="16"/>
        <v>VIGENTE</v>
      </c>
      <c r="F112" s="196" t="str">
        <f t="shared" ca="1" si="17"/>
        <v>OK</v>
      </c>
      <c r="G112" s="199" t="s">
        <v>1615</v>
      </c>
      <c r="H112" s="197" t="s">
        <v>2080</v>
      </c>
      <c r="I112" s="916"/>
      <c r="J112" s="198" t="s">
        <v>5140</v>
      </c>
      <c r="K112" s="1179" t="s">
        <v>6135</v>
      </c>
      <c r="L112" s="169"/>
      <c r="M112" s="169"/>
      <c r="N112" s="169"/>
      <c r="O112" s="170"/>
      <c r="P112" s="170"/>
      <c r="Q112" s="170"/>
      <c r="R112" s="170"/>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c r="CT112" s="161"/>
      <c r="CU112" s="161"/>
      <c r="CV112" s="161"/>
      <c r="CW112" s="161"/>
      <c r="CX112" s="161"/>
      <c r="CY112" s="161"/>
      <c r="CZ112" s="161"/>
      <c r="DA112" s="161"/>
      <c r="DB112" s="161"/>
      <c r="DC112" s="161"/>
      <c r="DD112" s="161"/>
      <c r="DE112" s="161"/>
      <c r="DF112" s="161"/>
      <c r="DG112" s="161"/>
      <c r="DH112" s="161"/>
      <c r="DI112" s="161"/>
      <c r="DJ112" s="161"/>
      <c r="DK112" s="161"/>
      <c r="DL112" s="161"/>
      <c r="DM112" s="161"/>
      <c r="DN112" s="161"/>
      <c r="DO112" s="161"/>
      <c r="DP112" s="161"/>
      <c r="DQ112" s="161"/>
      <c r="DR112" s="161"/>
      <c r="DS112" s="161"/>
      <c r="DT112" s="161"/>
      <c r="DU112" s="161"/>
      <c r="DV112" s="161"/>
      <c r="DW112" s="161"/>
      <c r="DX112" s="161"/>
      <c r="DY112" s="161"/>
      <c r="DZ112" s="161"/>
      <c r="EA112" s="161"/>
      <c r="EB112" s="161"/>
      <c r="EC112" s="161"/>
      <c r="ED112" s="161"/>
      <c r="EE112" s="161"/>
      <c r="EF112" s="161"/>
      <c r="EG112" s="161"/>
      <c r="EH112" s="161"/>
      <c r="EI112" s="161"/>
      <c r="EJ112" s="161"/>
      <c r="EK112" s="161"/>
      <c r="EL112" s="161"/>
      <c r="EM112" s="161"/>
      <c r="EN112" s="161"/>
      <c r="EO112" s="161"/>
      <c r="EP112" s="161"/>
      <c r="EQ112" s="161"/>
      <c r="ER112" s="161"/>
      <c r="ES112" s="161"/>
      <c r="ET112" s="161"/>
      <c r="EU112" s="161"/>
      <c r="EV112" s="161"/>
      <c r="EW112" s="161"/>
      <c r="EX112" s="161"/>
      <c r="EY112" s="161"/>
      <c r="EZ112" s="161"/>
      <c r="FA112" s="161"/>
      <c r="FB112" s="161"/>
      <c r="FC112" s="161"/>
      <c r="FD112" s="161"/>
      <c r="FE112" s="161"/>
      <c r="FF112" s="161"/>
      <c r="FG112" s="161"/>
      <c r="FH112" s="161"/>
      <c r="FI112" s="161"/>
      <c r="FJ112" s="161"/>
      <c r="FK112" s="161"/>
      <c r="FL112" s="161"/>
      <c r="FM112" s="161"/>
      <c r="FN112" s="161"/>
      <c r="FO112" s="161"/>
      <c r="FP112" s="161"/>
      <c r="FQ112" s="161"/>
      <c r="FR112" s="161"/>
      <c r="FS112" s="161"/>
      <c r="FT112" s="161"/>
      <c r="FU112" s="161"/>
      <c r="FV112" s="161"/>
      <c r="FW112" s="161"/>
      <c r="FX112" s="161"/>
    </row>
    <row r="113" spans="1:180" s="171" customFormat="1">
      <c r="A113" s="1502" t="s">
        <v>2018</v>
      </c>
      <c r="B113" s="199" t="s">
        <v>1967</v>
      </c>
      <c r="C113" s="195">
        <v>41527</v>
      </c>
      <c r="D113" s="196">
        <v>45170</v>
      </c>
      <c r="E113" s="196" t="str">
        <f t="shared" ca="1" si="16"/>
        <v>VIGENTE</v>
      </c>
      <c r="F113" s="196" t="str">
        <f t="shared" ca="1" si="17"/>
        <v>OK</v>
      </c>
      <c r="G113" s="199" t="s">
        <v>1615</v>
      </c>
      <c r="H113" s="197" t="s">
        <v>2081</v>
      </c>
      <c r="I113" s="916"/>
      <c r="J113" s="198" t="s">
        <v>5140</v>
      </c>
      <c r="K113" s="1179" t="s">
        <v>5141</v>
      </c>
      <c r="L113" s="169"/>
      <c r="M113" s="169" t="str">
        <f t="shared" ref="M113:M144" si="20">IF(ISNUMBER(FIND("/",$B111,1)),MID($B111,1,FIND("/",$B111,1)-1),$B111)</f>
        <v>D1309-76</v>
      </c>
      <c r="N113" s="169" t="str">
        <f t="shared" ref="N113:N144" si="21">IF(ISNUMBER(FIND("/",$B111,1)),MID($B111,FIND("/",$B111,1)+1,LEN($B111)),"")</f>
        <v/>
      </c>
      <c r="O113" s="170"/>
      <c r="P113" s="170"/>
      <c r="Q113" s="170"/>
      <c r="R113" s="170"/>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c r="CT113" s="161"/>
      <c r="CU113" s="161"/>
      <c r="CV113" s="161"/>
      <c r="CW113" s="161"/>
      <c r="CX113" s="161"/>
      <c r="CY113" s="161"/>
      <c r="CZ113" s="161"/>
      <c r="DA113" s="161"/>
      <c r="DB113" s="161"/>
      <c r="DC113" s="161"/>
      <c r="DD113" s="161"/>
      <c r="DE113" s="161"/>
      <c r="DF113" s="161"/>
      <c r="DG113" s="161"/>
      <c r="DH113" s="161"/>
      <c r="DI113" s="161"/>
      <c r="DJ113" s="161"/>
      <c r="DK113" s="161"/>
      <c r="DL113" s="161"/>
      <c r="DM113" s="161"/>
      <c r="DN113" s="161"/>
      <c r="DO113" s="161"/>
      <c r="DP113" s="161"/>
      <c r="DQ113" s="161"/>
      <c r="DR113" s="161"/>
      <c r="DS113" s="161"/>
      <c r="DT113" s="161"/>
      <c r="DU113" s="161"/>
      <c r="DV113" s="161"/>
      <c r="DW113" s="161"/>
      <c r="DX113" s="161"/>
      <c r="DY113" s="161"/>
      <c r="DZ113" s="161"/>
      <c r="EA113" s="161"/>
      <c r="EB113" s="161"/>
      <c r="EC113" s="161"/>
      <c r="ED113" s="161"/>
      <c r="EE113" s="161"/>
      <c r="EF113" s="161"/>
      <c r="EG113" s="161"/>
      <c r="EH113" s="161"/>
      <c r="EI113" s="161"/>
      <c r="EJ113" s="161"/>
      <c r="EK113" s="161"/>
      <c r="EL113" s="161"/>
      <c r="EM113" s="161"/>
      <c r="EN113" s="161"/>
      <c r="EO113" s="161"/>
      <c r="EP113" s="161"/>
      <c r="EQ113" s="161"/>
      <c r="ER113" s="161"/>
      <c r="ES113" s="161"/>
      <c r="ET113" s="161"/>
      <c r="EU113" s="161"/>
      <c r="EV113" s="161"/>
      <c r="EW113" s="161"/>
      <c r="EX113" s="161"/>
      <c r="EY113" s="161"/>
      <c r="EZ113" s="161"/>
      <c r="FA113" s="161"/>
      <c r="FB113" s="161"/>
      <c r="FC113" s="161"/>
      <c r="FD113" s="161"/>
      <c r="FE113" s="161"/>
      <c r="FF113" s="161"/>
      <c r="FG113" s="161"/>
      <c r="FH113" s="161"/>
      <c r="FI113" s="161"/>
      <c r="FJ113" s="161"/>
      <c r="FK113" s="161"/>
      <c r="FL113" s="161"/>
      <c r="FM113" s="161"/>
      <c r="FN113" s="161"/>
      <c r="FO113" s="161"/>
      <c r="FP113" s="161"/>
      <c r="FQ113" s="161"/>
      <c r="FR113" s="161"/>
      <c r="FS113" s="161"/>
      <c r="FT113" s="161"/>
      <c r="FU113" s="161"/>
      <c r="FV113" s="161"/>
      <c r="FW113" s="161"/>
      <c r="FX113" s="161"/>
    </row>
    <row r="114" spans="1:180" s="1600" customFormat="1" ht="34.5" customHeight="1">
      <c r="A114" s="1502" t="s">
        <v>2017</v>
      </c>
      <c r="B114" s="199" t="s">
        <v>1968</v>
      </c>
      <c r="C114" s="195">
        <v>41558</v>
      </c>
      <c r="D114" s="196">
        <v>45200</v>
      </c>
      <c r="E114" s="196" t="str">
        <f t="shared" ca="1" si="16"/>
        <v>VIGENTE</v>
      </c>
      <c r="F114" s="196" t="str">
        <f t="shared" ca="1" si="17"/>
        <v>OK</v>
      </c>
      <c r="G114" s="199" t="s">
        <v>1615</v>
      </c>
      <c r="H114" s="197" t="s">
        <v>1969</v>
      </c>
      <c r="I114" s="916" t="s">
        <v>1970</v>
      </c>
      <c r="J114" s="1505" t="s">
        <v>784</v>
      </c>
      <c r="K114" s="1182">
        <v>5618860</v>
      </c>
      <c r="L114" s="1632"/>
      <c r="M114" s="1632" t="str">
        <f t="shared" si="20"/>
        <v>D1309-76</v>
      </c>
      <c r="N114" s="1632" t="str">
        <f t="shared" si="21"/>
        <v>1</v>
      </c>
      <c r="O114" s="1074"/>
      <c r="P114" s="1074"/>
      <c r="Q114" s="1074"/>
      <c r="R114" s="1074"/>
      <c r="S114" s="1075"/>
      <c r="T114" s="1075"/>
      <c r="U114" s="1075"/>
      <c r="V114" s="1075"/>
      <c r="W114" s="1075"/>
      <c r="X114" s="1075"/>
      <c r="Y114" s="1075"/>
      <c r="Z114" s="1075"/>
      <c r="AA114" s="1075"/>
      <c r="AB114" s="1075"/>
      <c r="AC114" s="1075"/>
      <c r="AD114" s="1075"/>
      <c r="AE114" s="1075"/>
      <c r="AF114" s="1075"/>
      <c r="AG114" s="1075"/>
      <c r="AH114" s="1075"/>
      <c r="AI114" s="1075"/>
      <c r="AJ114" s="1075"/>
      <c r="AK114" s="1075"/>
      <c r="AL114" s="1075"/>
      <c r="AM114" s="1075"/>
      <c r="AN114" s="1075"/>
      <c r="AO114" s="1075"/>
      <c r="AP114" s="1075"/>
      <c r="AQ114" s="1075"/>
      <c r="AR114" s="1075"/>
      <c r="AS114" s="1075"/>
      <c r="AT114" s="1075"/>
      <c r="AU114" s="1075"/>
      <c r="AV114" s="1075"/>
      <c r="AW114" s="1075"/>
      <c r="AX114" s="1075"/>
      <c r="AY114" s="1075"/>
      <c r="AZ114" s="1075"/>
      <c r="BA114" s="1075"/>
      <c r="BB114" s="1075"/>
      <c r="BC114" s="1075"/>
      <c r="BD114" s="1075"/>
      <c r="BE114" s="1075"/>
      <c r="BF114" s="1075"/>
      <c r="BG114" s="1075"/>
      <c r="BH114" s="1075"/>
      <c r="BI114" s="1075"/>
      <c r="BJ114" s="1075"/>
      <c r="BK114" s="1075"/>
      <c r="BL114" s="1075"/>
      <c r="BM114" s="1075"/>
      <c r="BN114" s="1075"/>
      <c r="BO114" s="1075"/>
      <c r="BP114" s="1075"/>
      <c r="BQ114" s="1075"/>
      <c r="BR114" s="1075"/>
      <c r="BS114" s="1075"/>
      <c r="BT114" s="1075"/>
      <c r="BU114" s="1075"/>
      <c r="BV114" s="1075"/>
      <c r="BW114" s="1075"/>
      <c r="BX114" s="1075"/>
      <c r="BY114" s="1075"/>
      <c r="BZ114" s="1075"/>
      <c r="CA114" s="1075"/>
      <c r="CB114" s="1075"/>
      <c r="CC114" s="1075"/>
      <c r="CD114" s="1075"/>
      <c r="CE114" s="1075"/>
      <c r="CF114" s="1075"/>
      <c r="CG114" s="1075"/>
      <c r="CH114" s="1075"/>
      <c r="CI114" s="1075"/>
      <c r="CJ114" s="1075"/>
      <c r="CK114" s="1075"/>
      <c r="CL114" s="1075"/>
      <c r="CM114" s="1075"/>
      <c r="CN114" s="1075"/>
      <c r="CO114" s="1075"/>
      <c r="CP114" s="1075"/>
      <c r="CQ114" s="1075"/>
      <c r="CR114" s="1075"/>
      <c r="CS114" s="1075"/>
      <c r="CT114" s="1075"/>
      <c r="CU114" s="1075"/>
      <c r="CV114" s="1075"/>
      <c r="CW114" s="1075"/>
      <c r="CX114" s="1075"/>
      <c r="CY114" s="1075"/>
      <c r="CZ114" s="1075"/>
      <c r="DA114" s="1075"/>
      <c r="DB114" s="1075"/>
      <c r="DC114" s="1075"/>
      <c r="DD114" s="1075"/>
      <c r="DE114" s="1075"/>
      <c r="DF114" s="1075"/>
      <c r="DG114" s="1075"/>
      <c r="DH114" s="1075"/>
      <c r="DI114" s="1075"/>
      <c r="DJ114" s="1075"/>
      <c r="DK114" s="1075"/>
      <c r="DL114" s="1075"/>
      <c r="DM114" s="1075"/>
      <c r="DN114" s="1075"/>
      <c r="DO114" s="1075"/>
      <c r="DP114" s="1075"/>
      <c r="DQ114" s="1075"/>
      <c r="DR114" s="1075"/>
      <c r="DS114" s="1075"/>
      <c r="DT114" s="1075"/>
      <c r="DU114" s="1075"/>
      <c r="DV114" s="1075"/>
      <c r="DW114" s="1075"/>
      <c r="DX114" s="1075"/>
      <c r="DY114" s="1075"/>
      <c r="DZ114" s="1075"/>
      <c r="EA114" s="1075"/>
      <c r="EB114" s="1075"/>
      <c r="EC114" s="1075"/>
      <c r="ED114" s="1075"/>
      <c r="EE114" s="1075"/>
      <c r="EF114" s="1075"/>
      <c r="EG114" s="1075"/>
      <c r="EH114" s="1075"/>
      <c r="EI114" s="1075"/>
      <c r="EJ114" s="1075"/>
      <c r="EK114" s="1075"/>
      <c r="EL114" s="1075"/>
      <c r="EM114" s="1075"/>
      <c r="EN114" s="1075"/>
      <c r="EO114" s="1075"/>
      <c r="EP114" s="1075"/>
      <c r="EQ114" s="1075"/>
      <c r="ER114" s="1075"/>
      <c r="ES114" s="1075"/>
      <c r="ET114" s="1075"/>
      <c r="EU114" s="1075"/>
      <c r="EV114" s="1075"/>
      <c r="EW114" s="1075"/>
      <c r="EX114" s="1075"/>
      <c r="EY114" s="1075"/>
      <c r="EZ114" s="1075"/>
      <c r="FA114" s="1075"/>
      <c r="FB114" s="1075"/>
      <c r="FC114" s="1075"/>
      <c r="FD114" s="1075"/>
      <c r="FE114" s="1075"/>
      <c r="FF114" s="1075"/>
      <c r="FG114" s="1075"/>
      <c r="FH114" s="1075"/>
      <c r="FI114" s="1075"/>
      <c r="FJ114" s="1075"/>
      <c r="FK114" s="1075"/>
      <c r="FL114" s="1075"/>
      <c r="FM114" s="1075"/>
      <c r="FN114" s="1075"/>
      <c r="FO114" s="1075"/>
      <c r="FP114" s="1075"/>
      <c r="FQ114" s="1075"/>
      <c r="FR114" s="1075"/>
      <c r="FS114" s="1075"/>
      <c r="FT114" s="1075"/>
      <c r="FU114" s="1075"/>
      <c r="FV114" s="1075"/>
      <c r="FW114" s="1075"/>
      <c r="FX114" s="1075"/>
    </row>
    <row r="115" spans="1:180" s="171" customFormat="1" ht="36.75" customHeight="1">
      <c r="A115" s="1495" t="s">
        <v>2027</v>
      </c>
      <c r="B115" s="836" t="s">
        <v>1971</v>
      </c>
      <c r="C115" s="1506">
        <v>41562</v>
      </c>
      <c r="D115" s="834">
        <v>45200</v>
      </c>
      <c r="E115" s="834" t="str">
        <f t="shared" ca="1" si="16"/>
        <v>VIGENTE</v>
      </c>
      <c r="F115" s="834" t="str">
        <f t="shared" ca="1" si="17"/>
        <v>OK</v>
      </c>
      <c r="G115" s="836" t="s">
        <v>1616</v>
      </c>
      <c r="H115" s="1500" t="s">
        <v>1972</v>
      </c>
      <c r="I115" s="1497" t="s">
        <v>5142</v>
      </c>
      <c r="J115" s="1498" t="s">
        <v>5119</v>
      </c>
      <c r="K115" s="1499" t="s">
        <v>1973</v>
      </c>
      <c r="L115" s="169"/>
      <c r="M115" s="169" t="str">
        <f t="shared" si="20"/>
        <v>D1309-76</v>
      </c>
      <c r="N115" s="169" t="str">
        <f t="shared" si="21"/>
        <v>2</v>
      </c>
      <c r="O115" s="170"/>
      <c r="P115" s="170"/>
      <c r="Q115" s="170"/>
      <c r="R115" s="170"/>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c r="CE115" s="161"/>
      <c r="CF115" s="161"/>
      <c r="CG115" s="161"/>
      <c r="CH115" s="161"/>
      <c r="CI115" s="161"/>
      <c r="CJ115" s="161"/>
      <c r="CK115" s="161"/>
      <c r="CL115" s="161"/>
      <c r="CM115" s="161"/>
      <c r="CN115" s="161"/>
      <c r="CO115" s="161"/>
      <c r="CP115" s="161"/>
      <c r="CQ115" s="161"/>
      <c r="CR115" s="161"/>
      <c r="CS115" s="161"/>
      <c r="CT115" s="161"/>
      <c r="CU115" s="161"/>
      <c r="CV115" s="161"/>
      <c r="CW115" s="161"/>
      <c r="CX115" s="161"/>
      <c r="CY115" s="161"/>
      <c r="CZ115" s="161"/>
      <c r="DA115" s="161"/>
      <c r="DB115" s="161"/>
      <c r="DC115" s="161"/>
      <c r="DD115" s="161"/>
      <c r="DE115" s="161"/>
      <c r="DF115" s="161"/>
      <c r="DG115" s="161"/>
      <c r="DH115" s="161"/>
      <c r="DI115" s="161"/>
      <c r="DJ115" s="161"/>
      <c r="DK115" s="161"/>
      <c r="DL115" s="161"/>
      <c r="DM115" s="161"/>
      <c r="DN115" s="161"/>
      <c r="DO115" s="161"/>
      <c r="DP115" s="161"/>
      <c r="DQ115" s="161"/>
      <c r="DR115" s="161"/>
      <c r="DS115" s="161"/>
      <c r="DT115" s="161"/>
      <c r="DU115" s="161"/>
      <c r="DV115" s="161"/>
      <c r="DW115" s="161"/>
      <c r="DX115" s="161"/>
      <c r="DY115" s="161"/>
      <c r="DZ115" s="161"/>
      <c r="EA115" s="161"/>
      <c r="EB115" s="161"/>
      <c r="EC115" s="161"/>
      <c r="ED115" s="161"/>
      <c r="EE115" s="161"/>
      <c r="EF115" s="161"/>
      <c r="EG115" s="161"/>
      <c r="EH115" s="161"/>
      <c r="EI115" s="161"/>
      <c r="EJ115" s="161"/>
      <c r="EK115" s="161"/>
      <c r="EL115" s="161"/>
      <c r="EM115" s="161"/>
      <c r="EN115" s="161"/>
      <c r="EO115" s="161"/>
      <c r="EP115" s="161"/>
      <c r="EQ115" s="161"/>
      <c r="ER115" s="161"/>
      <c r="ES115" s="161"/>
      <c r="ET115" s="161"/>
      <c r="EU115" s="161"/>
      <c r="EV115" s="161"/>
      <c r="EW115" s="161"/>
      <c r="EX115" s="161"/>
      <c r="EY115" s="161"/>
      <c r="EZ115" s="161"/>
      <c r="FA115" s="161"/>
      <c r="FB115" s="161"/>
      <c r="FC115" s="161"/>
      <c r="FD115" s="161"/>
      <c r="FE115" s="161"/>
      <c r="FF115" s="161"/>
      <c r="FG115" s="161"/>
      <c r="FH115" s="161"/>
      <c r="FI115" s="161"/>
      <c r="FJ115" s="161"/>
      <c r="FK115" s="161"/>
      <c r="FL115" s="161"/>
      <c r="FM115" s="161"/>
      <c r="FN115" s="161"/>
      <c r="FO115" s="161"/>
      <c r="FP115" s="161"/>
      <c r="FQ115" s="161"/>
      <c r="FR115" s="161"/>
      <c r="FS115" s="161"/>
      <c r="FT115" s="161"/>
      <c r="FU115" s="161"/>
      <c r="FV115" s="161"/>
      <c r="FW115" s="161"/>
      <c r="FX115" s="161"/>
    </row>
    <row r="116" spans="1:180" s="171" customFormat="1" ht="30">
      <c r="A116" s="1495" t="s">
        <v>2027</v>
      </c>
      <c r="B116" s="836" t="s">
        <v>1974</v>
      </c>
      <c r="C116" s="1506">
        <v>41562</v>
      </c>
      <c r="D116" s="834">
        <v>45200</v>
      </c>
      <c r="E116" s="834" t="str">
        <f t="shared" ca="1" si="16"/>
        <v>VIGENTE</v>
      </c>
      <c r="F116" s="834" t="str">
        <f t="shared" ca="1" si="17"/>
        <v>OK</v>
      </c>
      <c r="G116" s="836" t="s">
        <v>1616</v>
      </c>
      <c r="H116" s="1500" t="s">
        <v>1916</v>
      </c>
      <c r="I116" s="1497" t="s">
        <v>5143</v>
      </c>
      <c r="J116" s="1501" t="s">
        <v>5119</v>
      </c>
      <c r="K116" s="1499" t="s">
        <v>1975</v>
      </c>
      <c r="L116" s="169"/>
      <c r="M116" s="169" t="str">
        <f t="shared" si="20"/>
        <v>D1310-83</v>
      </c>
      <c r="N116" s="169" t="str">
        <f t="shared" si="21"/>
        <v/>
      </c>
      <c r="O116" s="170"/>
      <c r="P116" s="170"/>
      <c r="Q116" s="170"/>
      <c r="R116" s="170"/>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c r="CE116" s="161"/>
      <c r="CF116" s="161"/>
      <c r="CG116" s="161"/>
      <c r="CH116" s="161"/>
      <c r="CI116" s="161"/>
      <c r="CJ116" s="161"/>
      <c r="CK116" s="161"/>
      <c r="CL116" s="161"/>
      <c r="CM116" s="161"/>
      <c r="CN116" s="161"/>
      <c r="CO116" s="161"/>
      <c r="CP116" s="161"/>
      <c r="CQ116" s="161"/>
      <c r="CR116" s="161"/>
      <c r="CS116" s="161"/>
      <c r="CT116" s="161"/>
      <c r="CU116" s="161"/>
      <c r="CV116" s="161"/>
      <c r="CW116" s="161"/>
      <c r="CX116" s="161"/>
      <c r="CY116" s="161"/>
      <c r="CZ116" s="161"/>
      <c r="DA116" s="161"/>
      <c r="DB116" s="161"/>
      <c r="DC116" s="161"/>
      <c r="DD116" s="161"/>
      <c r="DE116" s="161"/>
      <c r="DF116" s="161"/>
      <c r="DG116" s="161"/>
      <c r="DH116" s="161"/>
      <c r="DI116" s="161"/>
      <c r="DJ116" s="161"/>
      <c r="DK116" s="161"/>
      <c r="DL116" s="161"/>
      <c r="DM116" s="161"/>
      <c r="DN116" s="161"/>
      <c r="DO116" s="161"/>
      <c r="DP116" s="161"/>
      <c r="DQ116" s="161"/>
      <c r="DR116" s="161"/>
      <c r="DS116" s="161"/>
      <c r="DT116" s="161"/>
      <c r="DU116" s="161"/>
      <c r="DV116" s="161"/>
      <c r="DW116" s="161"/>
      <c r="DX116" s="161"/>
      <c r="DY116" s="161"/>
      <c r="DZ116" s="161"/>
      <c r="EA116" s="161"/>
      <c r="EB116" s="161"/>
      <c r="EC116" s="161"/>
      <c r="ED116" s="161"/>
      <c r="EE116" s="161"/>
      <c r="EF116" s="161"/>
      <c r="EG116" s="161"/>
      <c r="EH116" s="161"/>
      <c r="EI116" s="161"/>
      <c r="EJ116" s="161"/>
      <c r="EK116" s="161"/>
      <c r="EL116" s="161"/>
      <c r="EM116" s="161"/>
      <c r="EN116" s="161"/>
      <c r="EO116" s="161"/>
      <c r="EP116" s="161"/>
      <c r="EQ116" s="161"/>
      <c r="ER116" s="161"/>
      <c r="ES116" s="161"/>
      <c r="ET116" s="161"/>
      <c r="EU116" s="161"/>
      <c r="EV116" s="161"/>
      <c r="EW116" s="161"/>
      <c r="EX116" s="161"/>
      <c r="EY116" s="161"/>
      <c r="EZ116" s="161"/>
      <c r="FA116" s="161"/>
      <c r="FB116" s="161"/>
      <c r="FC116" s="161"/>
      <c r="FD116" s="161"/>
      <c r="FE116" s="161"/>
      <c r="FF116" s="161"/>
      <c r="FG116" s="161"/>
      <c r="FH116" s="161"/>
      <c r="FI116" s="161"/>
      <c r="FJ116" s="161"/>
      <c r="FK116" s="161"/>
      <c r="FL116" s="161"/>
      <c r="FM116" s="161"/>
      <c r="FN116" s="161"/>
      <c r="FO116" s="161"/>
      <c r="FP116" s="161"/>
      <c r="FQ116" s="161"/>
      <c r="FR116" s="161"/>
      <c r="FS116" s="161"/>
      <c r="FT116" s="161"/>
      <c r="FU116" s="161"/>
      <c r="FV116" s="161"/>
      <c r="FW116" s="161"/>
      <c r="FX116" s="161"/>
    </row>
    <row r="117" spans="1:180" s="1600" customFormat="1" ht="30">
      <c r="A117" s="1495" t="s">
        <v>2027</v>
      </c>
      <c r="B117" s="836" t="s">
        <v>1977</v>
      </c>
      <c r="C117" s="1506">
        <v>41562</v>
      </c>
      <c r="D117" s="834">
        <v>45200</v>
      </c>
      <c r="E117" s="834" t="str">
        <f t="shared" ca="1" si="16"/>
        <v>VIGENTE</v>
      </c>
      <c r="F117" s="834" t="str">
        <f t="shared" ca="1" si="17"/>
        <v>OK</v>
      </c>
      <c r="G117" s="836" t="s">
        <v>1616</v>
      </c>
      <c r="H117" s="1500" t="s">
        <v>1976</v>
      </c>
      <c r="I117" s="1497" t="s">
        <v>5144</v>
      </c>
      <c r="J117" s="1501" t="s">
        <v>5119</v>
      </c>
      <c r="K117" s="1499" t="s">
        <v>1978</v>
      </c>
      <c r="L117" s="1632"/>
      <c r="M117" s="1632" t="str">
        <f t="shared" si="20"/>
        <v>D1310-86</v>
      </c>
      <c r="N117" s="1632" t="str">
        <f t="shared" si="21"/>
        <v/>
      </c>
      <c r="O117" s="1074"/>
      <c r="P117" s="1074"/>
      <c r="Q117" s="1074"/>
      <c r="R117" s="1074"/>
      <c r="S117" s="1075"/>
      <c r="T117" s="1075"/>
      <c r="U117" s="1075"/>
      <c r="V117" s="1075"/>
      <c r="W117" s="1075"/>
      <c r="X117" s="1075"/>
      <c r="Y117" s="1075"/>
      <c r="Z117" s="1075"/>
      <c r="AA117" s="1075"/>
      <c r="AB117" s="1075"/>
      <c r="AC117" s="1075"/>
      <c r="AD117" s="1075"/>
      <c r="AE117" s="1075"/>
      <c r="AF117" s="1075"/>
      <c r="AG117" s="1075"/>
      <c r="AH117" s="1075"/>
      <c r="AI117" s="1075"/>
      <c r="AJ117" s="1075"/>
      <c r="AK117" s="1075"/>
      <c r="AL117" s="1075"/>
      <c r="AM117" s="1075"/>
      <c r="AN117" s="1075"/>
      <c r="AO117" s="1075"/>
      <c r="AP117" s="1075"/>
      <c r="AQ117" s="1075"/>
      <c r="AR117" s="1075"/>
      <c r="AS117" s="1075"/>
      <c r="AT117" s="1075"/>
      <c r="AU117" s="1075"/>
      <c r="AV117" s="1075"/>
      <c r="AW117" s="1075"/>
      <c r="AX117" s="1075"/>
      <c r="AY117" s="1075"/>
      <c r="AZ117" s="1075"/>
      <c r="BA117" s="1075"/>
      <c r="BB117" s="1075"/>
      <c r="BC117" s="1075"/>
      <c r="BD117" s="1075"/>
      <c r="BE117" s="1075"/>
      <c r="BF117" s="1075"/>
      <c r="BG117" s="1075"/>
      <c r="BH117" s="1075"/>
      <c r="BI117" s="1075"/>
      <c r="BJ117" s="1075"/>
      <c r="BK117" s="1075"/>
      <c r="BL117" s="1075"/>
      <c r="BM117" s="1075"/>
      <c r="BN117" s="1075"/>
      <c r="BO117" s="1075"/>
      <c r="BP117" s="1075"/>
      <c r="BQ117" s="1075"/>
      <c r="BR117" s="1075"/>
      <c r="BS117" s="1075"/>
      <c r="BT117" s="1075"/>
      <c r="BU117" s="1075"/>
      <c r="BV117" s="1075"/>
      <c r="BW117" s="1075"/>
      <c r="BX117" s="1075"/>
      <c r="BY117" s="1075"/>
      <c r="BZ117" s="1075"/>
      <c r="CA117" s="1075"/>
      <c r="CB117" s="1075"/>
      <c r="CC117" s="1075"/>
      <c r="CD117" s="1075"/>
      <c r="CE117" s="1075"/>
      <c r="CF117" s="1075"/>
      <c r="CG117" s="1075"/>
      <c r="CH117" s="1075"/>
      <c r="CI117" s="1075"/>
      <c r="CJ117" s="1075"/>
      <c r="CK117" s="1075"/>
      <c r="CL117" s="1075"/>
      <c r="CM117" s="1075"/>
      <c r="CN117" s="1075"/>
      <c r="CO117" s="1075"/>
      <c r="CP117" s="1075"/>
      <c r="CQ117" s="1075"/>
      <c r="CR117" s="1075"/>
      <c r="CS117" s="1075"/>
      <c r="CT117" s="1075"/>
      <c r="CU117" s="1075"/>
      <c r="CV117" s="1075"/>
      <c r="CW117" s="1075"/>
      <c r="CX117" s="1075"/>
      <c r="CY117" s="1075"/>
      <c r="CZ117" s="1075"/>
      <c r="DA117" s="1075"/>
      <c r="DB117" s="1075"/>
      <c r="DC117" s="1075"/>
      <c r="DD117" s="1075"/>
      <c r="DE117" s="1075"/>
      <c r="DF117" s="1075"/>
      <c r="DG117" s="1075"/>
      <c r="DH117" s="1075"/>
      <c r="DI117" s="1075"/>
      <c r="DJ117" s="1075"/>
      <c r="DK117" s="1075"/>
      <c r="DL117" s="1075"/>
      <c r="DM117" s="1075"/>
      <c r="DN117" s="1075"/>
      <c r="DO117" s="1075"/>
      <c r="DP117" s="1075"/>
      <c r="DQ117" s="1075"/>
      <c r="DR117" s="1075"/>
      <c r="DS117" s="1075"/>
      <c r="DT117" s="1075"/>
      <c r="DU117" s="1075"/>
      <c r="DV117" s="1075"/>
      <c r="DW117" s="1075"/>
      <c r="DX117" s="1075"/>
      <c r="DY117" s="1075"/>
      <c r="DZ117" s="1075"/>
      <c r="EA117" s="1075"/>
      <c r="EB117" s="1075"/>
      <c r="EC117" s="1075"/>
      <c r="ED117" s="1075"/>
      <c r="EE117" s="1075"/>
      <c r="EF117" s="1075"/>
      <c r="EG117" s="1075"/>
      <c r="EH117" s="1075"/>
      <c r="EI117" s="1075"/>
      <c r="EJ117" s="1075"/>
      <c r="EK117" s="1075"/>
      <c r="EL117" s="1075"/>
      <c r="EM117" s="1075"/>
      <c r="EN117" s="1075"/>
      <c r="EO117" s="1075"/>
      <c r="EP117" s="1075"/>
      <c r="EQ117" s="1075"/>
      <c r="ER117" s="1075"/>
      <c r="ES117" s="1075"/>
      <c r="ET117" s="1075"/>
      <c r="EU117" s="1075"/>
      <c r="EV117" s="1075"/>
      <c r="EW117" s="1075"/>
      <c r="EX117" s="1075"/>
      <c r="EY117" s="1075"/>
      <c r="EZ117" s="1075"/>
      <c r="FA117" s="1075"/>
      <c r="FB117" s="1075"/>
      <c r="FC117" s="1075"/>
      <c r="FD117" s="1075"/>
      <c r="FE117" s="1075"/>
      <c r="FF117" s="1075"/>
      <c r="FG117" s="1075"/>
      <c r="FH117" s="1075"/>
      <c r="FI117" s="1075"/>
      <c r="FJ117" s="1075"/>
      <c r="FK117" s="1075"/>
      <c r="FL117" s="1075"/>
      <c r="FM117" s="1075"/>
      <c r="FN117" s="1075"/>
      <c r="FO117" s="1075"/>
      <c r="FP117" s="1075"/>
      <c r="FQ117" s="1075"/>
      <c r="FR117" s="1075"/>
      <c r="FS117" s="1075"/>
      <c r="FT117" s="1075"/>
      <c r="FU117" s="1075"/>
      <c r="FV117" s="1075"/>
      <c r="FW117" s="1075"/>
      <c r="FX117" s="1075"/>
    </row>
    <row r="118" spans="1:180" s="171" customFormat="1" ht="30">
      <c r="A118" s="1502" t="s">
        <v>2017</v>
      </c>
      <c r="B118" s="199" t="s">
        <v>1979</v>
      </c>
      <c r="C118" s="195">
        <v>41572</v>
      </c>
      <c r="D118" s="196">
        <v>45200</v>
      </c>
      <c r="E118" s="196" t="str">
        <f t="shared" ca="1" si="16"/>
        <v>VIGENTE</v>
      </c>
      <c r="F118" s="196" t="str">
        <f t="shared" ca="1" si="17"/>
        <v>OK</v>
      </c>
      <c r="G118" s="199" t="s">
        <v>1616</v>
      </c>
      <c r="H118" s="197" t="s">
        <v>1985</v>
      </c>
      <c r="I118" s="916" t="s">
        <v>5117</v>
      </c>
      <c r="J118" s="1505" t="s">
        <v>1986</v>
      </c>
      <c r="K118" s="1182">
        <v>11776452</v>
      </c>
      <c r="L118" s="169"/>
      <c r="M118" s="169" t="str">
        <f t="shared" si="20"/>
        <v>D1310-85</v>
      </c>
      <c r="N118" s="169" t="str">
        <f t="shared" si="21"/>
        <v/>
      </c>
      <c r="O118" s="170"/>
      <c r="P118" s="170"/>
      <c r="Q118" s="170"/>
      <c r="R118" s="170"/>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c r="CQ118" s="161"/>
      <c r="CR118" s="161"/>
      <c r="CS118" s="161"/>
      <c r="CT118" s="161"/>
      <c r="CU118" s="161"/>
      <c r="CV118" s="161"/>
      <c r="CW118" s="161"/>
      <c r="CX118" s="161"/>
      <c r="CY118" s="161"/>
      <c r="CZ118" s="161"/>
      <c r="DA118" s="161"/>
      <c r="DB118" s="161"/>
      <c r="DC118" s="161"/>
      <c r="DD118" s="161"/>
      <c r="DE118" s="161"/>
      <c r="DF118" s="161"/>
      <c r="DG118" s="161"/>
      <c r="DH118" s="161"/>
      <c r="DI118" s="161"/>
      <c r="DJ118" s="161"/>
      <c r="DK118" s="161"/>
      <c r="DL118" s="161"/>
      <c r="DM118" s="161"/>
      <c r="DN118" s="161"/>
      <c r="DO118" s="161"/>
      <c r="DP118" s="161"/>
      <c r="DQ118" s="161"/>
      <c r="DR118" s="161"/>
      <c r="DS118" s="161"/>
      <c r="DT118" s="161"/>
      <c r="DU118" s="161"/>
      <c r="DV118" s="161"/>
      <c r="DW118" s="161"/>
      <c r="DX118" s="161"/>
      <c r="DY118" s="161"/>
      <c r="DZ118" s="161"/>
      <c r="EA118" s="161"/>
      <c r="EB118" s="161"/>
      <c r="EC118" s="161"/>
      <c r="ED118" s="161"/>
      <c r="EE118" s="161"/>
      <c r="EF118" s="161"/>
      <c r="EG118" s="161"/>
      <c r="EH118" s="161"/>
      <c r="EI118" s="161"/>
      <c r="EJ118" s="161"/>
      <c r="EK118" s="161"/>
      <c r="EL118" s="161"/>
      <c r="EM118" s="161"/>
      <c r="EN118" s="161"/>
      <c r="EO118" s="161"/>
      <c r="EP118" s="161"/>
      <c r="EQ118" s="161"/>
      <c r="ER118" s="161"/>
      <c r="ES118" s="161"/>
      <c r="ET118" s="161"/>
      <c r="EU118" s="161"/>
      <c r="EV118" s="161"/>
      <c r="EW118" s="161"/>
      <c r="EX118" s="161"/>
      <c r="EY118" s="161"/>
      <c r="EZ118" s="161"/>
      <c r="FA118" s="161"/>
      <c r="FB118" s="161"/>
      <c r="FC118" s="161"/>
      <c r="FD118" s="161"/>
      <c r="FE118" s="161"/>
      <c r="FF118" s="161"/>
      <c r="FG118" s="161"/>
      <c r="FH118" s="161"/>
      <c r="FI118" s="161"/>
      <c r="FJ118" s="161"/>
      <c r="FK118" s="161"/>
      <c r="FL118" s="161"/>
      <c r="FM118" s="161"/>
      <c r="FN118" s="161"/>
      <c r="FO118" s="161"/>
      <c r="FP118" s="161"/>
      <c r="FQ118" s="161"/>
      <c r="FR118" s="161"/>
      <c r="FS118" s="161"/>
      <c r="FT118" s="161"/>
      <c r="FU118" s="161"/>
      <c r="FV118" s="161"/>
      <c r="FW118" s="161"/>
      <c r="FX118" s="161"/>
    </row>
    <row r="119" spans="1:180" s="1600" customFormat="1" ht="30">
      <c r="A119" s="1502" t="s">
        <v>2017</v>
      </c>
      <c r="B119" s="199" t="s">
        <v>1981</v>
      </c>
      <c r="C119" s="195">
        <v>41589</v>
      </c>
      <c r="D119" s="196">
        <v>45231</v>
      </c>
      <c r="E119" s="196" t="str">
        <f t="shared" ca="1" si="16"/>
        <v>VIGENTE</v>
      </c>
      <c r="F119" s="196" t="str">
        <f t="shared" ca="1" si="17"/>
        <v>OK</v>
      </c>
      <c r="G119" s="199" t="s">
        <v>1615</v>
      </c>
      <c r="H119" s="197" t="s">
        <v>1980</v>
      </c>
      <c r="I119" s="198" t="s">
        <v>1982</v>
      </c>
      <c r="J119" s="198" t="s">
        <v>334</v>
      </c>
      <c r="K119" s="1182">
        <v>10745081</v>
      </c>
      <c r="L119" s="1632"/>
      <c r="M119" s="1632" t="str">
        <f t="shared" si="20"/>
        <v>D1310-90</v>
      </c>
      <c r="N119" s="1632" t="str">
        <f t="shared" si="21"/>
        <v/>
      </c>
      <c r="O119" s="1074"/>
      <c r="P119" s="1074"/>
      <c r="Q119" s="1074"/>
      <c r="R119" s="1074"/>
      <c r="S119" s="1075"/>
      <c r="T119" s="1075"/>
      <c r="U119" s="1075"/>
      <c r="V119" s="1075"/>
      <c r="W119" s="1075"/>
      <c r="X119" s="1075"/>
      <c r="Y119" s="1075"/>
      <c r="Z119" s="1075"/>
      <c r="AA119" s="1075"/>
      <c r="AB119" s="1075"/>
      <c r="AC119" s="1075"/>
      <c r="AD119" s="1075"/>
      <c r="AE119" s="1075"/>
      <c r="AF119" s="1075"/>
      <c r="AG119" s="1075"/>
      <c r="AH119" s="1075"/>
      <c r="AI119" s="1075"/>
      <c r="AJ119" s="1075"/>
      <c r="AK119" s="1075"/>
      <c r="AL119" s="1075"/>
      <c r="AM119" s="1075"/>
      <c r="AN119" s="1075"/>
      <c r="AO119" s="1075"/>
      <c r="AP119" s="1075"/>
      <c r="AQ119" s="1075"/>
      <c r="AR119" s="1075"/>
      <c r="AS119" s="1075"/>
      <c r="AT119" s="1075"/>
      <c r="AU119" s="1075"/>
      <c r="AV119" s="1075"/>
      <c r="AW119" s="1075"/>
      <c r="AX119" s="1075"/>
      <c r="AY119" s="1075"/>
      <c r="AZ119" s="1075"/>
      <c r="BA119" s="1075"/>
      <c r="BB119" s="1075"/>
      <c r="BC119" s="1075"/>
      <c r="BD119" s="1075"/>
      <c r="BE119" s="1075"/>
      <c r="BF119" s="1075"/>
      <c r="BG119" s="1075"/>
      <c r="BH119" s="1075"/>
      <c r="BI119" s="1075"/>
      <c r="BJ119" s="1075"/>
      <c r="BK119" s="1075"/>
      <c r="BL119" s="1075"/>
      <c r="BM119" s="1075"/>
      <c r="BN119" s="1075"/>
      <c r="BO119" s="1075"/>
      <c r="BP119" s="1075"/>
      <c r="BQ119" s="1075"/>
      <c r="BR119" s="1075"/>
      <c r="BS119" s="1075"/>
      <c r="BT119" s="1075"/>
      <c r="BU119" s="1075"/>
      <c r="BV119" s="1075"/>
      <c r="BW119" s="1075"/>
      <c r="BX119" s="1075"/>
      <c r="BY119" s="1075"/>
      <c r="BZ119" s="1075"/>
      <c r="CA119" s="1075"/>
      <c r="CB119" s="1075"/>
      <c r="CC119" s="1075"/>
      <c r="CD119" s="1075"/>
      <c r="CE119" s="1075"/>
      <c r="CF119" s="1075"/>
      <c r="CG119" s="1075"/>
      <c r="CH119" s="1075"/>
      <c r="CI119" s="1075"/>
      <c r="CJ119" s="1075"/>
      <c r="CK119" s="1075"/>
      <c r="CL119" s="1075"/>
      <c r="CM119" s="1075"/>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5"/>
      <c r="DG119" s="1075"/>
      <c r="DH119" s="1075"/>
      <c r="DI119" s="1075"/>
      <c r="DJ119" s="1075"/>
      <c r="DK119" s="1075"/>
      <c r="DL119" s="1075"/>
      <c r="DM119" s="1075"/>
      <c r="DN119" s="1075"/>
      <c r="DO119" s="1075"/>
      <c r="DP119" s="1075"/>
      <c r="DQ119" s="1075"/>
      <c r="DR119" s="1075"/>
      <c r="DS119" s="1075"/>
      <c r="DT119" s="1075"/>
      <c r="DU119" s="1075"/>
      <c r="DV119" s="1075"/>
      <c r="DW119" s="1075"/>
      <c r="DX119" s="1075"/>
      <c r="DY119" s="1075"/>
      <c r="DZ119" s="1075"/>
      <c r="EA119" s="1075"/>
      <c r="EB119" s="1075"/>
      <c r="EC119" s="1075"/>
      <c r="ED119" s="1075"/>
      <c r="EE119" s="1075"/>
      <c r="EF119" s="1075"/>
      <c r="EG119" s="1075"/>
      <c r="EH119" s="1075"/>
      <c r="EI119" s="1075"/>
      <c r="EJ119" s="1075"/>
      <c r="EK119" s="1075"/>
      <c r="EL119" s="1075"/>
      <c r="EM119" s="1075"/>
      <c r="EN119" s="1075"/>
      <c r="EO119" s="1075"/>
      <c r="EP119" s="1075"/>
      <c r="EQ119" s="1075"/>
      <c r="ER119" s="1075"/>
      <c r="ES119" s="1075"/>
      <c r="ET119" s="1075"/>
      <c r="EU119" s="1075"/>
      <c r="EV119" s="1075"/>
      <c r="EW119" s="1075"/>
      <c r="EX119" s="1075"/>
      <c r="EY119" s="1075"/>
      <c r="EZ119" s="1075"/>
      <c r="FA119" s="1075"/>
      <c r="FB119" s="1075"/>
      <c r="FC119" s="1075"/>
      <c r="FD119" s="1075"/>
      <c r="FE119" s="1075"/>
      <c r="FF119" s="1075"/>
      <c r="FG119" s="1075"/>
      <c r="FH119" s="1075"/>
      <c r="FI119" s="1075"/>
      <c r="FJ119" s="1075"/>
      <c r="FK119" s="1075"/>
      <c r="FL119" s="1075"/>
      <c r="FM119" s="1075"/>
      <c r="FN119" s="1075"/>
      <c r="FO119" s="1075"/>
      <c r="FP119" s="1075"/>
      <c r="FQ119" s="1075"/>
      <c r="FR119" s="1075"/>
      <c r="FS119" s="1075"/>
      <c r="FT119" s="1075"/>
      <c r="FU119" s="1075"/>
      <c r="FV119" s="1075"/>
      <c r="FW119" s="1075"/>
      <c r="FX119" s="1075"/>
    </row>
    <row r="120" spans="1:180" s="171" customFormat="1" ht="32.25">
      <c r="A120" s="1495" t="s">
        <v>2027</v>
      </c>
      <c r="B120" s="836" t="s">
        <v>1984</v>
      </c>
      <c r="C120" s="1506">
        <v>41597</v>
      </c>
      <c r="D120" s="834">
        <v>45231</v>
      </c>
      <c r="E120" s="834" t="str">
        <f t="shared" ca="1" si="16"/>
        <v>VIGENTE</v>
      </c>
      <c r="F120" s="834" t="str">
        <f t="shared" ca="1" si="17"/>
        <v>OK</v>
      </c>
      <c r="G120" s="836" t="s">
        <v>1616</v>
      </c>
      <c r="H120" s="1500" t="s">
        <v>5502</v>
      </c>
      <c r="I120" s="1497" t="s">
        <v>5118</v>
      </c>
      <c r="J120" s="1498" t="s">
        <v>5119</v>
      </c>
      <c r="K120" s="1499" t="s">
        <v>1983</v>
      </c>
      <c r="L120" s="169"/>
      <c r="M120" s="169" t="str">
        <f t="shared" si="20"/>
        <v>D1310-91</v>
      </c>
      <c r="N120" s="169" t="str">
        <f t="shared" si="21"/>
        <v/>
      </c>
      <c r="O120" s="170"/>
      <c r="P120" s="170"/>
      <c r="Q120" s="170"/>
      <c r="R120" s="170"/>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1"/>
      <c r="CW120" s="161"/>
      <c r="CX120" s="161"/>
      <c r="CY120" s="161"/>
      <c r="CZ120" s="161"/>
      <c r="DA120" s="161"/>
      <c r="DB120" s="161"/>
      <c r="DC120" s="161"/>
      <c r="DD120" s="161"/>
      <c r="DE120" s="161"/>
      <c r="DF120" s="161"/>
      <c r="DG120" s="161"/>
      <c r="DH120" s="161"/>
      <c r="DI120" s="161"/>
      <c r="DJ120" s="161"/>
      <c r="DK120" s="161"/>
      <c r="DL120" s="161"/>
      <c r="DM120" s="161"/>
      <c r="DN120" s="161"/>
      <c r="DO120" s="161"/>
      <c r="DP120" s="161"/>
      <c r="DQ120" s="161"/>
      <c r="DR120" s="161"/>
      <c r="DS120" s="161"/>
      <c r="DT120" s="161"/>
      <c r="DU120" s="161"/>
      <c r="DV120" s="161"/>
      <c r="DW120" s="161"/>
      <c r="DX120" s="161"/>
      <c r="DY120" s="161"/>
      <c r="DZ120" s="161"/>
      <c r="EA120" s="161"/>
      <c r="EB120" s="161"/>
      <c r="EC120" s="161"/>
      <c r="ED120" s="161"/>
      <c r="EE120" s="161"/>
      <c r="EF120" s="161"/>
      <c r="EG120" s="161"/>
      <c r="EH120" s="161"/>
      <c r="EI120" s="161"/>
      <c r="EJ120" s="161"/>
      <c r="EK120" s="161"/>
      <c r="EL120" s="161"/>
      <c r="EM120" s="161"/>
      <c r="EN120" s="161"/>
      <c r="EO120" s="161"/>
      <c r="EP120" s="161"/>
      <c r="EQ120" s="161"/>
      <c r="ER120" s="161"/>
      <c r="ES120" s="161"/>
      <c r="ET120" s="161"/>
      <c r="EU120" s="161"/>
      <c r="EV120" s="161"/>
      <c r="EW120" s="161"/>
      <c r="EX120" s="161"/>
      <c r="EY120" s="161"/>
      <c r="EZ120" s="161"/>
      <c r="FA120" s="161"/>
      <c r="FB120" s="161"/>
      <c r="FC120" s="161"/>
      <c r="FD120" s="161"/>
      <c r="FE120" s="161"/>
      <c r="FF120" s="161"/>
      <c r="FG120" s="161"/>
      <c r="FH120" s="161"/>
      <c r="FI120" s="161"/>
      <c r="FJ120" s="161"/>
      <c r="FK120" s="161"/>
      <c r="FL120" s="161"/>
      <c r="FM120" s="161"/>
      <c r="FN120" s="161"/>
      <c r="FO120" s="161"/>
      <c r="FP120" s="161"/>
      <c r="FQ120" s="161"/>
      <c r="FR120" s="161"/>
      <c r="FS120" s="161"/>
      <c r="FT120" s="161"/>
      <c r="FU120" s="161"/>
      <c r="FV120" s="161"/>
      <c r="FW120" s="161"/>
      <c r="FX120" s="161"/>
    </row>
    <row r="121" spans="1:180" s="171" customFormat="1" ht="45">
      <c r="A121" s="1528" t="s">
        <v>2019</v>
      </c>
      <c r="B121" s="249" t="s">
        <v>1991</v>
      </c>
      <c r="C121" s="1132">
        <v>41597</v>
      </c>
      <c r="D121" s="250">
        <v>45231</v>
      </c>
      <c r="E121" s="250" t="str">
        <f t="shared" ca="1" si="16"/>
        <v>VIGENTE</v>
      </c>
      <c r="F121" s="250" t="str">
        <f t="shared" ca="1" si="17"/>
        <v>OK</v>
      </c>
      <c r="G121" s="249" t="s">
        <v>1615</v>
      </c>
      <c r="H121" s="1529" t="s">
        <v>2000</v>
      </c>
      <c r="I121" s="1530" t="s">
        <v>1992</v>
      </c>
      <c r="J121" s="1844"/>
      <c r="K121" s="1183"/>
      <c r="L121" s="169"/>
      <c r="M121" s="169" t="str">
        <f t="shared" si="20"/>
        <v>D1310-92</v>
      </c>
      <c r="N121" s="169" t="str">
        <f t="shared" si="21"/>
        <v/>
      </c>
      <c r="O121" s="170"/>
      <c r="P121" s="170"/>
      <c r="Q121" s="170"/>
      <c r="R121" s="170"/>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1"/>
      <c r="DB121" s="161"/>
      <c r="DC121" s="161"/>
      <c r="DD121" s="161"/>
      <c r="DE121" s="161"/>
      <c r="DF121" s="161"/>
      <c r="DG121" s="161"/>
      <c r="DH121" s="161"/>
      <c r="DI121" s="161"/>
      <c r="DJ121" s="161"/>
      <c r="DK121" s="161"/>
      <c r="DL121" s="161"/>
      <c r="DM121" s="161"/>
      <c r="DN121" s="161"/>
      <c r="DO121" s="161"/>
      <c r="DP121" s="161"/>
      <c r="DQ121" s="161"/>
      <c r="DR121" s="161"/>
      <c r="DS121" s="161"/>
      <c r="DT121" s="161"/>
      <c r="DU121" s="161"/>
      <c r="DV121" s="161"/>
      <c r="DW121" s="161"/>
      <c r="DX121" s="161"/>
      <c r="DY121" s="161"/>
      <c r="DZ121" s="161"/>
      <c r="EA121" s="161"/>
      <c r="EB121" s="161"/>
      <c r="EC121" s="161"/>
      <c r="ED121" s="161"/>
      <c r="EE121" s="161"/>
      <c r="EF121" s="161"/>
      <c r="EG121" s="161"/>
      <c r="EH121" s="161"/>
      <c r="EI121" s="161"/>
      <c r="EJ121" s="161"/>
      <c r="EK121" s="161"/>
      <c r="EL121" s="161"/>
      <c r="EM121" s="161"/>
      <c r="EN121" s="161"/>
      <c r="EO121" s="161"/>
      <c r="EP121" s="161"/>
      <c r="EQ121" s="161"/>
      <c r="ER121" s="161"/>
      <c r="ES121" s="161"/>
      <c r="ET121" s="161"/>
      <c r="EU121" s="161"/>
      <c r="EV121" s="161"/>
      <c r="EW121" s="161"/>
      <c r="EX121" s="161"/>
      <c r="EY121" s="161"/>
      <c r="EZ121" s="161"/>
      <c r="FA121" s="161"/>
      <c r="FB121" s="161"/>
      <c r="FC121" s="161"/>
      <c r="FD121" s="161"/>
      <c r="FE121" s="161"/>
      <c r="FF121" s="161"/>
      <c r="FG121" s="161"/>
      <c r="FH121" s="161"/>
      <c r="FI121" s="161"/>
      <c r="FJ121" s="161"/>
      <c r="FK121" s="161"/>
      <c r="FL121" s="161"/>
      <c r="FM121" s="161"/>
      <c r="FN121" s="161"/>
      <c r="FO121" s="161"/>
      <c r="FP121" s="161"/>
      <c r="FQ121" s="161"/>
      <c r="FR121" s="161"/>
      <c r="FS121" s="161"/>
      <c r="FT121" s="161"/>
      <c r="FU121" s="161"/>
      <c r="FV121" s="161"/>
      <c r="FW121" s="161"/>
      <c r="FX121" s="161"/>
    </row>
    <row r="122" spans="1:180" s="171" customFormat="1">
      <c r="A122" s="1502" t="s">
        <v>2018</v>
      </c>
      <c r="B122" s="199" t="s">
        <v>1996</v>
      </c>
      <c r="C122" s="195">
        <v>41597</v>
      </c>
      <c r="D122" s="196">
        <v>45231</v>
      </c>
      <c r="E122" s="196" t="str">
        <f t="shared" ca="1" si="16"/>
        <v>VIGENTE</v>
      </c>
      <c r="F122" s="196" t="str">
        <f t="shared" ca="1" si="17"/>
        <v>OK</v>
      </c>
      <c r="G122" s="199" t="s">
        <v>1615</v>
      </c>
      <c r="H122" s="197" t="s">
        <v>1998</v>
      </c>
      <c r="I122" s="1505"/>
      <c r="J122" s="1505" t="s">
        <v>1993</v>
      </c>
      <c r="K122" s="1179" t="s">
        <v>2001</v>
      </c>
      <c r="L122" s="169"/>
      <c r="M122" s="169" t="str">
        <f t="shared" si="20"/>
        <v>D1311-95</v>
      </c>
      <c r="N122" s="169" t="str">
        <f t="shared" si="21"/>
        <v/>
      </c>
      <c r="O122" s="170"/>
      <c r="P122" s="170"/>
      <c r="Q122" s="170"/>
      <c r="R122" s="170"/>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c r="CF122" s="161"/>
      <c r="CG122" s="161"/>
      <c r="CH122" s="161"/>
      <c r="CI122" s="161"/>
      <c r="CJ122" s="161"/>
      <c r="CK122" s="161"/>
      <c r="CL122" s="161"/>
      <c r="CM122" s="161"/>
      <c r="CN122" s="161"/>
      <c r="CO122" s="161"/>
      <c r="CP122" s="161"/>
      <c r="CQ122" s="161"/>
      <c r="CR122" s="161"/>
      <c r="CS122" s="161"/>
      <c r="CT122" s="161"/>
      <c r="CU122" s="161"/>
      <c r="CV122" s="161"/>
      <c r="CW122" s="161"/>
      <c r="CX122" s="161"/>
      <c r="CY122" s="161"/>
      <c r="CZ122" s="161"/>
      <c r="DA122" s="161"/>
      <c r="DB122" s="161"/>
      <c r="DC122" s="161"/>
      <c r="DD122" s="161"/>
      <c r="DE122" s="161"/>
      <c r="DF122" s="161"/>
      <c r="DG122" s="161"/>
      <c r="DH122" s="161"/>
      <c r="DI122" s="161"/>
      <c r="DJ122" s="161"/>
      <c r="DK122" s="161"/>
      <c r="DL122" s="161"/>
      <c r="DM122" s="161"/>
      <c r="DN122" s="161"/>
      <c r="DO122" s="161"/>
      <c r="DP122" s="161"/>
      <c r="DQ122" s="161"/>
      <c r="DR122" s="161"/>
      <c r="DS122" s="161"/>
      <c r="DT122" s="161"/>
      <c r="DU122" s="161"/>
      <c r="DV122" s="161"/>
      <c r="DW122" s="161"/>
      <c r="DX122" s="161"/>
      <c r="DY122" s="161"/>
      <c r="DZ122" s="161"/>
      <c r="EA122" s="161"/>
      <c r="EB122" s="161"/>
      <c r="EC122" s="161"/>
      <c r="ED122" s="161"/>
      <c r="EE122" s="161"/>
      <c r="EF122" s="161"/>
      <c r="EG122" s="161"/>
      <c r="EH122" s="161"/>
      <c r="EI122" s="161"/>
      <c r="EJ122" s="161"/>
      <c r="EK122" s="161"/>
      <c r="EL122" s="161"/>
      <c r="EM122" s="161"/>
      <c r="EN122" s="161"/>
      <c r="EO122" s="161"/>
      <c r="EP122" s="161"/>
      <c r="EQ122" s="161"/>
      <c r="ER122" s="161"/>
      <c r="ES122" s="161"/>
      <c r="ET122" s="161"/>
      <c r="EU122" s="161"/>
      <c r="EV122" s="161"/>
      <c r="EW122" s="161"/>
      <c r="EX122" s="161"/>
      <c r="EY122" s="161"/>
      <c r="EZ122" s="161"/>
      <c r="FA122" s="161"/>
      <c r="FB122" s="161"/>
      <c r="FC122" s="161"/>
      <c r="FD122" s="161"/>
      <c r="FE122" s="161"/>
      <c r="FF122" s="161"/>
      <c r="FG122" s="161"/>
      <c r="FH122" s="161"/>
      <c r="FI122" s="161"/>
      <c r="FJ122" s="161"/>
      <c r="FK122" s="161"/>
      <c r="FL122" s="161"/>
      <c r="FM122" s="161"/>
      <c r="FN122" s="161"/>
      <c r="FO122" s="161"/>
      <c r="FP122" s="161"/>
      <c r="FQ122" s="161"/>
      <c r="FR122" s="161"/>
      <c r="FS122" s="161"/>
      <c r="FT122" s="161"/>
      <c r="FU122" s="161"/>
      <c r="FV122" s="161"/>
      <c r="FW122" s="161"/>
      <c r="FX122" s="161"/>
    </row>
    <row r="123" spans="1:180" s="171" customFormat="1">
      <c r="A123" s="1502" t="s">
        <v>2018</v>
      </c>
      <c r="B123" s="199" t="s">
        <v>1997</v>
      </c>
      <c r="C123" s="195">
        <v>41597</v>
      </c>
      <c r="D123" s="196">
        <v>45231</v>
      </c>
      <c r="E123" s="196" t="str">
        <f t="shared" ca="1" si="16"/>
        <v>VIGENTE</v>
      </c>
      <c r="F123" s="196" t="str">
        <f t="shared" ca="1" si="17"/>
        <v>OK</v>
      </c>
      <c r="G123" s="199" t="s">
        <v>1615</v>
      </c>
      <c r="H123" s="197" t="s">
        <v>1999</v>
      </c>
      <c r="I123" s="1505"/>
      <c r="J123" s="1505" t="s">
        <v>1993</v>
      </c>
      <c r="K123" s="1179" t="s">
        <v>2002</v>
      </c>
      <c r="L123" s="169"/>
      <c r="M123" s="169" t="str">
        <f t="shared" si="20"/>
        <v>D1311-96</v>
      </c>
      <c r="N123" s="169" t="str">
        <f t="shared" si="21"/>
        <v/>
      </c>
      <c r="O123" s="170"/>
      <c r="P123" s="170"/>
      <c r="Q123" s="170"/>
      <c r="R123" s="170"/>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c r="CH123" s="161"/>
      <c r="CI123" s="161"/>
      <c r="CJ123" s="161"/>
      <c r="CK123" s="161"/>
      <c r="CL123" s="161"/>
      <c r="CM123" s="161"/>
      <c r="CN123" s="161"/>
      <c r="CO123" s="161"/>
      <c r="CP123" s="161"/>
      <c r="CQ123" s="161"/>
      <c r="CR123" s="161"/>
      <c r="CS123" s="161"/>
      <c r="CT123" s="161"/>
      <c r="CU123" s="161"/>
      <c r="CV123" s="161"/>
      <c r="CW123" s="161"/>
      <c r="CX123" s="161"/>
      <c r="CY123" s="161"/>
      <c r="CZ123" s="161"/>
      <c r="DA123" s="161"/>
      <c r="DB123" s="161"/>
      <c r="DC123" s="161"/>
      <c r="DD123" s="161"/>
      <c r="DE123" s="161"/>
      <c r="DF123" s="161"/>
      <c r="DG123" s="161"/>
      <c r="DH123" s="161"/>
      <c r="DI123" s="161"/>
      <c r="DJ123" s="161"/>
      <c r="DK123" s="161"/>
      <c r="DL123" s="161"/>
      <c r="DM123" s="161"/>
      <c r="DN123" s="161"/>
      <c r="DO123" s="161"/>
      <c r="DP123" s="161"/>
      <c r="DQ123" s="161"/>
      <c r="DR123" s="161"/>
      <c r="DS123" s="161"/>
      <c r="DT123" s="161"/>
      <c r="DU123" s="161"/>
      <c r="DV123" s="161"/>
      <c r="DW123" s="161"/>
      <c r="DX123" s="161"/>
      <c r="DY123" s="161"/>
      <c r="DZ123" s="161"/>
      <c r="EA123" s="161"/>
      <c r="EB123" s="161"/>
      <c r="EC123" s="161"/>
      <c r="ED123" s="161"/>
      <c r="EE123" s="161"/>
      <c r="EF123" s="161"/>
      <c r="EG123" s="161"/>
      <c r="EH123" s="161"/>
      <c r="EI123" s="161"/>
      <c r="EJ123" s="161"/>
      <c r="EK123" s="161"/>
      <c r="EL123" s="161"/>
      <c r="EM123" s="161"/>
      <c r="EN123" s="161"/>
      <c r="EO123" s="161"/>
      <c r="EP123" s="161"/>
      <c r="EQ123" s="161"/>
      <c r="ER123" s="161"/>
      <c r="ES123" s="161"/>
      <c r="ET123" s="161"/>
      <c r="EU123" s="161"/>
      <c r="EV123" s="161"/>
      <c r="EW123" s="161"/>
      <c r="EX123" s="161"/>
      <c r="EY123" s="161"/>
      <c r="EZ123" s="161"/>
      <c r="FA123" s="161"/>
      <c r="FB123" s="161"/>
      <c r="FC123" s="161"/>
      <c r="FD123" s="161"/>
      <c r="FE123" s="161"/>
      <c r="FF123" s="161"/>
      <c r="FG123" s="161"/>
      <c r="FH123" s="161"/>
      <c r="FI123" s="161"/>
      <c r="FJ123" s="161"/>
      <c r="FK123" s="161"/>
      <c r="FL123" s="161"/>
      <c r="FM123" s="161"/>
      <c r="FN123" s="161"/>
      <c r="FO123" s="161"/>
      <c r="FP123" s="161"/>
      <c r="FQ123" s="161"/>
      <c r="FR123" s="161"/>
      <c r="FS123" s="161"/>
      <c r="FT123" s="161"/>
      <c r="FU123" s="161"/>
      <c r="FV123" s="161"/>
      <c r="FW123" s="161"/>
      <c r="FX123" s="161"/>
    </row>
    <row r="124" spans="1:180" s="1600" customFormat="1" ht="28.5" customHeight="1">
      <c r="A124" s="1502" t="s">
        <v>2017</v>
      </c>
      <c r="B124" s="199" t="s">
        <v>1995</v>
      </c>
      <c r="C124" s="195">
        <v>41597</v>
      </c>
      <c r="D124" s="196">
        <v>45231</v>
      </c>
      <c r="E124" s="196" t="str">
        <f t="shared" ref="E124:E184" ca="1" si="22">IF(D124&lt;=$T$2,"CADUCADO","VIGENTE")</f>
        <v>VIGENTE</v>
      </c>
      <c r="F124" s="196" t="str">
        <f t="shared" ref="F124:F184" ca="1" si="23">IF($T$2&gt;=(EDATE(D124,-4)),"ALERTA","OK")</f>
        <v>OK</v>
      </c>
      <c r="G124" s="199" t="s">
        <v>1615</v>
      </c>
      <c r="H124" s="197" t="s">
        <v>2003</v>
      </c>
      <c r="I124" s="916" t="s">
        <v>2004</v>
      </c>
      <c r="J124" s="1505" t="s">
        <v>2005</v>
      </c>
      <c r="K124" s="1182">
        <v>10759350</v>
      </c>
      <c r="L124" s="169"/>
      <c r="M124" s="169" t="str">
        <f t="shared" si="20"/>
        <v>D1311-96</v>
      </c>
      <c r="N124" s="169" t="str">
        <f t="shared" si="21"/>
        <v>1</v>
      </c>
      <c r="O124" s="170"/>
      <c r="P124" s="170"/>
      <c r="Q124" s="170"/>
      <c r="R124" s="1074"/>
      <c r="S124" s="1075"/>
      <c r="T124" s="1075"/>
      <c r="U124" s="1075"/>
      <c r="V124" s="1075"/>
      <c r="W124" s="1075"/>
      <c r="X124" s="1075"/>
      <c r="Y124" s="1075"/>
      <c r="Z124" s="1075"/>
      <c r="AA124" s="1075"/>
      <c r="AB124" s="1075"/>
      <c r="AC124" s="1075"/>
      <c r="AD124" s="1075"/>
      <c r="AE124" s="1075"/>
      <c r="AF124" s="1075"/>
      <c r="AG124" s="1075"/>
      <c r="AH124" s="1075"/>
      <c r="AI124" s="1075"/>
      <c r="AJ124" s="1075"/>
      <c r="AK124" s="1075"/>
      <c r="AL124" s="1075"/>
      <c r="AM124" s="1075"/>
      <c r="AN124" s="1075"/>
      <c r="AO124" s="1075"/>
      <c r="AP124" s="1075"/>
      <c r="AQ124" s="1075"/>
      <c r="AR124" s="1075"/>
      <c r="AS124" s="1075"/>
      <c r="AT124" s="1075"/>
      <c r="AU124" s="1075"/>
      <c r="AV124" s="1075"/>
      <c r="AW124" s="1075"/>
      <c r="AX124" s="1075"/>
      <c r="AY124" s="1075"/>
      <c r="AZ124" s="1075"/>
      <c r="BA124" s="1075"/>
      <c r="BB124" s="1075"/>
      <c r="BC124" s="1075"/>
      <c r="BD124" s="1075"/>
      <c r="BE124" s="1075"/>
      <c r="BF124" s="1075"/>
      <c r="BG124" s="1075"/>
      <c r="BH124" s="1075"/>
      <c r="BI124" s="1075"/>
      <c r="BJ124" s="1075"/>
      <c r="BK124" s="1075"/>
      <c r="BL124" s="1075"/>
      <c r="BM124" s="1075"/>
      <c r="BN124" s="1075"/>
      <c r="BO124" s="1075"/>
      <c r="BP124" s="1075"/>
      <c r="BQ124" s="1075"/>
      <c r="BR124" s="1075"/>
      <c r="BS124" s="1075"/>
      <c r="BT124" s="1075"/>
      <c r="BU124" s="1075"/>
      <c r="BV124" s="1075"/>
      <c r="BW124" s="1075"/>
      <c r="BX124" s="1075"/>
      <c r="BY124" s="1075"/>
      <c r="BZ124" s="1075"/>
      <c r="CA124" s="1075"/>
      <c r="CB124" s="1075"/>
      <c r="CC124" s="1075"/>
      <c r="CD124" s="1075"/>
      <c r="CE124" s="1075"/>
      <c r="CF124" s="1075"/>
      <c r="CG124" s="1075"/>
      <c r="CH124" s="1075"/>
      <c r="CI124" s="1075"/>
      <c r="CJ124" s="1075"/>
      <c r="CK124" s="1075"/>
      <c r="CL124" s="1075"/>
      <c r="CM124" s="1075"/>
      <c r="CN124" s="1075"/>
      <c r="CO124" s="1075"/>
      <c r="CP124" s="1075"/>
      <c r="CQ124" s="1075"/>
      <c r="CR124" s="1075"/>
      <c r="CS124" s="1075"/>
      <c r="CT124" s="1075"/>
      <c r="CU124" s="1075"/>
      <c r="CV124" s="1075"/>
      <c r="CW124" s="1075"/>
      <c r="CX124" s="1075"/>
      <c r="CY124" s="1075"/>
      <c r="CZ124" s="1075"/>
      <c r="DA124" s="1075"/>
      <c r="DB124" s="1075"/>
      <c r="DC124" s="1075"/>
      <c r="DD124" s="1075"/>
      <c r="DE124" s="1075"/>
      <c r="DF124" s="1075"/>
      <c r="DG124" s="1075"/>
      <c r="DH124" s="1075"/>
      <c r="DI124" s="1075"/>
      <c r="DJ124" s="1075"/>
      <c r="DK124" s="1075"/>
      <c r="DL124" s="1075"/>
      <c r="DM124" s="1075"/>
      <c r="DN124" s="1075"/>
      <c r="DO124" s="1075"/>
      <c r="DP124" s="1075"/>
      <c r="DQ124" s="1075"/>
      <c r="DR124" s="1075"/>
      <c r="DS124" s="1075"/>
      <c r="DT124" s="1075"/>
      <c r="DU124" s="1075"/>
      <c r="DV124" s="1075"/>
      <c r="DW124" s="1075"/>
      <c r="DX124" s="1075"/>
      <c r="DY124" s="1075"/>
      <c r="DZ124" s="1075"/>
      <c r="EA124" s="1075"/>
      <c r="EB124" s="1075"/>
      <c r="EC124" s="1075"/>
      <c r="ED124" s="1075"/>
      <c r="EE124" s="1075"/>
      <c r="EF124" s="1075"/>
      <c r="EG124" s="1075"/>
      <c r="EH124" s="1075"/>
      <c r="EI124" s="1075"/>
      <c r="EJ124" s="1075"/>
      <c r="EK124" s="1075"/>
      <c r="EL124" s="1075"/>
      <c r="EM124" s="1075"/>
      <c r="EN124" s="1075"/>
      <c r="EO124" s="1075"/>
      <c r="EP124" s="1075"/>
      <c r="EQ124" s="1075"/>
      <c r="ER124" s="1075"/>
      <c r="ES124" s="1075"/>
      <c r="ET124" s="1075"/>
      <c r="EU124" s="1075"/>
      <c r="EV124" s="1075"/>
      <c r="EW124" s="1075"/>
      <c r="EX124" s="1075"/>
      <c r="EY124" s="1075"/>
      <c r="EZ124" s="1075"/>
      <c r="FA124" s="1075"/>
      <c r="FB124" s="1075"/>
      <c r="FC124" s="1075"/>
      <c r="FD124" s="1075"/>
      <c r="FE124" s="1075"/>
      <c r="FF124" s="1075"/>
      <c r="FG124" s="1075"/>
      <c r="FH124" s="1075"/>
      <c r="FI124" s="1075"/>
      <c r="FJ124" s="1075"/>
      <c r="FK124" s="1075"/>
      <c r="FL124" s="1075"/>
      <c r="FM124" s="1075"/>
      <c r="FN124" s="1075"/>
      <c r="FO124" s="1075"/>
      <c r="FP124" s="1075"/>
      <c r="FQ124" s="1075"/>
      <c r="FR124" s="1075"/>
      <c r="FS124" s="1075"/>
      <c r="FT124" s="1075"/>
      <c r="FU124" s="1075"/>
      <c r="FV124" s="1075"/>
      <c r="FW124" s="1075"/>
      <c r="FX124" s="1075"/>
    </row>
    <row r="125" spans="1:180" s="1600" customFormat="1" ht="35.25" customHeight="1">
      <c r="A125" s="1502" t="s">
        <v>2017</v>
      </c>
      <c r="B125" s="199" t="s">
        <v>2006</v>
      </c>
      <c r="C125" s="195">
        <v>41597</v>
      </c>
      <c r="D125" s="196">
        <v>45231</v>
      </c>
      <c r="E125" s="196" t="str">
        <f t="shared" ca="1" si="22"/>
        <v>VIGENTE</v>
      </c>
      <c r="F125" s="196" t="str">
        <f t="shared" ca="1" si="23"/>
        <v>OK</v>
      </c>
      <c r="G125" s="199" t="s">
        <v>1615</v>
      </c>
      <c r="H125" s="197" t="s">
        <v>2007</v>
      </c>
      <c r="I125" s="916" t="s">
        <v>2008</v>
      </c>
      <c r="J125" s="1505" t="s">
        <v>2009</v>
      </c>
      <c r="K125" s="1179" t="s">
        <v>2010</v>
      </c>
      <c r="L125" s="169"/>
      <c r="M125" s="169" t="str">
        <f t="shared" si="20"/>
        <v>D1311-96</v>
      </c>
      <c r="N125" s="169" t="str">
        <f t="shared" si="21"/>
        <v>2</v>
      </c>
      <c r="O125" s="170"/>
      <c r="P125" s="170"/>
      <c r="Q125" s="170"/>
      <c r="R125" s="1074"/>
      <c r="S125" s="1075"/>
      <c r="T125" s="1075"/>
      <c r="U125" s="1075"/>
      <c r="V125" s="1075"/>
      <c r="W125" s="1075"/>
      <c r="X125" s="1075"/>
      <c r="Y125" s="1075"/>
      <c r="Z125" s="1075"/>
      <c r="AA125" s="1075"/>
      <c r="AB125" s="1075"/>
      <c r="AC125" s="1075"/>
      <c r="AD125" s="1075"/>
      <c r="AE125" s="1075"/>
      <c r="AF125" s="1075"/>
      <c r="AG125" s="1075"/>
      <c r="AH125" s="1075"/>
      <c r="AI125" s="1075"/>
      <c r="AJ125" s="1075"/>
      <c r="AK125" s="1075"/>
      <c r="AL125" s="1075"/>
      <c r="AM125" s="1075"/>
      <c r="AN125" s="1075"/>
      <c r="AO125" s="1075"/>
      <c r="AP125" s="1075"/>
      <c r="AQ125" s="1075"/>
      <c r="AR125" s="1075"/>
      <c r="AS125" s="1075"/>
      <c r="AT125" s="1075"/>
      <c r="AU125" s="1075"/>
      <c r="AV125" s="1075"/>
      <c r="AW125" s="1075"/>
      <c r="AX125" s="1075"/>
      <c r="AY125" s="1075"/>
      <c r="AZ125" s="1075"/>
      <c r="BA125" s="1075"/>
      <c r="BB125" s="1075"/>
      <c r="BC125" s="1075"/>
      <c r="BD125" s="1075"/>
      <c r="BE125" s="1075"/>
      <c r="BF125" s="1075"/>
      <c r="BG125" s="1075"/>
      <c r="BH125" s="1075"/>
      <c r="BI125" s="1075"/>
      <c r="BJ125" s="1075"/>
      <c r="BK125" s="1075"/>
      <c r="BL125" s="1075"/>
      <c r="BM125" s="1075"/>
      <c r="BN125" s="1075"/>
      <c r="BO125" s="1075"/>
      <c r="BP125" s="1075"/>
      <c r="BQ125" s="1075"/>
      <c r="BR125" s="1075"/>
      <c r="BS125" s="1075"/>
      <c r="BT125" s="1075"/>
      <c r="BU125" s="1075"/>
      <c r="BV125" s="1075"/>
      <c r="BW125" s="1075"/>
      <c r="BX125" s="1075"/>
      <c r="BY125" s="1075"/>
      <c r="BZ125" s="1075"/>
      <c r="CA125" s="1075"/>
      <c r="CB125" s="1075"/>
      <c r="CC125" s="1075"/>
      <c r="CD125" s="1075"/>
      <c r="CE125" s="1075"/>
      <c r="CF125" s="1075"/>
      <c r="CG125" s="1075"/>
      <c r="CH125" s="1075"/>
      <c r="CI125" s="1075"/>
      <c r="CJ125" s="1075"/>
      <c r="CK125" s="1075"/>
      <c r="CL125" s="1075"/>
      <c r="CM125" s="1075"/>
      <c r="CN125" s="1075"/>
      <c r="CO125" s="1075"/>
      <c r="CP125" s="1075"/>
      <c r="CQ125" s="1075"/>
      <c r="CR125" s="1075"/>
      <c r="CS125" s="1075"/>
      <c r="CT125" s="1075"/>
      <c r="CU125" s="1075"/>
      <c r="CV125" s="1075"/>
      <c r="CW125" s="1075"/>
      <c r="CX125" s="1075"/>
      <c r="CY125" s="1075"/>
      <c r="CZ125" s="1075"/>
      <c r="DA125" s="1075"/>
      <c r="DB125" s="1075"/>
      <c r="DC125" s="1075"/>
      <c r="DD125" s="1075"/>
      <c r="DE125" s="1075"/>
      <c r="DF125" s="1075"/>
      <c r="DG125" s="1075"/>
      <c r="DH125" s="1075"/>
      <c r="DI125" s="1075"/>
      <c r="DJ125" s="1075"/>
      <c r="DK125" s="1075"/>
      <c r="DL125" s="1075"/>
      <c r="DM125" s="1075"/>
      <c r="DN125" s="1075"/>
      <c r="DO125" s="1075"/>
      <c r="DP125" s="1075"/>
      <c r="DQ125" s="1075"/>
      <c r="DR125" s="1075"/>
      <c r="DS125" s="1075"/>
      <c r="DT125" s="1075"/>
      <c r="DU125" s="1075"/>
      <c r="DV125" s="1075"/>
      <c r="DW125" s="1075"/>
      <c r="DX125" s="1075"/>
      <c r="DY125" s="1075"/>
      <c r="DZ125" s="1075"/>
      <c r="EA125" s="1075"/>
      <c r="EB125" s="1075"/>
      <c r="EC125" s="1075"/>
      <c r="ED125" s="1075"/>
      <c r="EE125" s="1075"/>
      <c r="EF125" s="1075"/>
      <c r="EG125" s="1075"/>
      <c r="EH125" s="1075"/>
      <c r="EI125" s="1075"/>
      <c r="EJ125" s="1075"/>
      <c r="EK125" s="1075"/>
      <c r="EL125" s="1075"/>
      <c r="EM125" s="1075"/>
      <c r="EN125" s="1075"/>
      <c r="EO125" s="1075"/>
      <c r="EP125" s="1075"/>
      <c r="EQ125" s="1075"/>
      <c r="ER125" s="1075"/>
      <c r="ES125" s="1075"/>
      <c r="ET125" s="1075"/>
      <c r="EU125" s="1075"/>
      <c r="EV125" s="1075"/>
      <c r="EW125" s="1075"/>
      <c r="EX125" s="1075"/>
      <c r="EY125" s="1075"/>
      <c r="EZ125" s="1075"/>
      <c r="FA125" s="1075"/>
      <c r="FB125" s="1075"/>
      <c r="FC125" s="1075"/>
      <c r="FD125" s="1075"/>
      <c r="FE125" s="1075"/>
      <c r="FF125" s="1075"/>
      <c r="FG125" s="1075"/>
      <c r="FH125" s="1075"/>
      <c r="FI125" s="1075"/>
      <c r="FJ125" s="1075"/>
      <c r="FK125" s="1075"/>
      <c r="FL125" s="1075"/>
      <c r="FM125" s="1075"/>
      <c r="FN125" s="1075"/>
      <c r="FO125" s="1075"/>
      <c r="FP125" s="1075"/>
      <c r="FQ125" s="1075"/>
      <c r="FR125" s="1075"/>
      <c r="FS125" s="1075"/>
      <c r="FT125" s="1075"/>
      <c r="FU125" s="1075"/>
      <c r="FV125" s="1075"/>
      <c r="FW125" s="1075"/>
      <c r="FX125" s="1075"/>
    </row>
    <row r="126" spans="1:180" s="171" customFormat="1" ht="30">
      <c r="A126" s="1502" t="s">
        <v>2017</v>
      </c>
      <c r="B126" s="199" t="s">
        <v>1994</v>
      </c>
      <c r="C126" s="195">
        <v>41597</v>
      </c>
      <c r="D126" s="196">
        <v>45231</v>
      </c>
      <c r="E126" s="196" t="str">
        <f t="shared" ca="1" si="22"/>
        <v>VIGENTE</v>
      </c>
      <c r="F126" s="196" t="str">
        <f t="shared" ca="1" si="23"/>
        <v>OK</v>
      </c>
      <c r="G126" s="199" t="s">
        <v>1615</v>
      </c>
      <c r="H126" s="197" t="s">
        <v>2011</v>
      </c>
      <c r="I126" s="916" t="s">
        <v>2004</v>
      </c>
      <c r="J126" s="1505" t="s">
        <v>2009</v>
      </c>
      <c r="K126" s="1182">
        <v>11355279</v>
      </c>
      <c r="L126" s="169"/>
      <c r="M126" s="169" t="str">
        <f t="shared" si="20"/>
        <v>D1311-98</v>
      </c>
      <c r="N126" s="169" t="str">
        <f t="shared" si="21"/>
        <v/>
      </c>
      <c r="O126" s="170"/>
      <c r="P126" s="170"/>
      <c r="Q126" s="170"/>
      <c r="R126" s="170"/>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c r="CE126" s="161"/>
      <c r="CF126" s="161"/>
      <c r="CG126" s="161"/>
      <c r="CH126" s="161"/>
      <c r="CI126" s="161"/>
      <c r="CJ126" s="161"/>
      <c r="CK126" s="161"/>
      <c r="CL126" s="161"/>
      <c r="CM126" s="161"/>
      <c r="CN126" s="161"/>
      <c r="CO126" s="161"/>
      <c r="CP126" s="161"/>
      <c r="CQ126" s="161"/>
      <c r="CR126" s="161"/>
      <c r="CS126" s="161"/>
      <c r="CT126" s="161"/>
      <c r="CU126" s="161"/>
      <c r="CV126" s="161"/>
      <c r="CW126" s="161"/>
      <c r="CX126" s="161"/>
      <c r="CY126" s="161"/>
      <c r="CZ126" s="161"/>
      <c r="DA126" s="161"/>
      <c r="DB126" s="161"/>
      <c r="DC126" s="161"/>
      <c r="DD126" s="161"/>
      <c r="DE126" s="161"/>
      <c r="DF126" s="161"/>
      <c r="DG126" s="161"/>
      <c r="DH126" s="161"/>
      <c r="DI126" s="161"/>
      <c r="DJ126" s="161"/>
      <c r="DK126" s="161"/>
      <c r="DL126" s="161"/>
      <c r="DM126" s="161"/>
      <c r="DN126" s="161"/>
      <c r="DO126" s="161"/>
      <c r="DP126" s="161"/>
      <c r="DQ126" s="161"/>
      <c r="DR126" s="161"/>
      <c r="DS126" s="161"/>
      <c r="DT126" s="161"/>
      <c r="DU126" s="161"/>
      <c r="DV126" s="161"/>
      <c r="DW126" s="161"/>
      <c r="DX126" s="161"/>
      <c r="DY126" s="161"/>
      <c r="DZ126" s="161"/>
      <c r="EA126" s="161"/>
      <c r="EB126" s="161"/>
      <c r="EC126" s="161"/>
      <c r="ED126" s="161"/>
      <c r="EE126" s="161"/>
      <c r="EF126" s="161"/>
      <c r="EG126" s="161"/>
      <c r="EH126" s="161"/>
      <c r="EI126" s="161"/>
      <c r="EJ126" s="161"/>
      <c r="EK126" s="161"/>
      <c r="EL126" s="161"/>
      <c r="EM126" s="161"/>
      <c r="EN126" s="161"/>
      <c r="EO126" s="161"/>
      <c r="EP126" s="161"/>
      <c r="EQ126" s="161"/>
      <c r="ER126" s="161"/>
      <c r="ES126" s="161"/>
      <c r="ET126" s="161"/>
      <c r="EU126" s="161"/>
      <c r="EV126" s="161"/>
      <c r="EW126" s="161"/>
      <c r="EX126" s="161"/>
      <c r="EY126" s="161"/>
      <c r="EZ126" s="161"/>
      <c r="FA126" s="161"/>
      <c r="FB126" s="161"/>
      <c r="FC126" s="161"/>
      <c r="FD126" s="161"/>
      <c r="FE126" s="161"/>
      <c r="FF126" s="161"/>
      <c r="FG126" s="161"/>
      <c r="FH126" s="161"/>
      <c r="FI126" s="161"/>
      <c r="FJ126" s="161"/>
      <c r="FK126" s="161"/>
      <c r="FL126" s="161"/>
      <c r="FM126" s="161"/>
      <c r="FN126" s="161"/>
      <c r="FO126" s="161"/>
      <c r="FP126" s="161"/>
      <c r="FQ126" s="161"/>
      <c r="FR126" s="161"/>
      <c r="FS126" s="161"/>
      <c r="FT126" s="161"/>
      <c r="FU126" s="161"/>
      <c r="FV126" s="161"/>
      <c r="FW126" s="161"/>
      <c r="FX126" s="161"/>
    </row>
    <row r="127" spans="1:180" s="1600" customFormat="1" ht="30">
      <c r="A127" s="1502" t="s">
        <v>2017</v>
      </c>
      <c r="B127" s="199" t="s">
        <v>2012</v>
      </c>
      <c r="C127" s="195">
        <v>41597</v>
      </c>
      <c r="D127" s="196">
        <v>45231</v>
      </c>
      <c r="E127" s="196" t="str">
        <f t="shared" ca="1" si="22"/>
        <v>VIGENTE</v>
      </c>
      <c r="F127" s="196" t="str">
        <f t="shared" ca="1" si="23"/>
        <v>OK</v>
      </c>
      <c r="G127" s="199" t="s">
        <v>1615</v>
      </c>
      <c r="H127" s="197" t="s">
        <v>2013</v>
      </c>
      <c r="I127" s="916" t="s">
        <v>2014</v>
      </c>
      <c r="J127" s="1505" t="s">
        <v>2015</v>
      </c>
      <c r="K127" s="1182">
        <v>12172623</v>
      </c>
      <c r="L127" s="169"/>
      <c r="M127" s="169" t="str">
        <f t="shared" si="20"/>
        <v>D1311-94</v>
      </c>
      <c r="N127" s="169" t="str">
        <f t="shared" si="21"/>
        <v/>
      </c>
      <c r="O127" s="170"/>
      <c r="P127" s="170"/>
      <c r="Q127" s="170"/>
      <c r="R127" s="1074"/>
      <c r="S127" s="1075"/>
      <c r="T127" s="1075"/>
      <c r="U127" s="1075"/>
      <c r="V127" s="1075"/>
      <c r="W127" s="1075"/>
      <c r="X127" s="1075"/>
      <c r="Y127" s="1075"/>
      <c r="Z127" s="1075"/>
      <c r="AA127" s="1075"/>
      <c r="AB127" s="1075"/>
      <c r="AC127" s="1075"/>
      <c r="AD127" s="1075"/>
      <c r="AE127" s="1075"/>
      <c r="AF127" s="1075"/>
      <c r="AG127" s="1075"/>
      <c r="AH127" s="1075"/>
      <c r="AI127" s="1075"/>
      <c r="AJ127" s="1075"/>
      <c r="AK127" s="1075"/>
      <c r="AL127" s="1075"/>
      <c r="AM127" s="1075"/>
      <c r="AN127" s="1075"/>
      <c r="AO127" s="1075"/>
      <c r="AP127" s="1075"/>
      <c r="AQ127" s="1075"/>
      <c r="AR127" s="1075"/>
      <c r="AS127" s="1075"/>
      <c r="AT127" s="1075"/>
      <c r="AU127" s="1075"/>
      <c r="AV127" s="1075"/>
      <c r="AW127" s="1075"/>
      <c r="AX127" s="1075"/>
      <c r="AY127" s="1075"/>
      <c r="AZ127" s="1075"/>
      <c r="BA127" s="1075"/>
      <c r="BB127" s="1075"/>
      <c r="BC127" s="1075"/>
      <c r="BD127" s="1075"/>
      <c r="BE127" s="1075"/>
      <c r="BF127" s="1075"/>
      <c r="BG127" s="1075"/>
      <c r="BH127" s="1075"/>
      <c r="BI127" s="1075"/>
      <c r="BJ127" s="1075"/>
      <c r="BK127" s="1075"/>
      <c r="BL127" s="1075"/>
      <c r="BM127" s="1075"/>
      <c r="BN127" s="1075"/>
      <c r="BO127" s="1075"/>
      <c r="BP127" s="1075"/>
      <c r="BQ127" s="1075"/>
      <c r="BR127" s="1075"/>
      <c r="BS127" s="1075"/>
      <c r="BT127" s="1075"/>
      <c r="BU127" s="1075"/>
      <c r="BV127" s="1075"/>
      <c r="BW127" s="1075"/>
      <c r="BX127" s="1075"/>
      <c r="BY127" s="1075"/>
      <c r="BZ127" s="1075"/>
      <c r="CA127" s="1075"/>
      <c r="CB127" s="1075"/>
      <c r="CC127" s="1075"/>
      <c r="CD127" s="1075"/>
      <c r="CE127" s="1075"/>
      <c r="CF127" s="1075"/>
      <c r="CG127" s="1075"/>
      <c r="CH127" s="1075"/>
      <c r="CI127" s="1075"/>
      <c r="CJ127" s="1075"/>
      <c r="CK127" s="1075"/>
      <c r="CL127" s="1075"/>
      <c r="CM127" s="1075"/>
      <c r="CN127" s="1075"/>
      <c r="CO127" s="1075"/>
      <c r="CP127" s="1075"/>
      <c r="CQ127" s="1075"/>
      <c r="CR127" s="1075"/>
      <c r="CS127" s="1075"/>
      <c r="CT127" s="1075"/>
      <c r="CU127" s="1075"/>
      <c r="CV127" s="1075"/>
      <c r="CW127" s="1075"/>
      <c r="CX127" s="1075"/>
      <c r="CY127" s="1075"/>
      <c r="CZ127" s="1075"/>
      <c r="DA127" s="1075"/>
      <c r="DB127" s="1075"/>
      <c r="DC127" s="1075"/>
      <c r="DD127" s="1075"/>
      <c r="DE127" s="1075"/>
      <c r="DF127" s="1075"/>
      <c r="DG127" s="1075"/>
      <c r="DH127" s="1075"/>
      <c r="DI127" s="1075"/>
      <c r="DJ127" s="1075"/>
      <c r="DK127" s="1075"/>
      <c r="DL127" s="1075"/>
      <c r="DM127" s="1075"/>
      <c r="DN127" s="1075"/>
      <c r="DO127" s="1075"/>
      <c r="DP127" s="1075"/>
      <c r="DQ127" s="1075"/>
      <c r="DR127" s="1075"/>
      <c r="DS127" s="1075"/>
      <c r="DT127" s="1075"/>
      <c r="DU127" s="1075"/>
      <c r="DV127" s="1075"/>
      <c r="DW127" s="1075"/>
      <c r="DX127" s="1075"/>
      <c r="DY127" s="1075"/>
      <c r="DZ127" s="1075"/>
      <c r="EA127" s="1075"/>
      <c r="EB127" s="1075"/>
      <c r="EC127" s="1075"/>
      <c r="ED127" s="1075"/>
      <c r="EE127" s="1075"/>
      <c r="EF127" s="1075"/>
      <c r="EG127" s="1075"/>
      <c r="EH127" s="1075"/>
      <c r="EI127" s="1075"/>
      <c r="EJ127" s="1075"/>
      <c r="EK127" s="1075"/>
      <c r="EL127" s="1075"/>
      <c r="EM127" s="1075"/>
      <c r="EN127" s="1075"/>
      <c r="EO127" s="1075"/>
      <c r="EP127" s="1075"/>
      <c r="EQ127" s="1075"/>
      <c r="ER127" s="1075"/>
      <c r="ES127" s="1075"/>
      <c r="ET127" s="1075"/>
      <c r="EU127" s="1075"/>
      <c r="EV127" s="1075"/>
      <c r="EW127" s="1075"/>
      <c r="EX127" s="1075"/>
      <c r="EY127" s="1075"/>
      <c r="EZ127" s="1075"/>
      <c r="FA127" s="1075"/>
      <c r="FB127" s="1075"/>
      <c r="FC127" s="1075"/>
      <c r="FD127" s="1075"/>
      <c r="FE127" s="1075"/>
      <c r="FF127" s="1075"/>
      <c r="FG127" s="1075"/>
      <c r="FH127" s="1075"/>
      <c r="FI127" s="1075"/>
      <c r="FJ127" s="1075"/>
      <c r="FK127" s="1075"/>
      <c r="FL127" s="1075"/>
      <c r="FM127" s="1075"/>
      <c r="FN127" s="1075"/>
      <c r="FO127" s="1075"/>
      <c r="FP127" s="1075"/>
      <c r="FQ127" s="1075"/>
      <c r="FR127" s="1075"/>
      <c r="FS127" s="1075"/>
      <c r="FT127" s="1075"/>
      <c r="FU127" s="1075"/>
      <c r="FV127" s="1075"/>
      <c r="FW127" s="1075"/>
      <c r="FX127" s="1075"/>
    </row>
    <row r="128" spans="1:180" s="171" customFormat="1" ht="65.25">
      <c r="A128" s="1866" t="s">
        <v>2019</v>
      </c>
      <c r="B128" s="1867" t="s">
        <v>2089</v>
      </c>
      <c r="C128" s="1867">
        <v>41617</v>
      </c>
      <c r="D128" s="1867">
        <v>45261</v>
      </c>
      <c r="E128" s="1867" t="str">
        <f t="shared" ca="1" si="22"/>
        <v>VIGENTE</v>
      </c>
      <c r="F128" s="1867" t="str">
        <f t="shared" ca="1" si="23"/>
        <v>OK</v>
      </c>
      <c r="G128" s="1867" t="s">
        <v>1615</v>
      </c>
      <c r="H128" s="1868" t="s">
        <v>2088</v>
      </c>
      <c r="I128" s="1868" t="s">
        <v>5585</v>
      </c>
      <c r="J128" s="1867"/>
      <c r="K128" s="1984"/>
      <c r="L128" s="169"/>
      <c r="M128" s="169" t="str">
        <f t="shared" si="20"/>
        <v>D1311-97</v>
      </c>
      <c r="N128" s="169" t="str">
        <f t="shared" si="21"/>
        <v/>
      </c>
      <c r="O128" s="170"/>
      <c r="P128" s="170"/>
      <c r="Q128" s="170"/>
      <c r="R128" s="170"/>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c r="CE128" s="161"/>
      <c r="CF128" s="161"/>
      <c r="CG128" s="161"/>
      <c r="CH128" s="161"/>
      <c r="CI128" s="161"/>
      <c r="CJ128" s="161"/>
      <c r="CK128" s="161"/>
      <c r="CL128" s="161"/>
      <c r="CM128" s="161"/>
      <c r="CN128" s="161"/>
      <c r="CO128" s="161"/>
      <c r="CP128" s="161"/>
      <c r="CQ128" s="161"/>
      <c r="CR128" s="161"/>
      <c r="CS128" s="161"/>
      <c r="CT128" s="161"/>
      <c r="CU128" s="161"/>
      <c r="CV128" s="161"/>
      <c r="CW128" s="161"/>
      <c r="CX128" s="161"/>
      <c r="CY128" s="161"/>
      <c r="CZ128" s="161"/>
      <c r="DA128" s="161"/>
      <c r="DB128" s="161"/>
      <c r="DC128" s="161"/>
      <c r="DD128" s="161"/>
      <c r="DE128" s="161"/>
      <c r="DF128" s="161"/>
      <c r="DG128" s="161"/>
      <c r="DH128" s="161"/>
      <c r="DI128" s="161"/>
      <c r="DJ128" s="161"/>
      <c r="DK128" s="161"/>
      <c r="DL128" s="161"/>
      <c r="DM128" s="161"/>
      <c r="DN128" s="161"/>
      <c r="DO128" s="161"/>
      <c r="DP128" s="161"/>
      <c r="DQ128" s="161"/>
      <c r="DR128" s="161"/>
      <c r="DS128" s="161"/>
      <c r="DT128" s="161"/>
      <c r="DU128" s="161"/>
      <c r="DV128" s="161"/>
      <c r="DW128" s="161"/>
      <c r="DX128" s="161"/>
      <c r="DY128" s="161"/>
      <c r="DZ128" s="161"/>
      <c r="EA128" s="161"/>
      <c r="EB128" s="161"/>
      <c r="EC128" s="161"/>
      <c r="ED128" s="161"/>
      <c r="EE128" s="161"/>
      <c r="EF128" s="161"/>
      <c r="EG128" s="161"/>
      <c r="EH128" s="161"/>
      <c r="EI128" s="161"/>
      <c r="EJ128" s="161"/>
      <c r="EK128" s="161"/>
      <c r="EL128" s="161"/>
      <c r="EM128" s="161"/>
      <c r="EN128" s="161"/>
      <c r="EO128" s="161"/>
      <c r="EP128" s="161"/>
      <c r="EQ128" s="161"/>
      <c r="ER128" s="161"/>
      <c r="ES128" s="161"/>
      <c r="ET128" s="161"/>
      <c r="EU128" s="161"/>
      <c r="EV128" s="161"/>
      <c r="EW128" s="161"/>
      <c r="EX128" s="161"/>
      <c r="EY128" s="161"/>
      <c r="EZ128" s="161"/>
      <c r="FA128" s="161"/>
      <c r="FB128" s="161"/>
      <c r="FC128" s="161"/>
      <c r="FD128" s="161"/>
      <c r="FE128" s="161"/>
      <c r="FF128" s="161"/>
      <c r="FG128" s="161"/>
      <c r="FH128" s="161"/>
      <c r="FI128" s="161"/>
      <c r="FJ128" s="161"/>
      <c r="FK128" s="161"/>
      <c r="FL128" s="161"/>
      <c r="FM128" s="161"/>
      <c r="FN128" s="161"/>
      <c r="FO128" s="161"/>
      <c r="FP128" s="161"/>
      <c r="FQ128" s="161"/>
      <c r="FR128" s="161"/>
      <c r="FS128" s="161"/>
      <c r="FT128" s="161"/>
      <c r="FU128" s="161"/>
      <c r="FV128" s="161"/>
      <c r="FW128" s="161"/>
      <c r="FX128" s="161"/>
    </row>
    <row r="129" spans="1:180" s="171" customFormat="1">
      <c r="A129" s="1502" t="s">
        <v>2018</v>
      </c>
      <c r="B129" s="194" t="s">
        <v>2091</v>
      </c>
      <c r="C129" s="195">
        <v>41617</v>
      </c>
      <c r="D129" s="196">
        <v>45261</v>
      </c>
      <c r="E129" s="196" t="str">
        <f t="shared" ca="1" si="22"/>
        <v>VIGENTE</v>
      </c>
      <c r="F129" s="196" t="str">
        <f t="shared" ca="1" si="23"/>
        <v>OK</v>
      </c>
      <c r="G129" s="199" t="s">
        <v>1615</v>
      </c>
      <c r="H129" s="197" t="s">
        <v>2094</v>
      </c>
      <c r="I129" s="916"/>
      <c r="J129" s="198" t="s">
        <v>2090</v>
      </c>
      <c r="K129" s="1179" t="s">
        <v>2097</v>
      </c>
      <c r="L129" s="169"/>
      <c r="M129" s="169" t="str">
        <f t="shared" si="20"/>
        <v>D1311-93</v>
      </c>
      <c r="N129" s="169" t="str">
        <f t="shared" si="21"/>
        <v/>
      </c>
      <c r="O129" s="170"/>
      <c r="P129" s="170"/>
      <c r="Q129" s="170"/>
      <c r="R129" s="170"/>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c r="CQ129" s="161"/>
      <c r="CR129" s="161"/>
      <c r="CS129" s="161"/>
      <c r="CT129" s="161"/>
      <c r="CU129" s="161"/>
      <c r="CV129" s="161"/>
      <c r="CW129" s="161"/>
      <c r="CX129" s="161"/>
      <c r="CY129" s="161"/>
      <c r="CZ129" s="161"/>
      <c r="DA129" s="161"/>
      <c r="DB129" s="161"/>
      <c r="DC129" s="161"/>
      <c r="DD129" s="161"/>
      <c r="DE129" s="161"/>
      <c r="DF129" s="161"/>
      <c r="DG129" s="161"/>
      <c r="DH129" s="161"/>
      <c r="DI129" s="161"/>
      <c r="DJ129" s="161"/>
      <c r="DK129" s="161"/>
      <c r="DL129" s="161"/>
      <c r="DM129" s="161"/>
      <c r="DN129" s="161"/>
      <c r="DO129" s="161"/>
      <c r="DP129" s="161"/>
      <c r="DQ129" s="161"/>
      <c r="DR129" s="161"/>
      <c r="DS129" s="161"/>
      <c r="DT129" s="161"/>
      <c r="DU129" s="161"/>
      <c r="DV129" s="161"/>
      <c r="DW129" s="161"/>
      <c r="DX129" s="161"/>
      <c r="DY129" s="161"/>
      <c r="DZ129" s="161"/>
      <c r="EA129" s="161"/>
      <c r="EB129" s="161"/>
      <c r="EC129" s="161"/>
      <c r="ED129" s="161"/>
      <c r="EE129" s="161"/>
      <c r="EF129" s="161"/>
      <c r="EG129" s="161"/>
      <c r="EH129" s="161"/>
      <c r="EI129" s="161"/>
      <c r="EJ129" s="161"/>
      <c r="EK129" s="161"/>
      <c r="EL129" s="161"/>
      <c r="EM129" s="161"/>
      <c r="EN129" s="161"/>
      <c r="EO129" s="161"/>
      <c r="EP129" s="161"/>
      <c r="EQ129" s="161"/>
      <c r="ER129" s="161"/>
      <c r="ES129" s="161"/>
      <c r="ET129" s="161"/>
      <c r="EU129" s="161"/>
      <c r="EV129" s="161"/>
      <c r="EW129" s="161"/>
      <c r="EX129" s="161"/>
      <c r="EY129" s="161"/>
      <c r="EZ129" s="161"/>
      <c r="FA129" s="161"/>
      <c r="FB129" s="161"/>
      <c r="FC129" s="161"/>
      <c r="FD129" s="161"/>
      <c r="FE129" s="161"/>
      <c r="FF129" s="161"/>
      <c r="FG129" s="161"/>
      <c r="FH129" s="161"/>
      <c r="FI129" s="161"/>
      <c r="FJ129" s="161"/>
      <c r="FK129" s="161"/>
      <c r="FL129" s="161"/>
      <c r="FM129" s="161"/>
      <c r="FN129" s="161"/>
      <c r="FO129" s="161"/>
      <c r="FP129" s="161"/>
      <c r="FQ129" s="161"/>
      <c r="FR129" s="161"/>
      <c r="FS129" s="161"/>
      <c r="FT129" s="161"/>
      <c r="FU129" s="161"/>
      <c r="FV129" s="161"/>
      <c r="FW129" s="161"/>
      <c r="FX129" s="161"/>
    </row>
    <row r="130" spans="1:180" s="160" customFormat="1">
      <c r="A130" s="1502" t="s">
        <v>2018</v>
      </c>
      <c r="B130" s="194" t="s">
        <v>2092</v>
      </c>
      <c r="C130" s="195">
        <v>41617</v>
      </c>
      <c r="D130" s="196">
        <v>45261</v>
      </c>
      <c r="E130" s="196" t="str">
        <f t="shared" ca="1" si="22"/>
        <v>VIGENTE</v>
      </c>
      <c r="F130" s="196" t="str">
        <f t="shared" ca="1" si="23"/>
        <v>OK</v>
      </c>
      <c r="G130" s="199" t="s">
        <v>1615</v>
      </c>
      <c r="H130" s="197" t="s">
        <v>2095</v>
      </c>
      <c r="I130" s="916"/>
      <c r="J130" s="198" t="s">
        <v>2090</v>
      </c>
      <c r="K130" s="1179" t="s">
        <v>2098</v>
      </c>
      <c r="L130" s="169"/>
      <c r="M130" s="169" t="str">
        <f t="shared" si="20"/>
        <v>D1312-105</v>
      </c>
      <c r="N130" s="169" t="str">
        <f t="shared" si="21"/>
        <v/>
      </c>
      <c r="O130" s="170"/>
      <c r="P130" s="170"/>
      <c r="Q130" s="170"/>
      <c r="R130" s="170"/>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c r="CE130" s="161"/>
      <c r="CF130" s="161"/>
      <c r="CG130" s="161"/>
      <c r="CH130" s="161"/>
      <c r="CI130" s="161"/>
      <c r="CJ130" s="161"/>
      <c r="CK130" s="161"/>
      <c r="CL130" s="161"/>
      <c r="CM130" s="161"/>
      <c r="CN130" s="161"/>
      <c r="CO130" s="161"/>
      <c r="CP130" s="161"/>
      <c r="CQ130" s="161"/>
      <c r="CR130" s="161"/>
      <c r="CS130" s="161"/>
      <c r="CT130" s="161"/>
      <c r="CU130" s="161"/>
      <c r="CV130" s="161"/>
      <c r="CW130" s="161"/>
      <c r="CX130" s="161"/>
      <c r="CY130" s="161"/>
      <c r="CZ130" s="161"/>
      <c r="DA130" s="161"/>
      <c r="DB130" s="161"/>
      <c r="DC130" s="161"/>
      <c r="DD130" s="161"/>
      <c r="DE130" s="161"/>
      <c r="DF130" s="161"/>
      <c r="DG130" s="161"/>
      <c r="DH130" s="161"/>
      <c r="DI130" s="161"/>
      <c r="DJ130" s="161"/>
      <c r="DK130" s="161"/>
      <c r="DL130" s="161"/>
      <c r="DM130" s="161"/>
      <c r="DN130" s="161"/>
      <c r="DO130" s="161"/>
      <c r="DP130" s="161"/>
      <c r="DQ130" s="161"/>
      <c r="DR130" s="161"/>
      <c r="DS130" s="161"/>
      <c r="DT130" s="161"/>
      <c r="DU130" s="161"/>
      <c r="DV130" s="161"/>
      <c r="DW130" s="161"/>
      <c r="DX130" s="161"/>
      <c r="DY130" s="161"/>
      <c r="DZ130" s="161"/>
      <c r="EA130" s="161"/>
      <c r="EB130" s="161"/>
      <c r="EC130" s="161"/>
      <c r="ED130" s="161"/>
      <c r="EE130" s="161"/>
      <c r="EF130" s="161"/>
      <c r="EG130" s="161"/>
      <c r="EH130" s="161"/>
      <c r="EI130" s="161"/>
      <c r="EJ130" s="161"/>
      <c r="EK130" s="161"/>
      <c r="EL130" s="161"/>
      <c r="EM130" s="161"/>
      <c r="EN130" s="161"/>
      <c r="EO130" s="161"/>
      <c r="EP130" s="161"/>
      <c r="EQ130" s="161"/>
      <c r="ER130" s="161"/>
      <c r="ES130" s="161"/>
      <c r="ET130" s="161"/>
      <c r="EU130" s="161"/>
      <c r="EV130" s="161"/>
      <c r="EW130" s="161"/>
      <c r="EX130" s="161"/>
      <c r="EY130" s="161"/>
      <c r="EZ130" s="161"/>
      <c r="FA130" s="161"/>
      <c r="FB130" s="161"/>
      <c r="FC130" s="161"/>
      <c r="FD130" s="161"/>
      <c r="FE130" s="161"/>
      <c r="FF130" s="161"/>
      <c r="FG130" s="161"/>
      <c r="FH130" s="161"/>
      <c r="FI130" s="161"/>
      <c r="FJ130" s="161"/>
      <c r="FK130" s="161"/>
      <c r="FL130" s="161"/>
      <c r="FM130" s="161"/>
      <c r="FN130" s="161"/>
      <c r="FO130" s="161"/>
      <c r="FP130" s="161"/>
      <c r="FQ130" s="161"/>
      <c r="FR130" s="161"/>
      <c r="FS130" s="161"/>
      <c r="FT130" s="161"/>
      <c r="FU130" s="161"/>
      <c r="FV130" s="161"/>
      <c r="FW130" s="161"/>
      <c r="FX130" s="161"/>
    </row>
    <row r="131" spans="1:180" s="171" customFormat="1" ht="20.100000000000001" customHeight="1">
      <c r="A131" s="1502" t="s">
        <v>2018</v>
      </c>
      <c r="B131" s="194" t="s">
        <v>2093</v>
      </c>
      <c r="C131" s="195">
        <v>41617</v>
      </c>
      <c r="D131" s="196">
        <v>45261</v>
      </c>
      <c r="E131" s="196" t="str">
        <f t="shared" ca="1" si="22"/>
        <v>VIGENTE</v>
      </c>
      <c r="F131" s="196" t="str">
        <f t="shared" ca="1" si="23"/>
        <v>OK</v>
      </c>
      <c r="G131" s="199" t="s">
        <v>1615</v>
      </c>
      <c r="H131" s="197" t="s">
        <v>2096</v>
      </c>
      <c r="I131" s="916"/>
      <c r="J131" s="198" t="s">
        <v>2090</v>
      </c>
      <c r="K131" s="1179" t="s">
        <v>2099</v>
      </c>
      <c r="L131" s="169"/>
      <c r="M131" s="169" t="str">
        <f t="shared" si="20"/>
        <v>D1312-105</v>
      </c>
      <c r="N131" s="169" t="str">
        <f t="shared" si="21"/>
        <v>1</v>
      </c>
      <c r="O131" s="170"/>
      <c r="P131" s="170"/>
      <c r="Q131" s="170"/>
      <c r="R131" s="170"/>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c r="CE131" s="161"/>
      <c r="CF131" s="161"/>
      <c r="CG131" s="161"/>
      <c r="CH131" s="161"/>
      <c r="CI131" s="161"/>
      <c r="CJ131" s="161"/>
      <c r="CK131" s="161"/>
      <c r="CL131" s="161"/>
      <c r="CM131" s="161"/>
      <c r="CN131" s="161"/>
      <c r="CO131" s="161"/>
      <c r="CP131" s="161"/>
      <c r="CQ131" s="161"/>
      <c r="CR131" s="161"/>
      <c r="CS131" s="161"/>
      <c r="CT131" s="161"/>
      <c r="CU131" s="161"/>
      <c r="CV131" s="161"/>
      <c r="CW131" s="161"/>
      <c r="CX131" s="161"/>
      <c r="CY131" s="161"/>
      <c r="CZ131" s="161"/>
      <c r="DA131" s="161"/>
      <c r="DB131" s="161"/>
      <c r="DC131" s="161"/>
      <c r="DD131" s="161"/>
      <c r="DE131" s="161"/>
      <c r="DF131" s="161"/>
      <c r="DG131" s="161"/>
      <c r="DH131" s="161"/>
      <c r="DI131" s="161"/>
      <c r="DJ131" s="161"/>
      <c r="DK131" s="161"/>
      <c r="DL131" s="161"/>
      <c r="DM131" s="161"/>
      <c r="DN131" s="161"/>
      <c r="DO131" s="161"/>
      <c r="DP131" s="161"/>
      <c r="DQ131" s="161"/>
      <c r="DR131" s="161"/>
      <c r="DS131" s="161"/>
      <c r="DT131" s="161"/>
      <c r="DU131" s="161"/>
      <c r="DV131" s="161"/>
      <c r="DW131" s="161"/>
      <c r="DX131" s="161"/>
      <c r="DY131" s="161"/>
      <c r="DZ131" s="161"/>
      <c r="EA131" s="161"/>
      <c r="EB131" s="161"/>
      <c r="EC131" s="161"/>
      <c r="ED131" s="161"/>
      <c r="EE131" s="161"/>
      <c r="EF131" s="161"/>
      <c r="EG131" s="161"/>
      <c r="EH131" s="161"/>
      <c r="EI131" s="161"/>
      <c r="EJ131" s="161"/>
      <c r="EK131" s="161"/>
      <c r="EL131" s="161"/>
      <c r="EM131" s="161"/>
      <c r="EN131" s="161"/>
      <c r="EO131" s="161"/>
      <c r="EP131" s="161"/>
      <c r="EQ131" s="161"/>
      <c r="ER131" s="161"/>
      <c r="ES131" s="161"/>
      <c r="ET131" s="161"/>
      <c r="EU131" s="161"/>
      <c r="EV131" s="161"/>
      <c r="EW131" s="161"/>
      <c r="EX131" s="161"/>
      <c r="EY131" s="161"/>
      <c r="EZ131" s="161"/>
      <c r="FA131" s="161"/>
      <c r="FB131" s="161"/>
      <c r="FC131" s="161"/>
      <c r="FD131" s="161"/>
      <c r="FE131" s="161"/>
      <c r="FF131" s="161"/>
      <c r="FG131" s="161"/>
      <c r="FH131" s="161"/>
      <c r="FI131" s="161"/>
      <c r="FJ131" s="161"/>
      <c r="FK131" s="161"/>
      <c r="FL131" s="161"/>
      <c r="FM131" s="161"/>
      <c r="FN131" s="161"/>
      <c r="FO131" s="161"/>
      <c r="FP131" s="161"/>
      <c r="FQ131" s="161"/>
      <c r="FR131" s="161"/>
      <c r="FS131" s="161"/>
      <c r="FT131" s="161"/>
      <c r="FU131" s="161"/>
      <c r="FV131" s="161"/>
      <c r="FW131" s="161"/>
      <c r="FX131" s="161"/>
    </row>
    <row r="132" spans="1:180" s="171" customFormat="1" ht="49.5" customHeight="1">
      <c r="A132" s="1502" t="s">
        <v>2017</v>
      </c>
      <c r="B132" s="199" t="s">
        <v>2101</v>
      </c>
      <c r="C132" s="195">
        <v>41618</v>
      </c>
      <c r="D132" s="196">
        <v>45261</v>
      </c>
      <c r="E132" s="196" t="str">
        <f t="shared" ca="1" si="22"/>
        <v>VIGENTE</v>
      </c>
      <c r="F132" s="196" t="str">
        <f t="shared" ca="1" si="23"/>
        <v>OK</v>
      </c>
      <c r="G132" s="199" t="s">
        <v>1616</v>
      </c>
      <c r="H132" s="197" t="s">
        <v>2100</v>
      </c>
      <c r="I132" s="916" t="s">
        <v>2102</v>
      </c>
      <c r="J132" s="198" t="s">
        <v>2103</v>
      </c>
      <c r="K132" s="1182" t="s">
        <v>2104</v>
      </c>
      <c r="L132" s="169"/>
      <c r="M132" s="169" t="str">
        <f t="shared" si="20"/>
        <v>D1312-105</v>
      </c>
      <c r="N132" s="169" t="str">
        <f t="shared" si="21"/>
        <v>2</v>
      </c>
      <c r="O132" s="170"/>
      <c r="P132" s="170"/>
      <c r="Q132" s="170"/>
      <c r="R132" s="170"/>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c r="CE132" s="161"/>
      <c r="CF132" s="161"/>
      <c r="CG132" s="161"/>
      <c r="CH132" s="161"/>
      <c r="CI132" s="161"/>
      <c r="CJ132" s="161"/>
      <c r="CK132" s="161"/>
      <c r="CL132" s="161"/>
      <c r="CM132" s="161"/>
      <c r="CN132" s="161"/>
      <c r="CO132" s="161"/>
      <c r="CP132" s="161"/>
      <c r="CQ132" s="161"/>
      <c r="CR132" s="161"/>
      <c r="CS132" s="161"/>
      <c r="CT132" s="161"/>
      <c r="CU132" s="161"/>
      <c r="CV132" s="161"/>
      <c r="CW132" s="161"/>
      <c r="CX132" s="161"/>
      <c r="CY132" s="161"/>
      <c r="CZ132" s="161"/>
      <c r="DA132" s="161"/>
      <c r="DB132" s="161"/>
      <c r="DC132" s="161"/>
      <c r="DD132" s="161"/>
      <c r="DE132" s="161"/>
      <c r="DF132" s="161"/>
      <c r="DG132" s="161"/>
      <c r="DH132" s="161"/>
      <c r="DI132" s="161"/>
      <c r="DJ132" s="161"/>
      <c r="DK132" s="161"/>
      <c r="DL132" s="161"/>
      <c r="DM132" s="161"/>
      <c r="DN132" s="161"/>
      <c r="DO132" s="161"/>
      <c r="DP132" s="161"/>
      <c r="DQ132" s="161"/>
      <c r="DR132" s="161"/>
      <c r="DS132" s="161"/>
      <c r="DT132" s="161"/>
      <c r="DU132" s="161"/>
      <c r="DV132" s="161"/>
      <c r="DW132" s="161"/>
      <c r="DX132" s="161"/>
      <c r="DY132" s="161"/>
      <c r="DZ132" s="161"/>
      <c r="EA132" s="161"/>
      <c r="EB132" s="161"/>
      <c r="EC132" s="161"/>
      <c r="ED132" s="161"/>
      <c r="EE132" s="161"/>
      <c r="EF132" s="161"/>
      <c r="EG132" s="161"/>
      <c r="EH132" s="161"/>
      <c r="EI132" s="161"/>
      <c r="EJ132" s="161"/>
      <c r="EK132" s="161"/>
      <c r="EL132" s="161"/>
      <c r="EM132" s="161"/>
      <c r="EN132" s="161"/>
      <c r="EO132" s="161"/>
      <c r="EP132" s="161"/>
      <c r="EQ132" s="161"/>
      <c r="ER132" s="161"/>
      <c r="ES132" s="161"/>
      <c r="ET132" s="161"/>
      <c r="EU132" s="161"/>
      <c r="EV132" s="161"/>
      <c r="EW132" s="161"/>
      <c r="EX132" s="161"/>
      <c r="EY132" s="161"/>
      <c r="EZ132" s="161"/>
      <c r="FA132" s="161"/>
      <c r="FB132" s="161"/>
      <c r="FC132" s="161"/>
      <c r="FD132" s="161"/>
      <c r="FE132" s="161"/>
      <c r="FF132" s="161"/>
      <c r="FG132" s="161"/>
      <c r="FH132" s="161"/>
      <c r="FI132" s="161"/>
      <c r="FJ132" s="161"/>
      <c r="FK132" s="161"/>
      <c r="FL132" s="161"/>
      <c r="FM132" s="161"/>
      <c r="FN132" s="161"/>
      <c r="FO132" s="161"/>
      <c r="FP132" s="161"/>
      <c r="FQ132" s="161"/>
      <c r="FR132" s="161"/>
      <c r="FS132" s="161"/>
      <c r="FT132" s="161"/>
      <c r="FU132" s="161"/>
      <c r="FV132" s="161"/>
      <c r="FW132" s="161"/>
      <c r="FX132" s="161"/>
    </row>
    <row r="133" spans="1:180" s="1600" customFormat="1" ht="36.75" customHeight="1">
      <c r="A133" s="1502" t="s">
        <v>2017</v>
      </c>
      <c r="B133" s="199" t="s">
        <v>2228</v>
      </c>
      <c r="C133" s="195">
        <v>41726</v>
      </c>
      <c r="D133" s="196">
        <v>45352</v>
      </c>
      <c r="E133" s="196" t="str">
        <f t="shared" ca="1" si="22"/>
        <v>VIGENTE</v>
      </c>
      <c r="F133" s="196" t="str">
        <f t="shared" ca="1" si="23"/>
        <v>OK</v>
      </c>
      <c r="G133" s="199" t="s">
        <v>1615</v>
      </c>
      <c r="H133" s="197" t="s">
        <v>5586</v>
      </c>
      <c r="I133" s="198" t="s">
        <v>2204</v>
      </c>
      <c r="J133" s="198" t="s">
        <v>2205</v>
      </c>
      <c r="K133" s="1182">
        <v>20764957</v>
      </c>
      <c r="L133" s="169"/>
      <c r="M133" s="169" t="str">
        <f t="shared" si="20"/>
        <v>D1312-105</v>
      </c>
      <c r="N133" s="169" t="str">
        <f t="shared" si="21"/>
        <v>3</v>
      </c>
      <c r="O133" s="170"/>
      <c r="P133" s="170"/>
      <c r="Q133" s="170"/>
      <c r="R133" s="1074"/>
      <c r="S133" s="1075"/>
      <c r="T133" s="1075"/>
      <c r="U133" s="1075"/>
      <c r="V133" s="1075"/>
      <c r="W133" s="1075"/>
      <c r="X133" s="1075"/>
      <c r="Y133" s="1075"/>
      <c r="Z133" s="1075"/>
      <c r="AA133" s="1075"/>
      <c r="AB133" s="1075"/>
      <c r="AC133" s="1075"/>
      <c r="AD133" s="1075"/>
      <c r="AE133" s="1075"/>
      <c r="AF133" s="1075"/>
      <c r="AG133" s="1075"/>
      <c r="AH133" s="1075"/>
      <c r="AI133" s="1075"/>
      <c r="AJ133" s="1075"/>
      <c r="AK133" s="1075"/>
      <c r="AL133" s="1075"/>
      <c r="AM133" s="1075"/>
      <c r="AN133" s="1075"/>
      <c r="AO133" s="1075"/>
      <c r="AP133" s="1075"/>
      <c r="AQ133" s="1075"/>
      <c r="AR133" s="1075"/>
      <c r="AS133" s="1075"/>
      <c r="AT133" s="1075"/>
      <c r="AU133" s="1075"/>
      <c r="AV133" s="1075"/>
      <c r="AW133" s="1075"/>
      <c r="AX133" s="1075"/>
      <c r="AY133" s="1075"/>
      <c r="AZ133" s="1075"/>
      <c r="BA133" s="1075"/>
      <c r="BB133" s="1075"/>
      <c r="BC133" s="1075"/>
      <c r="BD133" s="1075"/>
      <c r="BE133" s="1075"/>
      <c r="BF133" s="1075"/>
      <c r="BG133" s="1075"/>
      <c r="BH133" s="1075"/>
      <c r="BI133" s="1075"/>
      <c r="BJ133" s="1075"/>
      <c r="BK133" s="1075"/>
      <c r="BL133" s="1075"/>
      <c r="BM133" s="1075"/>
      <c r="BN133" s="1075"/>
      <c r="BO133" s="1075"/>
      <c r="BP133" s="1075"/>
      <c r="BQ133" s="1075"/>
      <c r="BR133" s="1075"/>
      <c r="BS133" s="1075"/>
      <c r="BT133" s="1075"/>
      <c r="BU133" s="1075"/>
      <c r="BV133" s="1075"/>
      <c r="BW133" s="1075"/>
      <c r="BX133" s="1075"/>
      <c r="BY133" s="1075"/>
      <c r="BZ133" s="1075"/>
      <c r="CA133" s="1075"/>
      <c r="CB133" s="1075"/>
      <c r="CC133" s="1075"/>
      <c r="CD133" s="1075"/>
      <c r="CE133" s="1075"/>
      <c r="CF133" s="1075"/>
      <c r="CG133" s="1075"/>
      <c r="CH133" s="1075"/>
      <c r="CI133" s="1075"/>
      <c r="CJ133" s="1075"/>
      <c r="CK133" s="1075"/>
      <c r="CL133" s="1075"/>
      <c r="CM133" s="1075"/>
      <c r="CN133" s="1075"/>
      <c r="CO133" s="1075"/>
      <c r="CP133" s="1075"/>
      <c r="CQ133" s="1075"/>
      <c r="CR133" s="1075"/>
      <c r="CS133" s="1075"/>
      <c r="CT133" s="1075"/>
      <c r="CU133" s="1075"/>
      <c r="CV133" s="1075"/>
      <c r="CW133" s="1075"/>
      <c r="CX133" s="1075"/>
      <c r="CY133" s="1075"/>
      <c r="CZ133" s="1075"/>
      <c r="DA133" s="1075"/>
      <c r="DB133" s="1075"/>
      <c r="DC133" s="1075"/>
      <c r="DD133" s="1075"/>
      <c r="DE133" s="1075"/>
      <c r="DF133" s="1075"/>
      <c r="DG133" s="1075"/>
      <c r="DH133" s="1075"/>
      <c r="DI133" s="1075"/>
      <c r="DJ133" s="1075"/>
      <c r="DK133" s="1075"/>
      <c r="DL133" s="1075"/>
      <c r="DM133" s="1075"/>
      <c r="DN133" s="1075"/>
      <c r="DO133" s="1075"/>
      <c r="DP133" s="1075"/>
      <c r="DQ133" s="1075"/>
      <c r="DR133" s="1075"/>
      <c r="DS133" s="1075"/>
      <c r="DT133" s="1075"/>
      <c r="DU133" s="1075"/>
      <c r="DV133" s="1075"/>
      <c r="DW133" s="1075"/>
      <c r="DX133" s="1075"/>
      <c r="DY133" s="1075"/>
      <c r="DZ133" s="1075"/>
      <c r="EA133" s="1075"/>
      <c r="EB133" s="1075"/>
      <c r="EC133" s="1075"/>
      <c r="ED133" s="1075"/>
      <c r="EE133" s="1075"/>
      <c r="EF133" s="1075"/>
      <c r="EG133" s="1075"/>
      <c r="EH133" s="1075"/>
      <c r="EI133" s="1075"/>
      <c r="EJ133" s="1075"/>
      <c r="EK133" s="1075"/>
      <c r="EL133" s="1075"/>
      <c r="EM133" s="1075"/>
      <c r="EN133" s="1075"/>
      <c r="EO133" s="1075"/>
      <c r="EP133" s="1075"/>
      <c r="EQ133" s="1075"/>
      <c r="ER133" s="1075"/>
      <c r="ES133" s="1075"/>
      <c r="ET133" s="1075"/>
      <c r="EU133" s="1075"/>
      <c r="EV133" s="1075"/>
      <c r="EW133" s="1075"/>
      <c r="EX133" s="1075"/>
      <c r="EY133" s="1075"/>
      <c r="EZ133" s="1075"/>
      <c r="FA133" s="1075"/>
      <c r="FB133" s="1075"/>
      <c r="FC133" s="1075"/>
      <c r="FD133" s="1075"/>
      <c r="FE133" s="1075"/>
      <c r="FF133" s="1075"/>
      <c r="FG133" s="1075"/>
      <c r="FH133" s="1075"/>
      <c r="FI133" s="1075"/>
      <c r="FJ133" s="1075"/>
      <c r="FK133" s="1075"/>
      <c r="FL133" s="1075"/>
      <c r="FM133" s="1075"/>
      <c r="FN133" s="1075"/>
      <c r="FO133" s="1075"/>
      <c r="FP133" s="1075"/>
      <c r="FQ133" s="1075"/>
      <c r="FR133" s="1075"/>
      <c r="FS133" s="1075"/>
      <c r="FT133" s="1075"/>
      <c r="FU133" s="1075"/>
      <c r="FV133" s="1075"/>
      <c r="FW133" s="1075"/>
      <c r="FX133" s="1075"/>
    </row>
    <row r="134" spans="1:180" s="171" customFormat="1" ht="45">
      <c r="A134" s="1495" t="s">
        <v>2027</v>
      </c>
      <c r="B134" s="836" t="s">
        <v>2206</v>
      </c>
      <c r="C134" s="1506">
        <v>41704</v>
      </c>
      <c r="D134" s="834">
        <v>45352</v>
      </c>
      <c r="E134" s="834" t="str">
        <f t="shared" ca="1" si="22"/>
        <v>VIGENTE</v>
      </c>
      <c r="F134" s="834" t="str">
        <f t="shared" ca="1" si="23"/>
        <v>OK</v>
      </c>
      <c r="G134" s="836" t="s">
        <v>1615</v>
      </c>
      <c r="H134" s="1500" t="s">
        <v>5587</v>
      </c>
      <c r="I134" s="1497" t="s">
        <v>5523</v>
      </c>
      <c r="J134" s="1498" t="s">
        <v>5588</v>
      </c>
      <c r="K134" s="1499" t="s">
        <v>5589</v>
      </c>
      <c r="L134" s="169"/>
      <c r="M134" s="169" t="str">
        <f t="shared" si="20"/>
        <v>D1312-106</v>
      </c>
      <c r="N134" s="169" t="str">
        <f t="shared" si="21"/>
        <v/>
      </c>
      <c r="O134" s="170"/>
      <c r="P134" s="170"/>
      <c r="Q134" s="170"/>
      <c r="R134" s="170"/>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61"/>
      <c r="DJ134" s="161"/>
      <c r="DK134" s="161"/>
      <c r="DL134" s="161"/>
      <c r="DM134" s="161"/>
      <c r="DN134" s="161"/>
      <c r="DO134" s="161"/>
      <c r="DP134" s="161"/>
      <c r="DQ134" s="161"/>
      <c r="DR134" s="161"/>
      <c r="DS134" s="161"/>
      <c r="DT134" s="161"/>
      <c r="DU134" s="161"/>
      <c r="DV134" s="161"/>
      <c r="DW134" s="161"/>
      <c r="DX134" s="161"/>
      <c r="DY134" s="161"/>
      <c r="DZ134" s="161"/>
      <c r="EA134" s="161"/>
      <c r="EB134" s="161"/>
      <c r="EC134" s="161"/>
      <c r="ED134" s="161"/>
      <c r="EE134" s="161"/>
      <c r="EF134" s="161"/>
      <c r="EG134" s="161"/>
      <c r="EH134" s="161"/>
      <c r="EI134" s="161"/>
      <c r="EJ134" s="161"/>
      <c r="EK134" s="161"/>
      <c r="EL134" s="161"/>
      <c r="EM134" s="161"/>
      <c r="EN134" s="161"/>
      <c r="EO134" s="161"/>
      <c r="EP134" s="161"/>
      <c r="EQ134" s="161"/>
      <c r="ER134" s="161"/>
      <c r="ES134" s="161"/>
      <c r="ET134" s="161"/>
      <c r="EU134" s="161"/>
      <c r="EV134" s="161"/>
      <c r="EW134" s="161"/>
      <c r="EX134" s="161"/>
      <c r="EY134" s="161"/>
      <c r="EZ134" s="161"/>
      <c r="FA134" s="161"/>
      <c r="FB134" s="161"/>
      <c r="FC134" s="161"/>
      <c r="FD134" s="161"/>
      <c r="FE134" s="161"/>
      <c r="FF134" s="161"/>
      <c r="FG134" s="161"/>
      <c r="FH134" s="161"/>
      <c r="FI134" s="161"/>
      <c r="FJ134" s="161"/>
      <c r="FK134" s="161"/>
      <c r="FL134" s="161"/>
      <c r="FM134" s="161"/>
      <c r="FN134" s="161"/>
      <c r="FO134" s="161"/>
      <c r="FP134" s="161"/>
      <c r="FQ134" s="161"/>
      <c r="FR134" s="161"/>
      <c r="FS134" s="161"/>
      <c r="FT134" s="161"/>
      <c r="FU134" s="161"/>
      <c r="FV134" s="161"/>
      <c r="FW134" s="161"/>
      <c r="FX134" s="161"/>
    </row>
    <row r="135" spans="1:180" s="171" customFormat="1" ht="30">
      <c r="A135" s="1502" t="s">
        <v>2017</v>
      </c>
      <c r="B135" s="199" t="s">
        <v>2207</v>
      </c>
      <c r="C135" s="195">
        <v>41726</v>
      </c>
      <c r="D135" s="196">
        <v>45352</v>
      </c>
      <c r="E135" s="196" t="str">
        <f t="shared" ca="1" si="22"/>
        <v>VIGENTE</v>
      </c>
      <c r="F135" s="196" t="str">
        <f t="shared" ca="1" si="23"/>
        <v>OK</v>
      </c>
      <c r="G135" s="199" t="s">
        <v>1615</v>
      </c>
      <c r="H135" s="197" t="s">
        <v>2208</v>
      </c>
      <c r="I135" s="916" t="s">
        <v>2209</v>
      </c>
      <c r="J135" s="198" t="s">
        <v>2210</v>
      </c>
      <c r="K135" s="1179" t="s">
        <v>2211</v>
      </c>
      <c r="L135" s="169"/>
      <c r="M135" s="169" t="str">
        <f t="shared" si="20"/>
        <v>D1403-18</v>
      </c>
      <c r="N135" s="169" t="str">
        <f t="shared" si="21"/>
        <v/>
      </c>
      <c r="O135" s="170"/>
      <c r="P135" s="170"/>
      <c r="Q135" s="170"/>
      <c r="R135" s="170"/>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c r="CQ135" s="161"/>
      <c r="CR135" s="161"/>
      <c r="CS135" s="161"/>
      <c r="CT135" s="161"/>
      <c r="CU135" s="161"/>
      <c r="CV135" s="161"/>
      <c r="CW135" s="161"/>
      <c r="CX135" s="161"/>
      <c r="CY135" s="161"/>
      <c r="CZ135" s="161"/>
      <c r="DA135" s="161"/>
      <c r="DB135" s="161"/>
      <c r="DC135" s="161"/>
      <c r="DD135" s="161"/>
      <c r="DE135" s="161"/>
      <c r="DF135" s="161"/>
      <c r="DG135" s="161"/>
      <c r="DH135" s="161"/>
      <c r="DI135" s="161"/>
      <c r="DJ135" s="161"/>
      <c r="DK135" s="161"/>
      <c r="DL135" s="161"/>
      <c r="DM135" s="161"/>
      <c r="DN135" s="161"/>
      <c r="DO135" s="161"/>
      <c r="DP135" s="161"/>
      <c r="DQ135" s="161"/>
      <c r="DR135" s="161"/>
      <c r="DS135" s="161"/>
      <c r="DT135" s="161"/>
      <c r="DU135" s="161"/>
      <c r="DV135" s="161"/>
      <c r="DW135" s="161"/>
      <c r="DX135" s="161"/>
      <c r="DY135" s="161"/>
      <c r="DZ135" s="161"/>
      <c r="EA135" s="161"/>
      <c r="EB135" s="161"/>
      <c r="EC135" s="161"/>
      <c r="ED135" s="161"/>
      <c r="EE135" s="161"/>
      <c r="EF135" s="161"/>
      <c r="EG135" s="161"/>
      <c r="EH135" s="161"/>
      <c r="EI135" s="161"/>
      <c r="EJ135" s="161"/>
      <c r="EK135" s="161"/>
      <c r="EL135" s="161"/>
      <c r="EM135" s="161"/>
      <c r="EN135" s="161"/>
      <c r="EO135" s="161"/>
      <c r="EP135" s="161"/>
      <c r="EQ135" s="161"/>
      <c r="ER135" s="161"/>
      <c r="ES135" s="161"/>
      <c r="ET135" s="161"/>
      <c r="EU135" s="161"/>
      <c r="EV135" s="161"/>
      <c r="EW135" s="161"/>
      <c r="EX135" s="161"/>
      <c r="EY135" s="161"/>
      <c r="EZ135" s="161"/>
      <c r="FA135" s="161"/>
      <c r="FB135" s="161"/>
      <c r="FC135" s="161"/>
      <c r="FD135" s="161"/>
      <c r="FE135" s="161"/>
      <c r="FF135" s="161"/>
      <c r="FG135" s="161"/>
      <c r="FH135" s="161"/>
      <c r="FI135" s="161"/>
      <c r="FJ135" s="161"/>
      <c r="FK135" s="161"/>
      <c r="FL135" s="161"/>
      <c r="FM135" s="161"/>
      <c r="FN135" s="161"/>
      <c r="FO135" s="161"/>
      <c r="FP135" s="161"/>
      <c r="FQ135" s="161"/>
      <c r="FR135" s="161"/>
      <c r="FS135" s="161"/>
      <c r="FT135" s="161"/>
      <c r="FU135" s="161"/>
      <c r="FV135" s="161"/>
      <c r="FW135" s="161"/>
      <c r="FX135" s="161"/>
    </row>
    <row r="136" spans="1:180" s="171" customFormat="1" ht="45">
      <c r="A136" s="1495" t="s">
        <v>2027</v>
      </c>
      <c r="B136" s="836" t="s">
        <v>2224</v>
      </c>
      <c r="C136" s="1506">
        <v>41731</v>
      </c>
      <c r="D136" s="834">
        <v>45383</v>
      </c>
      <c r="E136" s="834" t="str">
        <f t="shared" ca="1" si="22"/>
        <v>VIGENTE</v>
      </c>
      <c r="F136" s="834" t="str">
        <f t="shared" ca="1" si="23"/>
        <v>OK</v>
      </c>
      <c r="G136" s="836" t="s">
        <v>1615</v>
      </c>
      <c r="H136" s="1500" t="s">
        <v>2225</v>
      </c>
      <c r="I136" s="1497" t="s">
        <v>5524</v>
      </c>
      <c r="J136" s="1501" t="s">
        <v>2226</v>
      </c>
      <c r="K136" s="1499" t="s">
        <v>2227</v>
      </c>
      <c r="L136" s="169"/>
      <c r="M136" s="169" t="str">
        <f t="shared" si="20"/>
        <v>D1403-11</v>
      </c>
      <c r="N136" s="169" t="str">
        <f t="shared" si="21"/>
        <v/>
      </c>
      <c r="O136" s="170"/>
      <c r="P136" s="170"/>
      <c r="Q136" s="170"/>
      <c r="R136" s="170"/>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c r="DL136" s="161"/>
      <c r="DM136" s="161"/>
      <c r="DN136" s="161"/>
      <c r="DO136" s="161"/>
      <c r="DP136" s="161"/>
      <c r="DQ136" s="161"/>
      <c r="DR136" s="161"/>
      <c r="DS136" s="161"/>
      <c r="DT136" s="161"/>
      <c r="DU136" s="161"/>
      <c r="DV136" s="161"/>
      <c r="DW136" s="161"/>
      <c r="DX136" s="161"/>
      <c r="DY136" s="161"/>
      <c r="DZ136" s="161"/>
      <c r="EA136" s="161"/>
      <c r="EB136" s="161"/>
      <c r="EC136" s="161"/>
      <c r="ED136" s="161"/>
      <c r="EE136" s="161"/>
      <c r="EF136" s="161"/>
      <c r="EG136" s="161"/>
      <c r="EH136" s="161"/>
      <c r="EI136" s="161"/>
      <c r="EJ136" s="161"/>
      <c r="EK136" s="161"/>
      <c r="EL136" s="161"/>
      <c r="EM136" s="161"/>
      <c r="EN136" s="161"/>
      <c r="EO136" s="161"/>
      <c r="EP136" s="161"/>
      <c r="EQ136" s="161"/>
      <c r="ER136" s="161"/>
      <c r="ES136" s="161"/>
      <c r="ET136" s="161"/>
      <c r="EU136" s="161"/>
      <c r="EV136" s="161"/>
      <c r="EW136" s="161"/>
      <c r="EX136" s="161"/>
      <c r="EY136" s="161"/>
      <c r="EZ136" s="161"/>
      <c r="FA136" s="161"/>
      <c r="FB136" s="161"/>
      <c r="FC136" s="161"/>
      <c r="FD136" s="161"/>
      <c r="FE136" s="161"/>
      <c r="FF136" s="161"/>
      <c r="FG136" s="161"/>
      <c r="FH136" s="161"/>
      <c r="FI136" s="161"/>
      <c r="FJ136" s="161"/>
      <c r="FK136" s="161"/>
      <c r="FL136" s="161"/>
      <c r="FM136" s="161"/>
      <c r="FN136" s="161"/>
      <c r="FO136" s="161"/>
      <c r="FP136" s="161"/>
      <c r="FQ136" s="161"/>
      <c r="FR136" s="161"/>
      <c r="FS136" s="161"/>
      <c r="FT136" s="161"/>
      <c r="FU136" s="161"/>
      <c r="FV136" s="161"/>
      <c r="FW136" s="161"/>
      <c r="FX136" s="161"/>
    </row>
    <row r="137" spans="1:180" s="161" customFormat="1" ht="30">
      <c r="A137" s="1502" t="s">
        <v>2017</v>
      </c>
      <c r="B137" s="194" t="s">
        <v>2234</v>
      </c>
      <c r="C137" s="830">
        <v>41764</v>
      </c>
      <c r="D137" s="196">
        <v>45413</v>
      </c>
      <c r="E137" s="196" t="str">
        <f t="shared" ca="1" si="22"/>
        <v>VIGENTE</v>
      </c>
      <c r="F137" s="196" t="str">
        <f t="shared" ca="1" si="23"/>
        <v>OK</v>
      </c>
      <c r="G137" s="194" t="s">
        <v>1615</v>
      </c>
      <c r="H137" s="197" t="s">
        <v>2235</v>
      </c>
      <c r="I137" s="916" t="s">
        <v>2236</v>
      </c>
      <c r="J137" s="197" t="s">
        <v>784</v>
      </c>
      <c r="K137" s="1179" t="s">
        <v>2237</v>
      </c>
      <c r="L137" s="169"/>
      <c r="M137" s="169" t="str">
        <f t="shared" si="20"/>
        <v>D1403-17</v>
      </c>
      <c r="N137" s="169" t="str">
        <f t="shared" si="21"/>
        <v/>
      </c>
      <c r="O137" s="170"/>
      <c r="P137" s="170"/>
      <c r="Q137" s="170"/>
      <c r="R137" s="170"/>
    </row>
    <row r="138" spans="1:180" s="171" customFormat="1" ht="30">
      <c r="A138" s="1527" t="s">
        <v>2026</v>
      </c>
      <c r="B138" s="832" t="s">
        <v>2239</v>
      </c>
      <c r="C138" s="833">
        <v>41764</v>
      </c>
      <c r="D138" s="834">
        <v>45413</v>
      </c>
      <c r="E138" s="1366" t="str">
        <f t="shared" ca="1" si="22"/>
        <v>VIGENTE</v>
      </c>
      <c r="F138" s="1366" t="str">
        <f t="shared" ca="1" si="23"/>
        <v>OK</v>
      </c>
      <c r="G138" s="832" t="s">
        <v>1615</v>
      </c>
      <c r="H138" s="1500" t="s">
        <v>4638</v>
      </c>
      <c r="I138" s="1498" t="s">
        <v>4639</v>
      </c>
      <c r="J138" s="836" t="s">
        <v>2240</v>
      </c>
      <c r="K138" s="1272" t="s">
        <v>4640</v>
      </c>
      <c r="L138" s="169"/>
      <c r="M138" s="169" t="str">
        <f t="shared" si="20"/>
        <v>D1404-19</v>
      </c>
      <c r="N138" s="169" t="str">
        <f t="shared" si="21"/>
        <v/>
      </c>
      <c r="O138" s="170"/>
      <c r="P138" s="170"/>
      <c r="Q138" s="170"/>
      <c r="R138" s="170"/>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c r="DL138" s="161"/>
      <c r="DM138" s="161"/>
      <c r="DN138" s="161"/>
      <c r="DO138" s="161"/>
      <c r="DP138" s="161"/>
      <c r="DQ138" s="161"/>
      <c r="DR138" s="161"/>
      <c r="DS138" s="161"/>
      <c r="DT138" s="161"/>
      <c r="DU138" s="161"/>
      <c r="DV138" s="161"/>
      <c r="DW138" s="161"/>
      <c r="DX138" s="161"/>
      <c r="DY138" s="161"/>
      <c r="DZ138" s="161"/>
      <c r="EA138" s="161"/>
      <c r="EB138" s="161"/>
      <c r="EC138" s="161"/>
      <c r="ED138" s="161"/>
      <c r="EE138" s="161"/>
      <c r="EF138" s="161"/>
      <c r="EG138" s="161"/>
      <c r="EH138" s="161"/>
      <c r="EI138" s="161"/>
      <c r="EJ138" s="161"/>
      <c r="EK138" s="161"/>
      <c r="EL138" s="161"/>
      <c r="EM138" s="161"/>
      <c r="EN138" s="161"/>
      <c r="EO138" s="161"/>
      <c r="EP138" s="161"/>
      <c r="EQ138" s="161"/>
      <c r="ER138" s="161"/>
      <c r="ES138" s="161"/>
      <c r="ET138" s="161"/>
      <c r="EU138" s="161"/>
      <c r="EV138" s="161"/>
      <c r="EW138" s="161"/>
      <c r="EX138" s="161"/>
      <c r="EY138" s="161"/>
      <c r="EZ138" s="161"/>
      <c r="FA138" s="161"/>
      <c r="FB138" s="161"/>
      <c r="FC138" s="161"/>
      <c r="FD138" s="161"/>
      <c r="FE138" s="161"/>
      <c r="FF138" s="161"/>
      <c r="FG138" s="161"/>
      <c r="FH138" s="161"/>
      <c r="FI138" s="161"/>
      <c r="FJ138" s="161"/>
      <c r="FK138" s="161"/>
      <c r="FL138" s="161"/>
      <c r="FM138" s="161"/>
      <c r="FN138" s="161"/>
      <c r="FO138" s="161"/>
      <c r="FP138" s="161"/>
      <c r="FQ138" s="161"/>
      <c r="FR138" s="161"/>
      <c r="FS138" s="161"/>
      <c r="FT138" s="161"/>
      <c r="FU138" s="161"/>
      <c r="FV138" s="161"/>
      <c r="FW138" s="161"/>
      <c r="FX138" s="161"/>
    </row>
    <row r="139" spans="1:180" s="171" customFormat="1" ht="45">
      <c r="A139" s="1527" t="s">
        <v>2026</v>
      </c>
      <c r="B139" s="832" t="s">
        <v>2238</v>
      </c>
      <c r="C139" s="833">
        <v>41764</v>
      </c>
      <c r="D139" s="834">
        <v>45413</v>
      </c>
      <c r="E139" s="834" t="str">
        <f t="shared" ca="1" si="22"/>
        <v>VIGENTE</v>
      </c>
      <c r="F139" s="834" t="str">
        <f t="shared" ca="1" si="23"/>
        <v>OK</v>
      </c>
      <c r="G139" s="832" t="s">
        <v>1617</v>
      </c>
      <c r="H139" s="1500" t="s">
        <v>2241</v>
      </c>
      <c r="I139" s="1497" t="s">
        <v>2242</v>
      </c>
      <c r="J139" s="1498" t="s">
        <v>2243</v>
      </c>
      <c r="K139" s="1499" t="s">
        <v>3574</v>
      </c>
      <c r="L139" s="169"/>
      <c r="M139" s="169" t="str">
        <f t="shared" si="20"/>
        <v>D1405-21</v>
      </c>
      <c r="N139" s="169" t="str">
        <f t="shared" si="21"/>
        <v/>
      </c>
      <c r="O139" s="170"/>
      <c r="P139" s="170"/>
      <c r="Q139" s="170"/>
      <c r="R139" s="170"/>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c r="DK139" s="161"/>
      <c r="DL139" s="161"/>
      <c r="DM139" s="161"/>
      <c r="DN139" s="161"/>
      <c r="DO139" s="161"/>
      <c r="DP139" s="161"/>
      <c r="DQ139" s="161"/>
      <c r="DR139" s="161"/>
      <c r="DS139" s="161"/>
      <c r="DT139" s="161"/>
      <c r="DU139" s="161"/>
      <c r="DV139" s="161"/>
      <c r="DW139" s="161"/>
      <c r="DX139" s="161"/>
      <c r="DY139" s="161"/>
      <c r="DZ139" s="161"/>
      <c r="EA139" s="161"/>
      <c r="EB139" s="161"/>
      <c r="EC139" s="161"/>
      <c r="ED139" s="161"/>
      <c r="EE139" s="161"/>
      <c r="EF139" s="161"/>
      <c r="EG139" s="161"/>
      <c r="EH139" s="161"/>
      <c r="EI139" s="161"/>
      <c r="EJ139" s="161"/>
      <c r="EK139" s="161"/>
      <c r="EL139" s="161"/>
      <c r="EM139" s="161"/>
      <c r="EN139" s="161"/>
      <c r="EO139" s="161"/>
      <c r="EP139" s="161"/>
      <c r="EQ139" s="161"/>
      <c r="ER139" s="161"/>
      <c r="ES139" s="161"/>
      <c r="ET139" s="161"/>
      <c r="EU139" s="161"/>
      <c r="EV139" s="161"/>
      <c r="EW139" s="161"/>
      <c r="EX139" s="161"/>
      <c r="EY139" s="161"/>
      <c r="EZ139" s="161"/>
      <c r="FA139" s="161"/>
      <c r="FB139" s="161"/>
      <c r="FC139" s="161"/>
      <c r="FD139" s="161"/>
      <c r="FE139" s="161"/>
      <c r="FF139" s="161"/>
      <c r="FG139" s="161"/>
      <c r="FH139" s="161"/>
      <c r="FI139" s="161"/>
      <c r="FJ139" s="161"/>
      <c r="FK139" s="161"/>
      <c r="FL139" s="161"/>
      <c r="FM139" s="161"/>
      <c r="FN139" s="161"/>
      <c r="FO139" s="161"/>
      <c r="FP139" s="161"/>
      <c r="FQ139" s="161"/>
      <c r="FR139" s="161"/>
      <c r="FS139" s="161"/>
      <c r="FT139" s="161"/>
      <c r="FU139" s="161"/>
      <c r="FV139" s="161"/>
      <c r="FW139" s="161"/>
      <c r="FX139" s="161"/>
    </row>
    <row r="140" spans="1:180" s="171" customFormat="1" ht="30">
      <c r="A140" s="1526" t="s">
        <v>2017</v>
      </c>
      <c r="B140" s="194" t="s">
        <v>2255</v>
      </c>
      <c r="C140" s="830">
        <v>41863</v>
      </c>
      <c r="D140" s="196">
        <v>45505</v>
      </c>
      <c r="E140" s="196" t="str">
        <f t="shared" ca="1" si="22"/>
        <v>VIGENTE</v>
      </c>
      <c r="F140" s="196" t="str">
        <f t="shared" ca="1" si="23"/>
        <v>OK</v>
      </c>
      <c r="G140" s="194" t="s">
        <v>1615</v>
      </c>
      <c r="H140" s="197" t="s">
        <v>5969</v>
      </c>
      <c r="I140" s="198" t="s">
        <v>5970</v>
      </c>
      <c r="J140" s="198" t="s">
        <v>5971</v>
      </c>
      <c r="K140" s="1179" t="s">
        <v>5972</v>
      </c>
      <c r="L140" s="169"/>
      <c r="M140" s="169" t="str">
        <f t="shared" si="20"/>
        <v>D1405-20</v>
      </c>
      <c r="N140" s="169" t="str">
        <f t="shared" si="21"/>
        <v/>
      </c>
      <c r="O140" s="170"/>
      <c r="P140" s="170"/>
      <c r="Q140" s="170"/>
      <c r="R140" s="170"/>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c r="CE140" s="161"/>
      <c r="CF140" s="161"/>
      <c r="CG140" s="161"/>
      <c r="CH140" s="161"/>
      <c r="CI140" s="161"/>
      <c r="CJ140" s="161"/>
      <c r="CK140" s="161"/>
      <c r="CL140" s="161"/>
      <c r="CM140" s="161"/>
      <c r="CN140" s="161"/>
      <c r="CO140" s="161"/>
      <c r="CP140" s="161"/>
      <c r="CQ140" s="161"/>
      <c r="CR140" s="161"/>
      <c r="CS140" s="161"/>
      <c r="CT140" s="161"/>
      <c r="CU140" s="161"/>
      <c r="CV140" s="161"/>
      <c r="CW140" s="161"/>
      <c r="CX140" s="161"/>
      <c r="CY140" s="161"/>
      <c r="CZ140" s="161"/>
      <c r="DA140" s="161"/>
      <c r="DB140" s="161"/>
      <c r="DC140" s="161"/>
      <c r="DD140" s="161"/>
      <c r="DE140" s="161"/>
      <c r="DF140" s="161"/>
      <c r="DG140" s="161"/>
      <c r="DH140" s="161"/>
      <c r="DI140" s="161"/>
      <c r="DJ140" s="161"/>
      <c r="DK140" s="161"/>
      <c r="DL140" s="161"/>
      <c r="DM140" s="161"/>
      <c r="DN140" s="161"/>
      <c r="DO140" s="161"/>
      <c r="DP140" s="161"/>
      <c r="DQ140" s="161"/>
      <c r="DR140" s="161"/>
      <c r="DS140" s="161"/>
      <c r="DT140" s="161"/>
      <c r="DU140" s="161"/>
      <c r="DV140" s="161"/>
      <c r="DW140" s="161"/>
      <c r="DX140" s="161"/>
      <c r="DY140" s="161"/>
      <c r="DZ140" s="161"/>
      <c r="EA140" s="161"/>
      <c r="EB140" s="161"/>
      <c r="EC140" s="161"/>
      <c r="ED140" s="161"/>
      <c r="EE140" s="161"/>
      <c r="EF140" s="161"/>
      <c r="EG140" s="161"/>
      <c r="EH140" s="161"/>
      <c r="EI140" s="161"/>
      <c r="EJ140" s="161"/>
      <c r="EK140" s="161"/>
      <c r="EL140" s="161"/>
      <c r="EM140" s="161"/>
      <c r="EN140" s="161"/>
      <c r="EO140" s="161"/>
      <c r="EP140" s="161"/>
      <c r="EQ140" s="161"/>
      <c r="ER140" s="161"/>
      <c r="ES140" s="161"/>
      <c r="ET140" s="161"/>
      <c r="EU140" s="161"/>
      <c r="EV140" s="161"/>
      <c r="EW140" s="161"/>
      <c r="EX140" s="161"/>
      <c r="EY140" s="161"/>
      <c r="EZ140" s="161"/>
      <c r="FA140" s="161"/>
      <c r="FB140" s="161"/>
      <c r="FC140" s="161"/>
      <c r="FD140" s="161"/>
      <c r="FE140" s="161"/>
      <c r="FF140" s="161"/>
      <c r="FG140" s="161"/>
      <c r="FH140" s="161"/>
      <c r="FI140" s="161"/>
      <c r="FJ140" s="161"/>
      <c r="FK140" s="161"/>
      <c r="FL140" s="161"/>
      <c r="FM140" s="161"/>
      <c r="FN140" s="161"/>
      <c r="FO140" s="161"/>
      <c r="FP140" s="161"/>
      <c r="FQ140" s="161"/>
      <c r="FR140" s="161"/>
      <c r="FS140" s="161"/>
      <c r="FT140" s="161"/>
      <c r="FU140" s="161"/>
      <c r="FV140" s="161"/>
      <c r="FW140" s="161"/>
      <c r="FX140" s="161"/>
    </row>
    <row r="141" spans="1:180" s="171" customFormat="1" ht="30">
      <c r="A141" s="1526" t="s">
        <v>2017</v>
      </c>
      <c r="B141" s="194" t="s">
        <v>2256</v>
      </c>
      <c r="C141" s="830">
        <v>41863</v>
      </c>
      <c r="D141" s="196">
        <v>45505</v>
      </c>
      <c r="E141" s="196" t="str">
        <f t="shared" ca="1" si="22"/>
        <v>VIGENTE</v>
      </c>
      <c r="F141" s="196" t="str">
        <f t="shared" ca="1" si="23"/>
        <v>OK</v>
      </c>
      <c r="G141" s="194" t="s">
        <v>1615</v>
      </c>
      <c r="H141" s="197" t="s">
        <v>5962</v>
      </c>
      <c r="I141" s="916" t="s">
        <v>5963</v>
      </c>
      <c r="J141" s="198" t="s">
        <v>5964</v>
      </c>
      <c r="K141" s="1179" t="s">
        <v>5965</v>
      </c>
      <c r="L141" s="169"/>
      <c r="M141" s="169" t="str">
        <f t="shared" si="20"/>
        <v>D1405-22</v>
      </c>
      <c r="N141" s="169" t="str">
        <f t="shared" si="21"/>
        <v/>
      </c>
      <c r="O141" s="170"/>
      <c r="P141" s="170"/>
      <c r="Q141" s="170"/>
      <c r="R141" s="170"/>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c r="CE141" s="161"/>
      <c r="CF141" s="161"/>
      <c r="CG141" s="161"/>
      <c r="CH141" s="161"/>
      <c r="CI141" s="161"/>
      <c r="CJ141" s="161"/>
      <c r="CK141" s="161"/>
      <c r="CL141" s="161"/>
      <c r="CM141" s="161"/>
      <c r="CN141" s="161"/>
      <c r="CO141" s="161"/>
      <c r="CP141" s="161"/>
      <c r="CQ141" s="161"/>
      <c r="CR141" s="161"/>
      <c r="CS141" s="161"/>
      <c r="CT141" s="161"/>
      <c r="CU141" s="161"/>
      <c r="CV141" s="161"/>
      <c r="CW141" s="161"/>
      <c r="CX141" s="161"/>
      <c r="CY141" s="161"/>
      <c r="CZ141" s="161"/>
      <c r="DA141" s="161"/>
      <c r="DB141" s="161"/>
      <c r="DC141" s="161"/>
      <c r="DD141" s="161"/>
      <c r="DE141" s="161"/>
      <c r="DF141" s="161"/>
      <c r="DG141" s="161"/>
      <c r="DH141" s="161"/>
      <c r="DI141" s="161"/>
      <c r="DJ141" s="161"/>
      <c r="DK141" s="161"/>
      <c r="DL141" s="161"/>
      <c r="DM141" s="161"/>
      <c r="DN141" s="161"/>
      <c r="DO141" s="161"/>
      <c r="DP141" s="161"/>
      <c r="DQ141" s="161"/>
      <c r="DR141" s="161"/>
      <c r="DS141" s="161"/>
      <c r="DT141" s="161"/>
      <c r="DU141" s="161"/>
      <c r="DV141" s="161"/>
      <c r="DW141" s="161"/>
      <c r="DX141" s="161"/>
      <c r="DY141" s="161"/>
      <c r="DZ141" s="161"/>
      <c r="EA141" s="161"/>
      <c r="EB141" s="161"/>
      <c r="EC141" s="161"/>
      <c r="ED141" s="161"/>
      <c r="EE141" s="161"/>
      <c r="EF141" s="161"/>
      <c r="EG141" s="161"/>
      <c r="EH141" s="161"/>
      <c r="EI141" s="161"/>
      <c r="EJ141" s="161"/>
      <c r="EK141" s="161"/>
      <c r="EL141" s="161"/>
      <c r="EM141" s="161"/>
      <c r="EN141" s="161"/>
      <c r="EO141" s="161"/>
      <c r="EP141" s="161"/>
      <c r="EQ141" s="161"/>
      <c r="ER141" s="161"/>
      <c r="ES141" s="161"/>
      <c r="ET141" s="161"/>
      <c r="EU141" s="161"/>
      <c r="EV141" s="161"/>
      <c r="EW141" s="161"/>
      <c r="EX141" s="161"/>
      <c r="EY141" s="161"/>
      <c r="EZ141" s="161"/>
      <c r="FA141" s="161"/>
      <c r="FB141" s="161"/>
      <c r="FC141" s="161"/>
      <c r="FD141" s="161"/>
      <c r="FE141" s="161"/>
      <c r="FF141" s="161"/>
      <c r="FG141" s="161"/>
      <c r="FH141" s="161"/>
      <c r="FI141" s="161"/>
      <c r="FJ141" s="161"/>
      <c r="FK141" s="161"/>
      <c r="FL141" s="161"/>
      <c r="FM141" s="161"/>
      <c r="FN141" s="161"/>
      <c r="FO141" s="161"/>
      <c r="FP141" s="161"/>
      <c r="FQ141" s="161"/>
      <c r="FR141" s="161"/>
      <c r="FS141" s="161"/>
      <c r="FT141" s="161"/>
      <c r="FU141" s="161"/>
      <c r="FV141" s="161"/>
      <c r="FW141" s="161"/>
      <c r="FX141" s="161"/>
    </row>
    <row r="142" spans="1:180" s="171" customFormat="1" ht="30">
      <c r="A142" s="1526" t="s">
        <v>2017</v>
      </c>
      <c r="B142" s="194" t="s">
        <v>2257</v>
      </c>
      <c r="C142" s="830">
        <v>41862</v>
      </c>
      <c r="D142" s="196">
        <v>45505</v>
      </c>
      <c r="E142" s="196" t="str">
        <f t="shared" ca="1" si="22"/>
        <v>VIGENTE</v>
      </c>
      <c r="F142" s="196" t="str">
        <f t="shared" ca="1" si="23"/>
        <v>OK</v>
      </c>
      <c r="G142" s="194" t="s">
        <v>1615</v>
      </c>
      <c r="H142" s="197" t="s">
        <v>4642</v>
      </c>
      <c r="I142" s="198" t="s">
        <v>4641</v>
      </c>
      <c r="J142" s="198" t="s">
        <v>5967</v>
      </c>
      <c r="K142" s="1179" t="s">
        <v>5968</v>
      </c>
      <c r="L142" s="169"/>
      <c r="M142" s="169" t="str">
        <f t="shared" si="20"/>
        <v>D1408-31</v>
      </c>
      <c r="N142" s="169" t="str">
        <f t="shared" si="21"/>
        <v/>
      </c>
      <c r="O142" s="170"/>
      <c r="P142" s="170"/>
      <c r="Q142" s="170"/>
      <c r="R142" s="170"/>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c r="CE142" s="161"/>
      <c r="CF142" s="161"/>
      <c r="CG142" s="161"/>
      <c r="CH142" s="161"/>
      <c r="CI142" s="161"/>
      <c r="CJ142" s="161"/>
      <c r="CK142" s="161"/>
      <c r="CL142" s="161"/>
      <c r="CM142" s="161"/>
      <c r="CN142" s="161"/>
      <c r="CO142" s="161"/>
      <c r="CP142" s="161"/>
      <c r="CQ142" s="161"/>
      <c r="CR142" s="161"/>
      <c r="CS142" s="161"/>
      <c r="CT142" s="161"/>
      <c r="CU142" s="161"/>
      <c r="CV142" s="161"/>
      <c r="CW142" s="161"/>
      <c r="CX142" s="161"/>
      <c r="CY142" s="161"/>
      <c r="CZ142" s="161"/>
      <c r="DA142" s="161"/>
      <c r="DB142" s="161"/>
      <c r="DC142" s="161"/>
      <c r="DD142" s="161"/>
      <c r="DE142" s="161"/>
      <c r="DF142" s="161"/>
      <c r="DG142" s="161"/>
      <c r="DH142" s="161"/>
      <c r="DI142" s="161"/>
      <c r="DJ142" s="161"/>
      <c r="DK142" s="161"/>
      <c r="DL142" s="161"/>
      <c r="DM142" s="161"/>
      <c r="DN142" s="161"/>
      <c r="DO142" s="161"/>
      <c r="DP142" s="161"/>
      <c r="DQ142" s="161"/>
      <c r="DR142" s="161"/>
      <c r="DS142" s="161"/>
      <c r="DT142" s="161"/>
      <c r="DU142" s="161"/>
      <c r="DV142" s="161"/>
      <c r="DW142" s="161"/>
      <c r="DX142" s="161"/>
      <c r="DY142" s="161"/>
      <c r="DZ142" s="161"/>
      <c r="EA142" s="161"/>
      <c r="EB142" s="161"/>
      <c r="EC142" s="161"/>
      <c r="ED142" s="161"/>
      <c r="EE142" s="161"/>
      <c r="EF142" s="161"/>
      <c r="EG142" s="161"/>
      <c r="EH142" s="161"/>
      <c r="EI142" s="161"/>
      <c r="EJ142" s="161"/>
      <c r="EK142" s="161"/>
      <c r="EL142" s="161"/>
      <c r="EM142" s="161"/>
      <c r="EN142" s="161"/>
      <c r="EO142" s="161"/>
      <c r="EP142" s="161"/>
      <c r="EQ142" s="161"/>
      <c r="ER142" s="161"/>
      <c r="ES142" s="161"/>
      <c r="ET142" s="161"/>
      <c r="EU142" s="161"/>
      <c r="EV142" s="161"/>
      <c r="EW142" s="161"/>
      <c r="EX142" s="161"/>
      <c r="EY142" s="161"/>
      <c r="EZ142" s="161"/>
      <c r="FA142" s="161"/>
      <c r="FB142" s="161"/>
      <c r="FC142" s="161"/>
      <c r="FD142" s="161"/>
      <c r="FE142" s="161"/>
      <c r="FF142" s="161"/>
      <c r="FG142" s="161"/>
      <c r="FH142" s="161"/>
      <c r="FI142" s="161"/>
      <c r="FJ142" s="161"/>
      <c r="FK142" s="161"/>
      <c r="FL142" s="161"/>
      <c r="FM142" s="161"/>
      <c r="FN142" s="161"/>
      <c r="FO142" s="161"/>
      <c r="FP142" s="161"/>
      <c r="FQ142" s="161"/>
      <c r="FR142" s="161"/>
      <c r="FS142" s="161"/>
      <c r="FT142" s="161"/>
      <c r="FU142" s="161"/>
      <c r="FV142" s="161"/>
      <c r="FW142" s="161"/>
      <c r="FX142" s="161"/>
    </row>
    <row r="143" spans="1:180" s="171" customFormat="1" ht="30">
      <c r="A143" s="1526" t="s">
        <v>2017</v>
      </c>
      <c r="B143" s="194" t="s">
        <v>2269</v>
      </c>
      <c r="C143" s="830">
        <v>42228</v>
      </c>
      <c r="D143" s="196">
        <v>45505</v>
      </c>
      <c r="E143" s="196" t="str">
        <f t="shared" ca="1" si="22"/>
        <v>VIGENTE</v>
      </c>
      <c r="F143" s="196" t="str">
        <f t="shared" ca="1" si="23"/>
        <v>OK</v>
      </c>
      <c r="G143" s="194" t="s">
        <v>1615</v>
      </c>
      <c r="H143" s="197" t="s">
        <v>5966</v>
      </c>
      <c r="I143" s="916" t="s">
        <v>2270</v>
      </c>
      <c r="J143" s="198" t="s">
        <v>2271</v>
      </c>
      <c r="K143" s="1179">
        <v>20764949</v>
      </c>
      <c r="L143" s="169"/>
      <c r="M143" s="169" t="str">
        <f t="shared" si="20"/>
        <v>D1408-29</v>
      </c>
      <c r="N143" s="169" t="str">
        <f t="shared" si="21"/>
        <v/>
      </c>
      <c r="O143" s="170"/>
      <c r="P143" s="170"/>
      <c r="Q143" s="170"/>
      <c r="R143" s="170"/>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61"/>
      <c r="DJ143" s="161"/>
      <c r="DK143" s="161"/>
      <c r="DL143" s="161"/>
      <c r="DM143" s="161"/>
      <c r="DN143" s="161"/>
      <c r="DO143" s="161"/>
      <c r="DP143" s="161"/>
      <c r="DQ143" s="161"/>
      <c r="DR143" s="161"/>
      <c r="DS143" s="161"/>
      <c r="DT143" s="161"/>
      <c r="DU143" s="161"/>
      <c r="DV143" s="161"/>
      <c r="DW143" s="161"/>
      <c r="DX143" s="161"/>
      <c r="DY143" s="161"/>
      <c r="DZ143" s="161"/>
      <c r="EA143" s="161"/>
      <c r="EB143" s="161"/>
      <c r="EC143" s="161"/>
      <c r="ED143" s="161"/>
      <c r="EE143" s="161"/>
      <c r="EF143" s="161"/>
      <c r="EG143" s="161"/>
      <c r="EH143" s="161"/>
      <c r="EI143" s="161"/>
      <c r="EJ143" s="161"/>
      <c r="EK143" s="161"/>
      <c r="EL143" s="161"/>
      <c r="EM143" s="161"/>
      <c r="EN143" s="161"/>
      <c r="EO143" s="161"/>
      <c r="EP143" s="161"/>
      <c r="EQ143" s="161"/>
      <c r="ER143" s="161"/>
      <c r="ES143" s="161"/>
      <c r="ET143" s="161"/>
      <c r="EU143" s="161"/>
      <c r="EV143" s="161"/>
      <c r="EW143" s="161"/>
      <c r="EX143" s="161"/>
      <c r="EY143" s="161"/>
      <c r="EZ143" s="161"/>
      <c r="FA143" s="161"/>
      <c r="FB143" s="161"/>
      <c r="FC143" s="161"/>
      <c r="FD143" s="161"/>
      <c r="FE143" s="161"/>
      <c r="FF143" s="161"/>
      <c r="FG143" s="161"/>
      <c r="FH143" s="161"/>
      <c r="FI143" s="161"/>
      <c r="FJ143" s="161"/>
      <c r="FK143" s="161"/>
      <c r="FL143" s="161"/>
      <c r="FM143" s="161"/>
      <c r="FN143" s="161"/>
      <c r="FO143" s="161"/>
      <c r="FP143" s="161"/>
      <c r="FQ143" s="161"/>
      <c r="FR143" s="161"/>
      <c r="FS143" s="161"/>
      <c r="FT143" s="161"/>
      <c r="FU143" s="161"/>
      <c r="FV143" s="161"/>
      <c r="FW143" s="161"/>
      <c r="FX143" s="161"/>
    </row>
    <row r="144" spans="1:180" s="171" customFormat="1" ht="45">
      <c r="A144" s="1527" t="s">
        <v>2027</v>
      </c>
      <c r="B144" s="832" t="s">
        <v>2297</v>
      </c>
      <c r="C144" s="833">
        <v>41928</v>
      </c>
      <c r="D144" s="834">
        <v>45566</v>
      </c>
      <c r="E144" s="834" t="str">
        <f t="shared" ca="1" si="22"/>
        <v>VIGENTE</v>
      </c>
      <c r="F144" s="834" t="str">
        <f t="shared" ca="1" si="23"/>
        <v>OK</v>
      </c>
      <c r="G144" s="832" t="s">
        <v>1616</v>
      </c>
      <c r="H144" s="1500" t="s">
        <v>6035</v>
      </c>
      <c r="I144" s="1497" t="s">
        <v>6036</v>
      </c>
      <c r="J144" s="1498" t="s">
        <v>6037</v>
      </c>
      <c r="K144" s="1499" t="s">
        <v>6038</v>
      </c>
      <c r="L144" s="169"/>
      <c r="M144" s="169" t="str">
        <f t="shared" si="20"/>
        <v>D1408-24</v>
      </c>
      <c r="N144" s="169" t="str">
        <f t="shared" si="21"/>
        <v/>
      </c>
      <c r="O144" s="170"/>
      <c r="P144" s="170"/>
      <c r="Q144" s="170"/>
      <c r="R144" s="170"/>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61"/>
      <c r="DJ144" s="161"/>
      <c r="DK144" s="161"/>
      <c r="DL144" s="161"/>
      <c r="DM144" s="161"/>
      <c r="DN144" s="161"/>
      <c r="DO144" s="161"/>
      <c r="DP144" s="161"/>
      <c r="DQ144" s="161"/>
      <c r="DR144" s="161"/>
      <c r="DS144" s="161"/>
      <c r="DT144" s="161"/>
      <c r="DU144" s="161"/>
      <c r="DV144" s="161"/>
      <c r="DW144" s="161"/>
      <c r="DX144" s="161"/>
      <c r="DY144" s="161"/>
      <c r="DZ144" s="161"/>
      <c r="EA144" s="161"/>
      <c r="EB144" s="161"/>
      <c r="EC144" s="161"/>
      <c r="ED144" s="161"/>
      <c r="EE144" s="161"/>
      <c r="EF144" s="161"/>
      <c r="EG144" s="161"/>
      <c r="EH144" s="161"/>
      <c r="EI144" s="161"/>
      <c r="EJ144" s="161"/>
      <c r="EK144" s="161"/>
      <c r="EL144" s="161"/>
      <c r="EM144" s="161"/>
      <c r="EN144" s="161"/>
      <c r="EO144" s="161"/>
      <c r="EP144" s="161"/>
      <c r="EQ144" s="161"/>
      <c r="ER144" s="161"/>
      <c r="ES144" s="161"/>
      <c r="ET144" s="161"/>
      <c r="EU144" s="161"/>
      <c r="EV144" s="161"/>
      <c r="EW144" s="161"/>
      <c r="EX144" s="161"/>
      <c r="EY144" s="161"/>
      <c r="EZ144" s="161"/>
      <c r="FA144" s="161"/>
      <c r="FB144" s="161"/>
      <c r="FC144" s="161"/>
      <c r="FD144" s="161"/>
      <c r="FE144" s="161"/>
      <c r="FF144" s="161"/>
      <c r="FG144" s="161"/>
      <c r="FH144" s="161"/>
      <c r="FI144" s="161"/>
      <c r="FJ144" s="161"/>
      <c r="FK144" s="161"/>
      <c r="FL144" s="161"/>
      <c r="FM144" s="161"/>
      <c r="FN144" s="161"/>
      <c r="FO144" s="161"/>
      <c r="FP144" s="161"/>
      <c r="FQ144" s="161"/>
      <c r="FR144" s="161"/>
      <c r="FS144" s="161"/>
      <c r="FT144" s="161"/>
      <c r="FU144" s="161"/>
      <c r="FV144" s="161"/>
      <c r="FW144" s="161"/>
      <c r="FX144" s="161"/>
    </row>
    <row r="145" spans="1:180" s="171" customFormat="1" ht="45">
      <c r="A145" s="1527" t="s">
        <v>2027</v>
      </c>
      <c r="B145" s="832" t="s">
        <v>4713</v>
      </c>
      <c r="C145" s="833">
        <v>42318</v>
      </c>
      <c r="D145" s="834">
        <v>45597</v>
      </c>
      <c r="E145" s="834" t="str">
        <f t="shared" ca="1" si="22"/>
        <v>VIGENTE</v>
      </c>
      <c r="F145" s="834" t="str">
        <f t="shared" ca="1" si="23"/>
        <v>OK</v>
      </c>
      <c r="G145" s="832" t="s">
        <v>1616</v>
      </c>
      <c r="H145" s="1500" t="s">
        <v>6041</v>
      </c>
      <c r="I145" s="1497" t="s">
        <v>6042</v>
      </c>
      <c r="J145" s="1498" t="s">
        <v>6043</v>
      </c>
      <c r="K145" s="1499" t="s">
        <v>6044</v>
      </c>
      <c r="L145" s="169"/>
      <c r="M145" s="169" t="str">
        <f t="shared" ref="M145:M177" si="24">IF(ISNUMBER(FIND("/",$B143,1)),MID($B143,1,FIND("/",$B143,1)-1),$B143)</f>
        <v>D1408-28</v>
      </c>
      <c r="N145" s="169" t="str">
        <f t="shared" ref="N145:N177" si="25">IF(ISNUMBER(FIND("/",$B143,1)),MID($B143,FIND("/",$B143,1)+1,LEN($B143)),"")</f>
        <v/>
      </c>
      <c r="O145" s="170"/>
      <c r="P145" s="170"/>
      <c r="Q145" s="170"/>
      <c r="R145" s="170"/>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61"/>
      <c r="DJ145" s="161"/>
      <c r="DK145" s="161"/>
      <c r="DL145" s="161"/>
      <c r="DM145" s="161"/>
      <c r="DN145" s="161"/>
      <c r="DO145" s="161"/>
      <c r="DP145" s="161"/>
      <c r="DQ145" s="161"/>
      <c r="DR145" s="161"/>
      <c r="DS145" s="161"/>
      <c r="DT145" s="161"/>
      <c r="DU145" s="161"/>
      <c r="DV145" s="161"/>
      <c r="DW145" s="161"/>
      <c r="DX145" s="161"/>
      <c r="DY145" s="161"/>
      <c r="DZ145" s="161"/>
      <c r="EA145" s="161"/>
      <c r="EB145" s="161"/>
      <c r="EC145" s="161"/>
      <c r="ED145" s="161"/>
      <c r="EE145" s="161"/>
      <c r="EF145" s="161"/>
      <c r="EG145" s="161"/>
      <c r="EH145" s="161"/>
      <c r="EI145" s="161"/>
      <c r="EJ145" s="161"/>
      <c r="EK145" s="161"/>
      <c r="EL145" s="161"/>
      <c r="EM145" s="161"/>
      <c r="EN145" s="161"/>
      <c r="EO145" s="161"/>
      <c r="EP145" s="161"/>
      <c r="EQ145" s="161"/>
      <c r="ER145" s="161"/>
      <c r="ES145" s="161"/>
      <c r="ET145" s="161"/>
      <c r="EU145" s="161"/>
      <c r="EV145" s="161"/>
      <c r="EW145" s="161"/>
      <c r="EX145" s="161"/>
      <c r="EY145" s="161"/>
      <c r="EZ145" s="161"/>
      <c r="FA145" s="161"/>
      <c r="FB145" s="161"/>
      <c r="FC145" s="161"/>
      <c r="FD145" s="161"/>
      <c r="FE145" s="161"/>
      <c r="FF145" s="161"/>
      <c r="FG145" s="161"/>
      <c r="FH145" s="161"/>
      <c r="FI145" s="161"/>
      <c r="FJ145" s="161"/>
      <c r="FK145" s="161"/>
      <c r="FL145" s="161"/>
      <c r="FM145" s="161"/>
      <c r="FN145" s="161"/>
      <c r="FO145" s="161"/>
      <c r="FP145" s="161"/>
      <c r="FQ145" s="161"/>
      <c r="FR145" s="161"/>
      <c r="FS145" s="161"/>
      <c r="FT145" s="161"/>
      <c r="FU145" s="161"/>
      <c r="FV145" s="161"/>
      <c r="FW145" s="161"/>
      <c r="FX145" s="161"/>
    </row>
    <row r="146" spans="1:180" s="171" customFormat="1" ht="30">
      <c r="A146" s="1526" t="s">
        <v>2017</v>
      </c>
      <c r="B146" s="194" t="s">
        <v>2358</v>
      </c>
      <c r="C146" s="830">
        <v>42318</v>
      </c>
      <c r="D146" s="196">
        <v>45597</v>
      </c>
      <c r="E146" s="196" t="str">
        <f t="shared" ca="1" si="22"/>
        <v>VIGENTE</v>
      </c>
      <c r="F146" s="196" t="str">
        <f t="shared" ca="1" si="23"/>
        <v>OK</v>
      </c>
      <c r="G146" s="194" t="s">
        <v>1616</v>
      </c>
      <c r="H146" s="197" t="s">
        <v>2359</v>
      </c>
      <c r="I146" s="916" t="s">
        <v>2360</v>
      </c>
      <c r="J146" s="198" t="s">
        <v>2361</v>
      </c>
      <c r="K146" s="1179" t="s">
        <v>2362</v>
      </c>
      <c r="L146" s="169"/>
      <c r="M146" s="169" t="str">
        <f t="shared" si="24"/>
        <v>D1410-39</v>
      </c>
      <c r="N146" s="169" t="str">
        <f t="shared" si="25"/>
        <v/>
      </c>
      <c r="O146" s="170"/>
      <c r="P146" s="170"/>
      <c r="Q146" s="170"/>
      <c r="R146" s="170"/>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61"/>
      <c r="DJ146" s="161"/>
      <c r="DK146" s="161"/>
      <c r="DL146" s="161"/>
      <c r="DM146" s="161"/>
      <c r="DN146" s="161"/>
      <c r="DO146" s="161"/>
      <c r="DP146" s="161"/>
      <c r="DQ146" s="161"/>
      <c r="DR146" s="161"/>
      <c r="DS146" s="161"/>
      <c r="DT146" s="161"/>
      <c r="DU146" s="161"/>
      <c r="DV146" s="161"/>
      <c r="DW146" s="161"/>
      <c r="DX146" s="161"/>
      <c r="DY146" s="161"/>
      <c r="DZ146" s="161"/>
      <c r="EA146" s="161"/>
      <c r="EB146" s="161"/>
      <c r="EC146" s="161"/>
      <c r="ED146" s="161"/>
      <c r="EE146" s="161"/>
      <c r="EF146" s="161"/>
      <c r="EG146" s="161"/>
      <c r="EH146" s="161"/>
      <c r="EI146" s="161"/>
      <c r="EJ146" s="161"/>
      <c r="EK146" s="161"/>
      <c r="EL146" s="161"/>
      <c r="EM146" s="161"/>
      <c r="EN146" s="161"/>
      <c r="EO146" s="161"/>
      <c r="EP146" s="161"/>
      <c r="EQ146" s="161"/>
      <c r="ER146" s="161"/>
      <c r="ES146" s="161"/>
      <c r="ET146" s="161"/>
      <c r="EU146" s="161"/>
      <c r="EV146" s="161"/>
      <c r="EW146" s="161"/>
      <c r="EX146" s="161"/>
      <c r="EY146" s="161"/>
      <c r="EZ146" s="161"/>
      <c r="FA146" s="161"/>
      <c r="FB146" s="161"/>
      <c r="FC146" s="161"/>
      <c r="FD146" s="161"/>
      <c r="FE146" s="161"/>
      <c r="FF146" s="161"/>
      <c r="FG146" s="161"/>
      <c r="FH146" s="161"/>
      <c r="FI146" s="161"/>
      <c r="FJ146" s="161"/>
      <c r="FK146" s="161"/>
      <c r="FL146" s="161"/>
      <c r="FM146" s="161"/>
      <c r="FN146" s="161"/>
      <c r="FO146" s="161"/>
      <c r="FP146" s="161"/>
      <c r="FQ146" s="161"/>
      <c r="FR146" s="161"/>
      <c r="FS146" s="161"/>
      <c r="FT146" s="161"/>
      <c r="FU146" s="161"/>
      <c r="FV146" s="161"/>
      <c r="FW146" s="161"/>
      <c r="FX146" s="161"/>
    </row>
    <row r="147" spans="1:180" s="171" customFormat="1" ht="45">
      <c r="A147" s="1534" t="s">
        <v>2019</v>
      </c>
      <c r="B147" s="1522" t="s">
        <v>2349</v>
      </c>
      <c r="C147" s="1522">
        <v>41961</v>
      </c>
      <c r="D147" s="1522">
        <v>45597</v>
      </c>
      <c r="E147" s="1522" t="str">
        <f t="shared" ca="1" si="22"/>
        <v>VIGENTE</v>
      </c>
      <c r="F147" s="1522" t="str">
        <f t="shared" ca="1" si="23"/>
        <v>OK</v>
      </c>
      <c r="G147" s="1522" t="s">
        <v>1616</v>
      </c>
      <c r="H147" s="1535" t="s">
        <v>6078</v>
      </c>
      <c r="I147" s="1535" t="s">
        <v>2363</v>
      </c>
      <c r="J147" s="1522"/>
      <c r="K147" s="1985"/>
      <c r="L147" s="169"/>
      <c r="M147" s="169" t="str">
        <f t="shared" si="24"/>
        <v>D1411-47</v>
      </c>
      <c r="N147" s="169" t="str">
        <f t="shared" si="25"/>
        <v/>
      </c>
      <c r="O147" s="170"/>
      <c r="P147" s="170"/>
      <c r="Q147" s="170"/>
      <c r="R147" s="170"/>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c r="CE147" s="161"/>
      <c r="CF147" s="161"/>
      <c r="CG147" s="161"/>
      <c r="CH147" s="161"/>
      <c r="CI147" s="161"/>
      <c r="CJ147" s="161"/>
      <c r="CK147" s="161"/>
      <c r="CL147" s="161"/>
      <c r="CM147" s="161"/>
      <c r="CN147" s="161"/>
      <c r="CO147" s="161"/>
      <c r="CP147" s="161"/>
      <c r="CQ147" s="161"/>
      <c r="CR147" s="161"/>
      <c r="CS147" s="161"/>
      <c r="CT147" s="161"/>
      <c r="CU147" s="161"/>
      <c r="CV147" s="161"/>
      <c r="CW147" s="161"/>
      <c r="CX147" s="161"/>
      <c r="CY147" s="161"/>
      <c r="CZ147" s="161"/>
      <c r="DA147" s="161"/>
      <c r="DB147" s="161"/>
      <c r="DC147" s="161"/>
      <c r="DD147" s="161"/>
      <c r="DE147" s="161"/>
      <c r="DF147" s="161"/>
      <c r="DG147" s="161"/>
      <c r="DH147" s="161"/>
      <c r="DI147" s="161"/>
      <c r="DJ147" s="161"/>
      <c r="DK147" s="161"/>
      <c r="DL147" s="161"/>
      <c r="DM147" s="161"/>
      <c r="DN147" s="161"/>
      <c r="DO147" s="161"/>
      <c r="DP147" s="161"/>
      <c r="DQ147" s="161"/>
      <c r="DR147" s="161"/>
      <c r="DS147" s="161"/>
      <c r="DT147" s="161"/>
      <c r="DU147" s="161"/>
      <c r="DV147" s="161"/>
      <c r="DW147" s="161"/>
      <c r="DX147" s="161"/>
      <c r="DY147" s="161"/>
      <c r="DZ147" s="161"/>
      <c r="EA147" s="161"/>
      <c r="EB147" s="161"/>
      <c r="EC147" s="161"/>
      <c r="ED147" s="161"/>
      <c r="EE147" s="161"/>
      <c r="EF147" s="161"/>
      <c r="EG147" s="161"/>
      <c r="EH147" s="161"/>
      <c r="EI147" s="161"/>
      <c r="EJ147" s="161"/>
      <c r="EK147" s="161"/>
      <c r="EL147" s="161"/>
      <c r="EM147" s="161"/>
      <c r="EN147" s="161"/>
      <c r="EO147" s="161"/>
      <c r="EP147" s="161"/>
      <c r="EQ147" s="161"/>
      <c r="ER147" s="161"/>
      <c r="ES147" s="161"/>
      <c r="ET147" s="161"/>
      <c r="EU147" s="161"/>
      <c r="EV147" s="161"/>
      <c r="EW147" s="161"/>
      <c r="EX147" s="161"/>
      <c r="EY147" s="161"/>
      <c r="EZ147" s="161"/>
      <c r="FA147" s="161"/>
      <c r="FB147" s="161"/>
      <c r="FC147" s="161"/>
      <c r="FD147" s="161"/>
      <c r="FE147" s="161"/>
      <c r="FF147" s="161"/>
      <c r="FG147" s="161"/>
      <c r="FH147" s="161"/>
      <c r="FI147" s="161"/>
      <c r="FJ147" s="161"/>
      <c r="FK147" s="161"/>
      <c r="FL147" s="161"/>
      <c r="FM147" s="161"/>
      <c r="FN147" s="161"/>
      <c r="FO147" s="161"/>
      <c r="FP147" s="161"/>
      <c r="FQ147" s="161"/>
      <c r="FR147" s="161"/>
      <c r="FS147" s="161"/>
      <c r="FT147" s="161"/>
      <c r="FU147" s="161"/>
      <c r="FV147" s="161"/>
      <c r="FW147" s="161"/>
      <c r="FX147" s="161"/>
    </row>
    <row r="148" spans="1:180" s="171" customFormat="1" ht="30">
      <c r="A148" s="1526" t="s">
        <v>2018</v>
      </c>
      <c r="B148" s="194" t="s">
        <v>2365</v>
      </c>
      <c r="C148" s="830">
        <v>41961</v>
      </c>
      <c r="D148" s="196">
        <v>45597</v>
      </c>
      <c r="E148" s="196" t="str">
        <f t="shared" ca="1" si="22"/>
        <v>VIGENTE</v>
      </c>
      <c r="F148" s="196" t="str">
        <f t="shared" ca="1" si="23"/>
        <v>OK</v>
      </c>
      <c r="G148" s="194" t="s">
        <v>1616</v>
      </c>
      <c r="H148" s="197" t="s">
        <v>2370</v>
      </c>
      <c r="I148" s="198" t="s">
        <v>2577</v>
      </c>
      <c r="J148" s="198" t="s">
        <v>2364</v>
      </c>
      <c r="K148" s="1182" t="s">
        <v>2375</v>
      </c>
      <c r="L148" s="169"/>
      <c r="M148" s="169" t="str">
        <f t="shared" si="24"/>
        <v>D1411-46</v>
      </c>
      <c r="N148" s="169" t="str">
        <f t="shared" si="25"/>
        <v/>
      </c>
      <c r="O148" s="170"/>
      <c r="P148" s="170"/>
      <c r="Q148" s="170"/>
      <c r="R148" s="170"/>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c r="CE148" s="161"/>
      <c r="CF148" s="161"/>
      <c r="CG148" s="161"/>
      <c r="CH148" s="161"/>
      <c r="CI148" s="161"/>
      <c r="CJ148" s="161"/>
      <c r="CK148" s="161"/>
      <c r="CL148" s="161"/>
      <c r="CM148" s="161"/>
      <c r="CN148" s="161"/>
      <c r="CO148" s="161"/>
      <c r="CP148" s="161"/>
      <c r="CQ148" s="161"/>
      <c r="CR148" s="161"/>
      <c r="CS148" s="161"/>
      <c r="CT148" s="161"/>
      <c r="CU148" s="161"/>
      <c r="CV148" s="161"/>
      <c r="CW148" s="161"/>
      <c r="CX148" s="161"/>
      <c r="CY148" s="161"/>
      <c r="CZ148" s="161"/>
      <c r="DA148" s="161"/>
      <c r="DB148" s="161"/>
      <c r="DC148" s="161"/>
      <c r="DD148" s="161"/>
      <c r="DE148" s="161"/>
      <c r="DF148" s="161"/>
      <c r="DG148" s="161"/>
      <c r="DH148" s="161"/>
      <c r="DI148" s="161"/>
      <c r="DJ148" s="161"/>
      <c r="DK148" s="161"/>
      <c r="DL148" s="161"/>
      <c r="DM148" s="161"/>
      <c r="DN148" s="161"/>
      <c r="DO148" s="161"/>
      <c r="DP148" s="161"/>
      <c r="DQ148" s="161"/>
      <c r="DR148" s="161"/>
      <c r="DS148" s="161"/>
      <c r="DT148" s="161"/>
      <c r="DU148" s="161"/>
      <c r="DV148" s="161"/>
      <c r="DW148" s="161"/>
      <c r="DX148" s="161"/>
      <c r="DY148" s="161"/>
      <c r="DZ148" s="161"/>
      <c r="EA148" s="161"/>
      <c r="EB148" s="161"/>
      <c r="EC148" s="161"/>
      <c r="ED148" s="161"/>
      <c r="EE148" s="161"/>
      <c r="EF148" s="161"/>
      <c r="EG148" s="161"/>
      <c r="EH148" s="161"/>
      <c r="EI148" s="161"/>
      <c r="EJ148" s="161"/>
      <c r="EK148" s="161"/>
      <c r="EL148" s="161"/>
      <c r="EM148" s="161"/>
      <c r="EN148" s="161"/>
      <c r="EO148" s="161"/>
      <c r="EP148" s="161"/>
      <c r="EQ148" s="161"/>
      <c r="ER148" s="161"/>
      <c r="ES148" s="161"/>
      <c r="ET148" s="161"/>
      <c r="EU148" s="161"/>
      <c r="EV148" s="161"/>
      <c r="EW148" s="161"/>
      <c r="EX148" s="161"/>
      <c r="EY148" s="161"/>
      <c r="EZ148" s="161"/>
      <c r="FA148" s="161"/>
      <c r="FB148" s="161"/>
      <c r="FC148" s="161"/>
      <c r="FD148" s="161"/>
      <c r="FE148" s="161"/>
      <c r="FF148" s="161"/>
      <c r="FG148" s="161"/>
      <c r="FH148" s="161"/>
      <c r="FI148" s="161"/>
      <c r="FJ148" s="161"/>
      <c r="FK148" s="161"/>
      <c r="FL148" s="161"/>
      <c r="FM148" s="161"/>
      <c r="FN148" s="161"/>
      <c r="FO148" s="161"/>
      <c r="FP148" s="161"/>
      <c r="FQ148" s="161"/>
      <c r="FR148" s="161"/>
      <c r="FS148" s="161"/>
      <c r="FT148" s="161"/>
      <c r="FU148" s="161"/>
      <c r="FV148" s="161"/>
      <c r="FW148" s="161"/>
      <c r="FX148" s="161"/>
    </row>
    <row r="149" spans="1:180" s="171" customFormat="1" ht="55.5" customHeight="1">
      <c r="A149" s="1526" t="s">
        <v>2018</v>
      </c>
      <c r="B149" s="194" t="s">
        <v>2366</v>
      </c>
      <c r="C149" s="830">
        <v>41961</v>
      </c>
      <c r="D149" s="196">
        <v>45597</v>
      </c>
      <c r="E149" s="196" t="str">
        <f t="shared" ca="1" si="22"/>
        <v>VIGENTE</v>
      </c>
      <c r="F149" s="196" t="str">
        <f t="shared" ca="1" si="23"/>
        <v>OK</v>
      </c>
      <c r="G149" s="194" t="s">
        <v>1616</v>
      </c>
      <c r="H149" s="197" t="s">
        <v>2371</v>
      </c>
      <c r="I149" s="198" t="s">
        <v>2577</v>
      </c>
      <c r="J149" s="198" t="s">
        <v>2364</v>
      </c>
      <c r="K149" s="1182" t="s">
        <v>2376</v>
      </c>
      <c r="L149" s="169"/>
      <c r="M149" s="169" t="str">
        <f t="shared" si="24"/>
        <v>D1411-53</v>
      </c>
      <c r="N149" s="169" t="str">
        <f t="shared" si="25"/>
        <v/>
      </c>
      <c r="O149" s="170"/>
      <c r="P149" s="170"/>
      <c r="Q149" s="170"/>
      <c r="R149" s="170"/>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c r="DM149" s="161"/>
      <c r="DN149" s="161"/>
      <c r="DO149" s="161"/>
      <c r="DP149" s="161"/>
      <c r="DQ149" s="161"/>
      <c r="DR149" s="161"/>
      <c r="DS149" s="161"/>
      <c r="DT149" s="161"/>
      <c r="DU149" s="161"/>
      <c r="DV149" s="161"/>
      <c r="DW149" s="161"/>
      <c r="DX149" s="161"/>
      <c r="DY149" s="161"/>
      <c r="DZ149" s="161"/>
      <c r="EA149" s="161"/>
      <c r="EB149" s="161"/>
      <c r="EC149" s="161"/>
      <c r="ED149" s="161"/>
      <c r="EE149" s="161"/>
      <c r="EF149" s="161"/>
      <c r="EG149" s="161"/>
      <c r="EH149" s="161"/>
      <c r="EI149" s="161"/>
      <c r="EJ149" s="161"/>
      <c r="EK149" s="161"/>
      <c r="EL149" s="161"/>
      <c r="EM149" s="161"/>
      <c r="EN149" s="161"/>
      <c r="EO149" s="161"/>
      <c r="EP149" s="161"/>
      <c r="EQ149" s="161"/>
      <c r="ER149" s="161"/>
      <c r="ES149" s="161"/>
      <c r="ET149" s="161"/>
      <c r="EU149" s="161"/>
      <c r="EV149" s="161"/>
      <c r="EW149" s="161"/>
      <c r="EX149" s="161"/>
      <c r="EY149" s="161"/>
      <c r="EZ149" s="161"/>
      <c r="FA149" s="161"/>
      <c r="FB149" s="161"/>
      <c r="FC149" s="161"/>
      <c r="FD149" s="161"/>
      <c r="FE149" s="161"/>
      <c r="FF149" s="161"/>
      <c r="FG149" s="161"/>
      <c r="FH149" s="161"/>
      <c r="FI149" s="161"/>
      <c r="FJ149" s="161"/>
      <c r="FK149" s="161"/>
      <c r="FL149" s="161"/>
      <c r="FM149" s="161"/>
      <c r="FN149" s="161"/>
      <c r="FO149" s="161"/>
      <c r="FP149" s="161"/>
      <c r="FQ149" s="161"/>
      <c r="FR149" s="161"/>
      <c r="FS149" s="161"/>
      <c r="FT149" s="161"/>
      <c r="FU149" s="161"/>
      <c r="FV149" s="161"/>
      <c r="FW149" s="161"/>
      <c r="FX149" s="161"/>
    </row>
    <row r="150" spans="1:180" s="171" customFormat="1" ht="30">
      <c r="A150" s="1526" t="s">
        <v>2018</v>
      </c>
      <c r="B150" s="194" t="s">
        <v>2367</v>
      </c>
      <c r="C150" s="830">
        <v>41961</v>
      </c>
      <c r="D150" s="196">
        <v>45597</v>
      </c>
      <c r="E150" s="196" t="str">
        <f t="shared" ca="1" si="22"/>
        <v>VIGENTE</v>
      </c>
      <c r="F150" s="196" t="str">
        <f t="shared" ca="1" si="23"/>
        <v>OK</v>
      </c>
      <c r="G150" s="194" t="s">
        <v>1616</v>
      </c>
      <c r="H150" s="197" t="s">
        <v>2372</v>
      </c>
      <c r="I150" s="198" t="s">
        <v>2577</v>
      </c>
      <c r="J150" s="198" t="s">
        <v>2364</v>
      </c>
      <c r="K150" s="1182" t="s">
        <v>2377</v>
      </c>
      <c r="L150" s="169"/>
      <c r="M150" s="169" t="str">
        <f t="shared" si="24"/>
        <v>D1411-53</v>
      </c>
      <c r="N150" s="169" t="str">
        <f t="shared" si="25"/>
        <v>1</v>
      </c>
      <c r="O150" s="170"/>
      <c r="P150" s="170"/>
      <c r="Q150" s="170"/>
      <c r="R150" s="170"/>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c r="DL150" s="161"/>
      <c r="DM150" s="161"/>
      <c r="DN150" s="161"/>
      <c r="DO150" s="161"/>
      <c r="DP150" s="161"/>
      <c r="DQ150" s="161"/>
      <c r="DR150" s="161"/>
      <c r="DS150" s="161"/>
      <c r="DT150" s="161"/>
      <c r="DU150" s="161"/>
      <c r="DV150" s="161"/>
      <c r="DW150" s="161"/>
      <c r="DX150" s="161"/>
      <c r="DY150" s="161"/>
      <c r="DZ150" s="161"/>
      <c r="EA150" s="161"/>
      <c r="EB150" s="161"/>
      <c r="EC150" s="161"/>
      <c r="ED150" s="161"/>
      <c r="EE150" s="161"/>
      <c r="EF150" s="161"/>
      <c r="EG150" s="161"/>
      <c r="EH150" s="161"/>
      <c r="EI150" s="161"/>
      <c r="EJ150" s="161"/>
      <c r="EK150" s="161"/>
      <c r="EL150" s="161"/>
      <c r="EM150" s="161"/>
      <c r="EN150" s="161"/>
      <c r="EO150" s="161"/>
      <c r="EP150" s="161"/>
      <c r="EQ150" s="161"/>
      <c r="ER150" s="161"/>
      <c r="ES150" s="161"/>
      <c r="ET150" s="161"/>
      <c r="EU150" s="161"/>
      <c r="EV150" s="161"/>
      <c r="EW150" s="161"/>
      <c r="EX150" s="161"/>
      <c r="EY150" s="161"/>
      <c r="EZ150" s="161"/>
      <c r="FA150" s="161"/>
      <c r="FB150" s="161"/>
      <c r="FC150" s="161"/>
      <c r="FD150" s="161"/>
      <c r="FE150" s="161"/>
      <c r="FF150" s="161"/>
      <c r="FG150" s="161"/>
      <c r="FH150" s="161"/>
      <c r="FI150" s="161"/>
      <c r="FJ150" s="161"/>
      <c r="FK150" s="161"/>
      <c r="FL150" s="161"/>
      <c r="FM150" s="161"/>
      <c r="FN150" s="161"/>
      <c r="FO150" s="161"/>
      <c r="FP150" s="161"/>
      <c r="FQ150" s="161"/>
      <c r="FR150" s="161"/>
      <c r="FS150" s="161"/>
      <c r="FT150" s="161"/>
      <c r="FU150" s="161"/>
      <c r="FV150" s="161"/>
      <c r="FW150" s="161"/>
      <c r="FX150" s="161"/>
    </row>
    <row r="151" spans="1:180" s="171" customFormat="1" ht="30">
      <c r="A151" s="1526" t="s">
        <v>2018</v>
      </c>
      <c r="B151" s="194" t="s">
        <v>2368</v>
      </c>
      <c r="C151" s="830">
        <v>41961</v>
      </c>
      <c r="D151" s="196">
        <v>45597</v>
      </c>
      <c r="E151" s="196" t="str">
        <f t="shared" ca="1" si="22"/>
        <v>VIGENTE</v>
      </c>
      <c r="F151" s="196" t="str">
        <f t="shared" ca="1" si="23"/>
        <v>OK</v>
      </c>
      <c r="G151" s="194" t="s">
        <v>1616</v>
      </c>
      <c r="H151" s="197" t="s">
        <v>2373</v>
      </c>
      <c r="I151" s="198" t="s">
        <v>2577</v>
      </c>
      <c r="J151" s="198" t="s">
        <v>2364</v>
      </c>
      <c r="K151" s="1182" t="s">
        <v>2378</v>
      </c>
      <c r="L151" s="169"/>
      <c r="M151" s="169" t="str">
        <f t="shared" si="24"/>
        <v>D1411-53</v>
      </c>
      <c r="N151" s="169" t="str">
        <f t="shared" si="25"/>
        <v>2</v>
      </c>
      <c r="O151" s="170"/>
      <c r="P151" s="170"/>
      <c r="Q151" s="170"/>
      <c r="R151" s="170"/>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61"/>
      <c r="DJ151" s="161"/>
      <c r="DK151" s="161"/>
      <c r="DL151" s="161"/>
      <c r="DM151" s="161"/>
      <c r="DN151" s="161"/>
      <c r="DO151" s="161"/>
      <c r="DP151" s="161"/>
      <c r="DQ151" s="161"/>
      <c r="DR151" s="161"/>
      <c r="DS151" s="161"/>
      <c r="DT151" s="161"/>
      <c r="DU151" s="161"/>
      <c r="DV151" s="161"/>
      <c r="DW151" s="161"/>
      <c r="DX151" s="161"/>
      <c r="DY151" s="161"/>
      <c r="DZ151" s="161"/>
      <c r="EA151" s="161"/>
      <c r="EB151" s="161"/>
      <c r="EC151" s="161"/>
      <c r="ED151" s="161"/>
      <c r="EE151" s="161"/>
      <c r="EF151" s="161"/>
      <c r="EG151" s="161"/>
      <c r="EH151" s="161"/>
      <c r="EI151" s="161"/>
      <c r="EJ151" s="161"/>
      <c r="EK151" s="161"/>
      <c r="EL151" s="161"/>
      <c r="EM151" s="161"/>
      <c r="EN151" s="161"/>
      <c r="EO151" s="161"/>
      <c r="EP151" s="161"/>
      <c r="EQ151" s="161"/>
      <c r="ER151" s="161"/>
      <c r="ES151" s="161"/>
      <c r="ET151" s="161"/>
      <c r="EU151" s="161"/>
      <c r="EV151" s="161"/>
      <c r="EW151" s="161"/>
      <c r="EX151" s="161"/>
      <c r="EY151" s="161"/>
      <c r="EZ151" s="161"/>
      <c r="FA151" s="161"/>
      <c r="FB151" s="161"/>
      <c r="FC151" s="161"/>
      <c r="FD151" s="161"/>
      <c r="FE151" s="161"/>
      <c r="FF151" s="161"/>
      <c r="FG151" s="161"/>
      <c r="FH151" s="161"/>
      <c r="FI151" s="161"/>
      <c r="FJ151" s="161"/>
      <c r="FK151" s="161"/>
      <c r="FL151" s="161"/>
      <c r="FM151" s="161"/>
      <c r="FN151" s="161"/>
      <c r="FO151" s="161"/>
      <c r="FP151" s="161"/>
      <c r="FQ151" s="161"/>
      <c r="FR151" s="161"/>
      <c r="FS151" s="161"/>
      <c r="FT151" s="161"/>
      <c r="FU151" s="161"/>
      <c r="FV151" s="161"/>
      <c r="FW151" s="161"/>
      <c r="FX151" s="161"/>
    </row>
    <row r="152" spans="1:180" s="171" customFormat="1" ht="30">
      <c r="A152" s="1526" t="s">
        <v>2018</v>
      </c>
      <c r="B152" s="194" t="s">
        <v>2369</v>
      </c>
      <c r="C152" s="830">
        <v>41961</v>
      </c>
      <c r="D152" s="196">
        <v>45597</v>
      </c>
      <c r="E152" s="196" t="str">
        <f t="shared" ca="1" si="22"/>
        <v>VIGENTE</v>
      </c>
      <c r="F152" s="196" t="str">
        <f t="shared" ca="1" si="23"/>
        <v>OK</v>
      </c>
      <c r="G152" s="194" t="s">
        <v>1616</v>
      </c>
      <c r="H152" s="197" t="s">
        <v>2374</v>
      </c>
      <c r="I152" s="198" t="s">
        <v>2577</v>
      </c>
      <c r="J152" s="198" t="s">
        <v>2364</v>
      </c>
      <c r="K152" s="1182" t="s">
        <v>2379</v>
      </c>
      <c r="L152" s="169"/>
      <c r="M152" s="169" t="str">
        <f t="shared" si="24"/>
        <v>D1411-53</v>
      </c>
      <c r="N152" s="169" t="str">
        <f t="shared" si="25"/>
        <v>3</v>
      </c>
      <c r="O152" s="170"/>
      <c r="P152" s="170"/>
      <c r="Q152" s="170"/>
      <c r="R152" s="170"/>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61"/>
      <c r="DJ152" s="161"/>
      <c r="DK152" s="161"/>
      <c r="DL152" s="161"/>
      <c r="DM152" s="161"/>
      <c r="DN152" s="161"/>
      <c r="DO152" s="161"/>
      <c r="DP152" s="161"/>
      <c r="DQ152" s="161"/>
      <c r="DR152" s="161"/>
      <c r="DS152" s="161"/>
      <c r="DT152" s="161"/>
      <c r="DU152" s="161"/>
      <c r="DV152" s="161"/>
      <c r="DW152" s="161"/>
      <c r="DX152" s="161"/>
      <c r="DY152" s="161"/>
      <c r="DZ152" s="161"/>
      <c r="EA152" s="161"/>
      <c r="EB152" s="161"/>
      <c r="EC152" s="161"/>
      <c r="ED152" s="161"/>
      <c r="EE152" s="161"/>
      <c r="EF152" s="161"/>
      <c r="EG152" s="161"/>
      <c r="EH152" s="161"/>
      <c r="EI152" s="161"/>
      <c r="EJ152" s="161"/>
      <c r="EK152" s="161"/>
      <c r="EL152" s="161"/>
      <c r="EM152" s="161"/>
      <c r="EN152" s="161"/>
      <c r="EO152" s="161"/>
      <c r="EP152" s="161"/>
      <c r="EQ152" s="161"/>
      <c r="ER152" s="161"/>
      <c r="ES152" s="161"/>
      <c r="ET152" s="161"/>
      <c r="EU152" s="161"/>
      <c r="EV152" s="161"/>
      <c r="EW152" s="161"/>
      <c r="EX152" s="161"/>
      <c r="EY152" s="161"/>
      <c r="EZ152" s="161"/>
      <c r="FA152" s="161"/>
      <c r="FB152" s="161"/>
      <c r="FC152" s="161"/>
      <c r="FD152" s="161"/>
      <c r="FE152" s="161"/>
      <c r="FF152" s="161"/>
      <c r="FG152" s="161"/>
      <c r="FH152" s="161"/>
      <c r="FI152" s="161"/>
      <c r="FJ152" s="161"/>
      <c r="FK152" s="161"/>
      <c r="FL152" s="161"/>
      <c r="FM152" s="161"/>
      <c r="FN152" s="161"/>
      <c r="FO152" s="161"/>
      <c r="FP152" s="161"/>
      <c r="FQ152" s="161"/>
      <c r="FR152" s="161"/>
      <c r="FS152" s="161"/>
      <c r="FT152" s="161"/>
      <c r="FU152" s="161"/>
      <c r="FV152" s="161"/>
      <c r="FW152" s="161"/>
      <c r="FX152" s="161"/>
    </row>
    <row r="153" spans="1:180" s="171" customFormat="1" ht="30">
      <c r="A153" s="1526" t="s">
        <v>2018</v>
      </c>
      <c r="B153" s="194" t="s">
        <v>2574</v>
      </c>
      <c r="C153" s="830">
        <v>41961</v>
      </c>
      <c r="D153" s="196">
        <v>45597</v>
      </c>
      <c r="E153" s="196" t="str">
        <f t="shared" ca="1" si="22"/>
        <v>VIGENTE</v>
      </c>
      <c r="F153" s="196" t="str">
        <f t="shared" ca="1" si="23"/>
        <v>OK</v>
      </c>
      <c r="G153" s="194" t="s">
        <v>1616</v>
      </c>
      <c r="H153" s="197" t="s">
        <v>2578</v>
      </c>
      <c r="I153" s="198" t="s">
        <v>2577</v>
      </c>
      <c r="J153" s="198" t="s">
        <v>2364</v>
      </c>
      <c r="K153" s="1182" t="s">
        <v>2581</v>
      </c>
      <c r="L153" s="169"/>
      <c r="M153" s="169" t="str">
        <f t="shared" si="24"/>
        <v>D1411-53</v>
      </c>
      <c r="N153" s="169" t="str">
        <f t="shared" si="25"/>
        <v>4</v>
      </c>
      <c r="O153" s="170"/>
      <c r="P153" s="170"/>
      <c r="Q153" s="170"/>
      <c r="R153" s="170"/>
      <c r="S153" s="161"/>
      <c r="T153" s="161"/>
      <c r="U153" s="161"/>
      <c r="V153" s="161"/>
      <c r="W153" s="161"/>
      <c r="X153" s="174"/>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61"/>
      <c r="DJ153" s="161"/>
      <c r="DK153" s="161"/>
      <c r="DL153" s="161"/>
      <c r="DM153" s="161"/>
      <c r="DN153" s="161"/>
      <c r="DO153" s="161"/>
      <c r="DP153" s="161"/>
      <c r="DQ153" s="161"/>
      <c r="DR153" s="161"/>
      <c r="DS153" s="161"/>
      <c r="DT153" s="161"/>
      <c r="DU153" s="161"/>
      <c r="DV153" s="161"/>
      <c r="DW153" s="161"/>
      <c r="DX153" s="161"/>
      <c r="DY153" s="161"/>
      <c r="DZ153" s="161"/>
      <c r="EA153" s="161"/>
      <c r="EB153" s="161"/>
      <c r="EC153" s="161"/>
      <c r="ED153" s="161"/>
      <c r="EE153" s="161"/>
      <c r="EF153" s="161"/>
      <c r="EG153" s="161"/>
      <c r="EH153" s="161"/>
      <c r="EI153" s="161"/>
      <c r="EJ153" s="161"/>
      <c r="EK153" s="161"/>
      <c r="EL153" s="161"/>
      <c r="EM153" s="161"/>
      <c r="EN153" s="161"/>
      <c r="EO153" s="161"/>
      <c r="EP153" s="161"/>
      <c r="EQ153" s="161"/>
      <c r="ER153" s="161"/>
      <c r="ES153" s="161"/>
      <c r="ET153" s="161"/>
      <c r="EU153" s="161"/>
      <c r="EV153" s="161"/>
      <c r="EW153" s="161"/>
      <c r="EX153" s="161"/>
      <c r="EY153" s="161"/>
      <c r="EZ153" s="161"/>
      <c r="FA153" s="161"/>
      <c r="FB153" s="161"/>
      <c r="FC153" s="161"/>
      <c r="FD153" s="161"/>
      <c r="FE153" s="161"/>
      <c r="FF153" s="161"/>
      <c r="FG153" s="161"/>
      <c r="FH153" s="161"/>
      <c r="FI153" s="161"/>
      <c r="FJ153" s="161"/>
      <c r="FK153" s="161"/>
      <c r="FL153" s="161"/>
      <c r="FM153" s="161"/>
      <c r="FN153" s="161"/>
      <c r="FO153" s="161"/>
      <c r="FP153" s="161"/>
      <c r="FQ153" s="161"/>
      <c r="FR153" s="161"/>
      <c r="FS153" s="161"/>
      <c r="FT153" s="161"/>
      <c r="FU153" s="161"/>
      <c r="FV153" s="161"/>
      <c r="FW153" s="161"/>
      <c r="FX153" s="161"/>
    </row>
    <row r="154" spans="1:180" s="171" customFormat="1" ht="30">
      <c r="A154" s="1526" t="s">
        <v>2018</v>
      </c>
      <c r="B154" s="194" t="s">
        <v>2575</v>
      </c>
      <c r="C154" s="830">
        <v>41961</v>
      </c>
      <c r="D154" s="196">
        <v>45597</v>
      </c>
      <c r="E154" s="196" t="str">
        <f t="shared" ca="1" si="22"/>
        <v>VIGENTE</v>
      </c>
      <c r="F154" s="196" t="str">
        <f t="shared" ca="1" si="23"/>
        <v>OK</v>
      </c>
      <c r="G154" s="194" t="s">
        <v>1616</v>
      </c>
      <c r="H154" s="831" t="s">
        <v>2579</v>
      </c>
      <c r="I154" s="198" t="s">
        <v>2577</v>
      </c>
      <c r="J154" s="198" t="s">
        <v>2364</v>
      </c>
      <c r="K154" s="1182" t="s">
        <v>2582</v>
      </c>
      <c r="L154" s="169"/>
      <c r="M154" s="169" t="str">
        <f t="shared" si="24"/>
        <v>D1411-53</v>
      </c>
      <c r="N154" s="169" t="str">
        <f t="shared" si="25"/>
        <v>5</v>
      </c>
      <c r="O154" s="170"/>
      <c r="P154" s="170"/>
      <c r="Q154" s="170"/>
      <c r="R154" s="170"/>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161"/>
      <c r="EB154" s="161"/>
      <c r="EC154" s="161"/>
      <c r="ED154" s="161"/>
      <c r="EE154" s="161"/>
      <c r="EF154" s="161"/>
      <c r="EG154" s="161"/>
      <c r="EH154" s="161"/>
      <c r="EI154" s="161"/>
      <c r="EJ154" s="161"/>
      <c r="EK154" s="161"/>
      <c r="EL154" s="161"/>
      <c r="EM154" s="161"/>
      <c r="EN154" s="161"/>
      <c r="EO154" s="161"/>
      <c r="EP154" s="161"/>
      <c r="EQ154" s="161"/>
      <c r="ER154" s="161"/>
      <c r="ES154" s="161"/>
      <c r="ET154" s="161"/>
      <c r="EU154" s="161"/>
      <c r="EV154" s="161"/>
      <c r="EW154" s="161"/>
      <c r="EX154" s="161"/>
      <c r="EY154" s="161"/>
      <c r="EZ154" s="161"/>
      <c r="FA154" s="161"/>
      <c r="FB154" s="161"/>
      <c r="FC154" s="161"/>
      <c r="FD154" s="161"/>
      <c r="FE154" s="161"/>
      <c r="FF154" s="161"/>
      <c r="FG154" s="161"/>
      <c r="FH154" s="161"/>
      <c r="FI154" s="161"/>
      <c r="FJ154" s="161"/>
      <c r="FK154" s="161"/>
      <c r="FL154" s="161"/>
      <c r="FM154" s="161"/>
      <c r="FN154" s="161"/>
      <c r="FO154" s="161"/>
      <c r="FP154" s="161"/>
      <c r="FQ154" s="161"/>
      <c r="FR154" s="161"/>
      <c r="FS154" s="161"/>
      <c r="FT154" s="161"/>
      <c r="FU154" s="161"/>
      <c r="FV154" s="161"/>
      <c r="FW154" s="161"/>
      <c r="FX154" s="161"/>
    </row>
    <row r="155" spans="1:180" s="171" customFormat="1" ht="30">
      <c r="A155" s="1526" t="s">
        <v>2018</v>
      </c>
      <c r="B155" s="194" t="s">
        <v>2576</v>
      </c>
      <c r="C155" s="830">
        <v>41961</v>
      </c>
      <c r="D155" s="196">
        <v>45597</v>
      </c>
      <c r="E155" s="196" t="str">
        <f t="shared" ca="1" si="22"/>
        <v>VIGENTE</v>
      </c>
      <c r="F155" s="196" t="str">
        <f t="shared" ca="1" si="23"/>
        <v>OK</v>
      </c>
      <c r="G155" s="194" t="s">
        <v>1616</v>
      </c>
      <c r="H155" s="831" t="s">
        <v>2580</v>
      </c>
      <c r="I155" s="198" t="s">
        <v>2577</v>
      </c>
      <c r="J155" s="198" t="s">
        <v>2364</v>
      </c>
      <c r="K155" s="1182" t="s">
        <v>2583</v>
      </c>
      <c r="L155" s="169"/>
      <c r="M155" s="169" t="str">
        <f t="shared" si="24"/>
        <v>D1411-53</v>
      </c>
      <c r="N155" s="169" t="str">
        <f t="shared" si="25"/>
        <v>6</v>
      </c>
      <c r="O155" s="170"/>
      <c r="P155" s="170"/>
      <c r="Q155" s="170"/>
      <c r="R155" s="170"/>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c r="CE155" s="161"/>
      <c r="CF155" s="161"/>
      <c r="CG155" s="161"/>
      <c r="CH155" s="161"/>
      <c r="CI155" s="161"/>
      <c r="CJ155" s="161"/>
      <c r="CK155" s="161"/>
      <c r="CL155" s="161"/>
      <c r="CM155" s="161"/>
      <c r="CN155" s="161"/>
      <c r="CO155" s="161"/>
      <c r="CP155" s="161"/>
      <c r="CQ155" s="161"/>
      <c r="CR155" s="161"/>
      <c r="CS155" s="161"/>
      <c r="CT155" s="161"/>
      <c r="CU155" s="161"/>
      <c r="CV155" s="161"/>
      <c r="CW155" s="161"/>
      <c r="CX155" s="161"/>
      <c r="CY155" s="161"/>
      <c r="CZ155" s="161"/>
      <c r="DA155" s="161"/>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161"/>
      <c r="EB155" s="161"/>
      <c r="EC155" s="161"/>
      <c r="ED155" s="161"/>
      <c r="EE155" s="161"/>
      <c r="EF155" s="161"/>
      <c r="EG155" s="161"/>
      <c r="EH155" s="161"/>
      <c r="EI155" s="161"/>
      <c r="EJ155" s="161"/>
      <c r="EK155" s="161"/>
      <c r="EL155" s="161"/>
      <c r="EM155" s="161"/>
      <c r="EN155" s="161"/>
      <c r="EO155" s="161"/>
      <c r="EP155" s="161"/>
      <c r="EQ155" s="161"/>
      <c r="ER155" s="161"/>
      <c r="ES155" s="161"/>
      <c r="ET155" s="161"/>
      <c r="EU155" s="161"/>
      <c r="EV155" s="161"/>
      <c r="EW155" s="161"/>
      <c r="EX155" s="161"/>
      <c r="EY155" s="161"/>
      <c r="EZ155" s="161"/>
      <c r="FA155" s="161"/>
      <c r="FB155" s="161"/>
      <c r="FC155" s="161"/>
      <c r="FD155" s="161"/>
      <c r="FE155" s="161"/>
      <c r="FF155" s="161"/>
      <c r="FG155" s="161"/>
      <c r="FH155" s="161"/>
      <c r="FI155" s="161"/>
      <c r="FJ155" s="161"/>
      <c r="FK155" s="161"/>
      <c r="FL155" s="161"/>
      <c r="FM155" s="161"/>
      <c r="FN155" s="161"/>
      <c r="FO155" s="161"/>
      <c r="FP155" s="161"/>
      <c r="FQ155" s="161"/>
      <c r="FR155" s="161"/>
      <c r="FS155" s="161"/>
      <c r="FT155" s="161"/>
      <c r="FU155" s="161"/>
      <c r="FV155" s="161"/>
      <c r="FW155" s="161"/>
      <c r="FX155" s="161"/>
    </row>
    <row r="156" spans="1:180" s="171" customFormat="1" ht="30">
      <c r="A156" s="1526" t="s">
        <v>2018</v>
      </c>
      <c r="B156" s="194" t="s">
        <v>3746</v>
      </c>
      <c r="C156" s="830">
        <v>41961</v>
      </c>
      <c r="D156" s="196">
        <v>45597</v>
      </c>
      <c r="E156" s="196" t="str">
        <f t="shared" ca="1" si="22"/>
        <v>VIGENTE</v>
      </c>
      <c r="F156" s="196" t="str">
        <f t="shared" ca="1" si="23"/>
        <v>OK</v>
      </c>
      <c r="G156" s="194" t="s">
        <v>1616</v>
      </c>
      <c r="H156" s="831" t="s">
        <v>3747</v>
      </c>
      <c r="I156" s="198" t="s">
        <v>2577</v>
      </c>
      <c r="J156" s="198" t="s">
        <v>2364</v>
      </c>
      <c r="K156" s="1182" t="s">
        <v>3748</v>
      </c>
      <c r="L156" s="169"/>
      <c r="M156" s="169" t="str">
        <f t="shared" si="24"/>
        <v>D1411-53</v>
      </c>
      <c r="N156" s="169" t="str">
        <f t="shared" si="25"/>
        <v>7</v>
      </c>
      <c r="O156" s="170"/>
      <c r="P156" s="170"/>
      <c r="Q156" s="170"/>
      <c r="R156" s="170"/>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c r="CE156" s="161"/>
      <c r="CF156" s="161"/>
      <c r="CG156" s="161"/>
      <c r="CH156" s="161"/>
      <c r="CI156" s="161"/>
      <c r="CJ156" s="161"/>
      <c r="CK156" s="161"/>
      <c r="CL156" s="161"/>
      <c r="CM156" s="161"/>
      <c r="CN156" s="161"/>
      <c r="CO156" s="161"/>
      <c r="CP156" s="161"/>
      <c r="CQ156" s="161"/>
      <c r="CR156" s="161"/>
      <c r="CS156" s="161"/>
      <c r="CT156" s="161"/>
      <c r="CU156" s="161"/>
      <c r="CV156" s="161"/>
      <c r="CW156" s="161"/>
      <c r="CX156" s="161"/>
      <c r="CY156" s="161"/>
      <c r="CZ156" s="161"/>
      <c r="DA156" s="161"/>
      <c r="DB156" s="161"/>
      <c r="DC156" s="161"/>
      <c r="DD156" s="161"/>
      <c r="DE156" s="161"/>
      <c r="DF156" s="161"/>
      <c r="DG156" s="161"/>
      <c r="DH156" s="161"/>
      <c r="DI156" s="161"/>
      <c r="DJ156" s="161"/>
      <c r="DK156" s="161"/>
      <c r="DL156" s="161"/>
      <c r="DM156" s="161"/>
      <c r="DN156" s="161"/>
      <c r="DO156" s="161"/>
      <c r="DP156" s="161"/>
      <c r="DQ156" s="161"/>
      <c r="DR156" s="161"/>
      <c r="DS156" s="161"/>
      <c r="DT156" s="161"/>
      <c r="DU156" s="161"/>
      <c r="DV156" s="161"/>
      <c r="DW156" s="161"/>
      <c r="DX156" s="161"/>
      <c r="DY156" s="161"/>
      <c r="DZ156" s="161"/>
      <c r="EA156" s="161"/>
      <c r="EB156" s="161"/>
      <c r="EC156" s="161"/>
      <c r="ED156" s="161"/>
      <c r="EE156" s="161"/>
      <c r="EF156" s="161"/>
      <c r="EG156" s="161"/>
      <c r="EH156" s="161"/>
      <c r="EI156" s="161"/>
      <c r="EJ156" s="161"/>
      <c r="EK156" s="161"/>
      <c r="EL156" s="161"/>
      <c r="EM156" s="161"/>
      <c r="EN156" s="161"/>
      <c r="EO156" s="161"/>
      <c r="EP156" s="161"/>
      <c r="EQ156" s="161"/>
      <c r="ER156" s="161"/>
      <c r="ES156" s="161"/>
      <c r="ET156" s="161"/>
      <c r="EU156" s="161"/>
      <c r="EV156" s="161"/>
      <c r="EW156" s="161"/>
      <c r="EX156" s="161"/>
      <c r="EY156" s="161"/>
      <c r="EZ156" s="161"/>
      <c r="FA156" s="161"/>
      <c r="FB156" s="161"/>
      <c r="FC156" s="161"/>
      <c r="FD156" s="161"/>
      <c r="FE156" s="161"/>
      <c r="FF156" s="161"/>
      <c r="FG156" s="161"/>
      <c r="FH156" s="161"/>
      <c r="FI156" s="161"/>
      <c r="FJ156" s="161"/>
      <c r="FK156" s="161"/>
      <c r="FL156" s="161"/>
      <c r="FM156" s="161"/>
      <c r="FN156" s="161"/>
      <c r="FO156" s="161"/>
      <c r="FP156" s="161"/>
      <c r="FQ156" s="161"/>
      <c r="FR156" s="161"/>
      <c r="FS156" s="161"/>
      <c r="FT156" s="161"/>
      <c r="FU156" s="161"/>
      <c r="FV156" s="161"/>
      <c r="FW156" s="161"/>
      <c r="FX156" s="161"/>
    </row>
    <row r="157" spans="1:180" s="171" customFormat="1" ht="30">
      <c r="A157" s="1526" t="s">
        <v>2018</v>
      </c>
      <c r="B157" s="194" t="s">
        <v>6079</v>
      </c>
      <c r="C157" s="830">
        <v>41961</v>
      </c>
      <c r="D157" s="196">
        <v>45597</v>
      </c>
      <c r="E157" s="196" t="str">
        <f t="shared" ref="E157" ca="1" si="26">IF(D157&lt;=$T$2,"CADUCADO","VIGENTE")</f>
        <v>VIGENTE</v>
      </c>
      <c r="F157" s="196" t="str">
        <f t="shared" ref="F157" ca="1" si="27">IF($T$2&gt;=(EDATE(D157,-4)),"ALERTA","OK")</f>
        <v>OK</v>
      </c>
      <c r="G157" s="194" t="s">
        <v>1616</v>
      </c>
      <c r="H157" s="831" t="s">
        <v>6080</v>
      </c>
      <c r="I157" s="198" t="s">
        <v>2577</v>
      </c>
      <c r="J157" s="198" t="s">
        <v>2364</v>
      </c>
      <c r="K157" s="1179" t="s">
        <v>6081</v>
      </c>
      <c r="L157" s="169"/>
      <c r="M157" s="169"/>
      <c r="N157" s="169"/>
      <c r="O157" s="170"/>
      <c r="P157" s="170"/>
      <c r="Q157" s="170"/>
      <c r="R157" s="170"/>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c r="CE157" s="161"/>
      <c r="CF157" s="161"/>
      <c r="CG157" s="161"/>
      <c r="CH157" s="161"/>
      <c r="CI157" s="161"/>
      <c r="CJ157" s="161"/>
      <c r="CK157" s="161"/>
      <c r="CL157" s="161"/>
      <c r="CM157" s="161"/>
      <c r="CN157" s="161"/>
      <c r="CO157" s="161"/>
      <c r="CP157" s="161"/>
      <c r="CQ157" s="161"/>
      <c r="CR157" s="161"/>
      <c r="CS157" s="161"/>
      <c r="CT157" s="161"/>
      <c r="CU157" s="161"/>
      <c r="CV157" s="161"/>
      <c r="CW157" s="161"/>
      <c r="CX157" s="161"/>
      <c r="CY157" s="161"/>
      <c r="CZ157" s="161"/>
      <c r="DA157" s="161"/>
      <c r="DB157" s="161"/>
      <c r="DC157" s="161"/>
      <c r="DD157" s="161"/>
      <c r="DE157" s="161"/>
      <c r="DF157" s="161"/>
      <c r="DG157" s="161"/>
      <c r="DH157" s="161"/>
      <c r="DI157" s="161"/>
      <c r="DJ157" s="161"/>
      <c r="DK157" s="161"/>
      <c r="DL157" s="161"/>
      <c r="DM157" s="161"/>
      <c r="DN157" s="161"/>
      <c r="DO157" s="161"/>
      <c r="DP157" s="161"/>
      <c r="DQ157" s="161"/>
      <c r="DR157" s="161"/>
      <c r="DS157" s="161"/>
      <c r="DT157" s="161"/>
      <c r="DU157" s="161"/>
      <c r="DV157" s="161"/>
      <c r="DW157" s="161"/>
      <c r="DX157" s="161"/>
      <c r="DY157" s="161"/>
      <c r="DZ157" s="161"/>
      <c r="EA157" s="161"/>
      <c r="EB157" s="161"/>
      <c r="EC157" s="161"/>
      <c r="ED157" s="161"/>
      <c r="EE157" s="161"/>
      <c r="EF157" s="161"/>
      <c r="EG157" s="161"/>
      <c r="EH157" s="161"/>
      <c r="EI157" s="161"/>
      <c r="EJ157" s="161"/>
      <c r="EK157" s="161"/>
      <c r="EL157" s="161"/>
      <c r="EM157" s="161"/>
      <c r="EN157" s="161"/>
      <c r="EO157" s="161"/>
      <c r="EP157" s="161"/>
      <c r="EQ157" s="161"/>
      <c r="ER157" s="161"/>
      <c r="ES157" s="161"/>
      <c r="ET157" s="161"/>
      <c r="EU157" s="161"/>
      <c r="EV157" s="161"/>
      <c r="EW157" s="161"/>
      <c r="EX157" s="161"/>
      <c r="EY157" s="161"/>
      <c r="EZ157" s="161"/>
      <c r="FA157" s="161"/>
      <c r="FB157" s="161"/>
      <c r="FC157" s="161"/>
      <c r="FD157" s="161"/>
      <c r="FE157" s="161"/>
      <c r="FF157" s="161"/>
      <c r="FG157" s="161"/>
      <c r="FH157" s="161"/>
      <c r="FI157" s="161"/>
      <c r="FJ157" s="161"/>
      <c r="FK157" s="161"/>
      <c r="FL157" s="161"/>
      <c r="FM157" s="161"/>
      <c r="FN157" s="161"/>
      <c r="FO157" s="161"/>
      <c r="FP157" s="161"/>
      <c r="FQ157" s="161"/>
      <c r="FR157" s="161"/>
      <c r="FS157" s="161"/>
      <c r="FT157" s="161"/>
      <c r="FU157" s="161"/>
      <c r="FV157" s="161"/>
      <c r="FW157" s="161"/>
      <c r="FX157" s="161"/>
    </row>
    <row r="158" spans="1:180" s="171" customFormat="1" ht="30">
      <c r="A158" s="1526" t="s">
        <v>2017</v>
      </c>
      <c r="B158" s="194" t="s">
        <v>2439</v>
      </c>
      <c r="C158" s="830">
        <v>41987</v>
      </c>
      <c r="D158" s="196">
        <v>45627</v>
      </c>
      <c r="E158" s="196" t="str">
        <f t="shared" ca="1" si="22"/>
        <v>VIGENTE</v>
      </c>
      <c r="F158" s="196" t="str">
        <f t="shared" ca="1" si="23"/>
        <v>OK</v>
      </c>
      <c r="G158" s="194" t="s">
        <v>1615</v>
      </c>
      <c r="H158" s="197" t="s">
        <v>268</v>
      </c>
      <c r="I158" s="916" t="s">
        <v>2438</v>
      </c>
      <c r="J158" s="198" t="s">
        <v>6030</v>
      </c>
      <c r="K158" s="1179" t="s">
        <v>6031</v>
      </c>
      <c r="L158" s="169"/>
      <c r="M158" s="169" t="str">
        <f>IF(ISNUMBER(FIND("/",$B155,1)),MID($B155,1,FIND("/",$B155,1)-1),$B155)</f>
        <v>D1411-53</v>
      </c>
      <c r="N158" s="169" t="str">
        <f>IF(ISNUMBER(FIND("/",$B155,1)),MID($B155,FIND("/",$B155,1)+1,LEN($B155)),"")</f>
        <v>8</v>
      </c>
      <c r="O158" s="170"/>
      <c r="P158" s="170"/>
      <c r="Q158" s="170"/>
      <c r="R158" s="170"/>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161"/>
      <c r="DO158" s="161"/>
      <c r="DP158" s="161"/>
      <c r="DQ158" s="161"/>
      <c r="DR158" s="161"/>
      <c r="DS158" s="161"/>
      <c r="DT158" s="161"/>
      <c r="DU158" s="161"/>
      <c r="DV158" s="161"/>
      <c r="DW158" s="161"/>
      <c r="DX158" s="161"/>
      <c r="DY158" s="161"/>
      <c r="DZ158" s="161"/>
      <c r="EA158" s="161"/>
      <c r="EB158" s="161"/>
      <c r="EC158" s="161"/>
      <c r="ED158" s="161"/>
      <c r="EE158" s="161"/>
      <c r="EF158" s="161"/>
      <c r="EG158" s="161"/>
      <c r="EH158" s="161"/>
      <c r="EI158" s="161"/>
      <c r="EJ158" s="161"/>
      <c r="EK158" s="161"/>
      <c r="EL158" s="161"/>
      <c r="EM158" s="161"/>
      <c r="EN158" s="161"/>
      <c r="EO158" s="161"/>
      <c r="EP158" s="161"/>
      <c r="EQ158" s="161"/>
      <c r="ER158" s="161"/>
      <c r="ES158" s="161"/>
      <c r="ET158" s="161"/>
      <c r="EU158" s="161"/>
      <c r="EV158" s="161"/>
      <c r="EW158" s="161"/>
      <c r="EX158" s="161"/>
      <c r="EY158" s="161"/>
      <c r="EZ158" s="161"/>
      <c r="FA158" s="161"/>
      <c r="FB158" s="161"/>
      <c r="FC158" s="161"/>
      <c r="FD158" s="161"/>
      <c r="FE158" s="161"/>
      <c r="FF158" s="161"/>
      <c r="FG158" s="161"/>
      <c r="FH158" s="161"/>
      <c r="FI158" s="161"/>
      <c r="FJ158" s="161"/>
      <c r="FK158" s="161"/>
      <c r="FL158" s="161"/>
      <c r="FM158" s="161"/>
      <c r="FN158" s="161"/>
      <c r="FO158" s="161"/>
      <c r="FP158" s="161"/>
      <c r="FQ158" s="161"/>
      <c r="FR158" s="161"/>
      <c r="FS158" s="161"/>
      <c r="FT158" s="161"/>
      <c r="FU158" s="161"/>
      <c r="FV158" s="161"/>
      <c r="FW158" s="161"/>
      <c r="FX158" s="161"/>
    </row>
    <row r="159" spans="1:180" s="171" customFormat="1" ht="30">
      <c r="A159" s="1526" t="s">
        <v>2017</v>
      </c>
      <c r="B159" s="194" t="s">
        <v>2441</v>
      </c>
      <c r="C159" s="830">
        <v>41997</v>
      </c>
      <c r="D159" s="196">
        <v>45627</v>
      </c>
      <c r="E159" s="196" t="str">
        <f t="shared" ca="1" si="22"/>
        <v>VIGENTE</v>
      </c>
      <c r="F159" s="196" t="str">
        <f t="shared" ca="1" si="23"/>
        <v>OK</v>
      </c>
      <c r="G159" s="194" t="s">
        <v>1615</v>
      </c>
      <c r="H159" s="197" t="s">
        <v>6032</v>
      </c>
      <c r="I159" s="916" t="s">
        <v>2442</v>
      </c>
      <c r="J159" s="198" t="s">
        <v>6033</v>
      </c>
      <c r="K159" s="1182" t="s">
        <v>6034</v>
      </c>
      <c r="L159" s="169"/>
      <c r="M159" s="169" t="str">
        <f>IF(ISNUMBER(FIND("/",$B156,1)),MID($B156,1,FIND("/",$B156,1)-1),$B156)</f>
        <v>D1411-53</v>
      </c>
      <c r="N159" s="169" t="str">
        <f>IF(ISNUMBER(FIND("/",$B156,1)),MID($B156,FIND("/",$B156,1)+1,LEN($B156)),"")</f>
        <v>9</v>
      </c>
      <c r="O159" s="170"/>
      <c r="P159" s="170"/>
      <c r="Q159" s="170"/>
      <c r="R159" s="170"/>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c r="CE159" s="161"/>
      <c r="CF159" s="161"/>
      <c r="CG159" s="161"/>
      <c r="CH159" s="161"/>
      <c r="CI159" s="161"/>
      <c r="CJ159" s="161"/>
      <c r="CK159" s="161"/>
      <c r="CL159" s="161"/>
      <c r="CM159" s="161"/>
      <c r="CN159" s="161"/>
      <c r="CO159" s="161"/>
      <c r="CP159" s="161"/>
      <c r="CQ159" s="161"/>
      <c r="CR159" s="161"/>
      <c r="CS159" s="161"/>
      <c r="CT159" s="161"/>
      <c r="CU159" s="161"/>
      <c r="CV159" s="161"/>
      <c r="CW159" s="161"/>
      <c r="CX159" s="161"/>
      <c r="CY159" s="161"/>
      <c r="CZ159" s="161"/>
      <c r="DA159" s="161"/>
      <c r="DB159" s="161"/>
      <c r="DC159" s="161"/>
      <c r="DD159" s="161"/>
      <c r="DE159" s="161"/>
      <c r="DF159" s="161"/>
      <c r="DG159" s="161"/>
      <c r="DH159" s="161"/>
      <c r="DI159" s="161"/>
      <c r="DJ159" s="161"/>
      <c r="DK159" s="161"/>
      <c r="DL159" s="161"/>
      <c r="DM159" s="161"/>
      <c r="DN159" s="161"/>
      <c r="DO159" s="161"/>
      <c r="DP159" s="161"/>
      <c r="DQ159" s="161"/>
      <c r="DR159" s="161"/>
      <c r="DS159" s="161"/>
      <c r="DT159" s="161"/>
      <c r="DU159" s="161"/>
      <c r="DV159" s="161"/>
      <c r="DW159" s="161"/>
      <c r="DX159" s="161"/>
      <c r="DY159" s="161"/>
      <c r="DZ159" s="161"/>
      <c r="EA159" s="161"/>
      <c r="EB159" s="161"/>
      <c r="EC159" s="161"/>
      <c r="ED159" s="161"/>
      <c r="EE159" s="161"/>
      <c r="EF159" s="161"/>
      <c r="EG159" s="161"/>
      <c r="EH159" s="161"/>
      <c r="EI159" s="161"/>
      <c r="EJ159" s="161"/>
      <c r="EK159" s="161"/>
      <c r="EL159" s="161"/>
      <c r="EM159" s="161"/>
      <c r="EN159" s="161"/>
      <c r="EO159" s="161"/>
      <c r="EP159" s="161"/>
      <c r="EQ159" s="161"/>
      <c r="ER159" s="161"/>
      <c r="ES159" s="161"/>
      <c r="ET159" s="161"/>
      <c r="EU159" s="161"/>
      <c r="EV159" s="161"/>
      <c r="EW159" s="161"/>
      <c r="EX159" s="161"/>
      <c r="EY159" s="161"/>
      <c r="EZ159" s="161"/>
      <c r="FA159" s="161"/>
      <c r="FB159" s="161"/>
      <c r="FC159" s="161"/>
      <c r="FD159" s="161"/>
      <c r="FE159" s="161"/>
      <c r="FF159" s="161"/>
      <c r="FG159" s="161"/>
      <c r="FH159" s="161"/>
      <c r="FI159" s="161"/>
      <c r="FJ159" s="161"/>
      <c r="FK159" s="161"/>
      <c r="FL159" s="161"/>
      <c r="FM159" s="161"/>
      <c r="FN159" s="161"/>
      <c r="FO159" s="161"/>
      <c r="FP159" s="161"/>
      <c r="FQ159" s="161"/>
      <c r="FR159" s="161"/>
      <c r="FS159" s="161"/>
      <c r="FT159" s="161"/>
      <c r="FU159" s="161"/>
      <c r="FV159" s="161"/>
      <c r="FW159" s="161"/>
      <c r="FX159" s="161"/>
    </row>
    <row r="160" spans="1:180" s="171" customFormat="1" ht="30">
      <c r="A160" s="1526" t="s">
        <v>2017</v>
      </c>
      <c r="B160" s="194" t="s">
        <v>2440</v>
      </c>
      <c r="C160" s="830">
        <v>41997</v>
      </c>
      <c r="D160" s="196">
        <v>43800</v>
      </c>
      <c r="E160" s="196" t="str">
        <f t="shared" ca="1" si="22"/>
        <v>CADUCADO</v>
      </c>
      <c r="F160" s="196" t="str">
        <f t="shared" ca="1" si="23"/>
        <v>ALERTA</v>
      </c>
      <c r="G160" s="194" t="s">
        <v>1616</v>
      </c>
      <c r="H160" s="197" t="s">
        <v>2443</v>
      </c>
      <c r="I160" s="916" t="s">
        <v>3575</v>
      </c>
      <c r="J160" s="198" t="s">
        <v>1368</v>
      </c>
      <c r="K160" s="1179" t="s">
        <v>2444</v>
      </c>
      <c r="L160" s="169"/>
      <c r="M160" s="169" t="str">
        <f t="shared" si="24"/>
        <v>D1412-61</v>
      </c>
      <c r="N160" s="169" t="str">
        <f t="shared" si="25"/>
        <v/>
      </c>
      <c r="O160" s="170"/>
      <c r="P160" s="170"/>
      <c r="Q160" s="170"/>
      <c r="R160" s="170"/>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c r="CE160" s="161"/>
      <c r="CF160" s="161"/>
      <c r="CG160" s="161"/>
      <c r="CH160" s="161"/>
      <c r="CI160" s="161"/>
      <c r="CJ160" s="161"/>
      <c r="CK160" s="161"/>
      <c r="CL160" s="161"/>
      <c r="CM160" s="161"/>
      <c r="CN160" s="161"/>
      <c r="CO160" s="161"/>
      <c r="CP160" s="161"/>
      <c r="CQ160" s="161"/>
      <c r="CR160" s="161"/>
      <c r="CS160" s="161"/>
      <c r="CT160" s="161"/>
      <c r="CU160" s="161"/>
      <c r="CV160" s="161"/>
      <c r="CW160" s="161"/>
      <c r="CX160" s="161"/>
      <c r="CY160" s="161"/>
      <c r="CZ160" s="161"/>
      <c r="DA160" s="161"/>
      <c r="DB160" s="161"/>
      <c r="DC160" s="161"/>
      <c r="DD160" s="161"/>
      <c r="DE160" s="161"/>
      <c r="DF160" s="161"/>
      <c r="DG160" s="161"/>
      <c r="DH160" s="161"/>
      <c r="DI160" s="161"/>
      <c r="DJ160" s="161"/>
      <c r="DK160" s="161"/>
      <c r="DL160" s="161"/>
      <c r="DM160" s="161"/>
      <c r="DN160" s="161"/>
      <c r="DO160" s="161"/>
      <c r="DP160" s="161"/>
      <c r="DQ160" s="161"/>
      <c r="DR160" s="161"/>
      <c r="DS160" s="161"/>
      <c r="DT160" s="161"/>
      <c r="DU160" s="161"/>
      <c r="DV160" s="161"/>
      <c r="DW160" s="161"/>
      <c r="DX160" s="161"/>
      <c r="DY160" s="161"/>
      <c r="DZ160" s="161"/>
      <c r="EA160" s="161"/>
      <c r="EB160" s="161"/>
      <c r="EC160" s="161"/>
      <c r="ED160" s="161"/>
      <c r="EE160" s="161"/>
      <c r="EF160" s="161"/>
      <c r="EG160" s="161"/>
      <c r="EH160" s="161"/>
      <c r="EI160" s="161"/>
      <c r="EJ160" s="161"/>
      <c r="EK160" s="161"/>
      <c r="EL160" s="161"/>
      <c r="EM160" s="161"/>
      <c r="EN160" s="161"/>
      <c r="EO160" s="161"/>
      <c r="EP160" s="161"/>
      <c r="EQ160" s="161"/>
      <c r="ER160" s="161"/>
      <c r="ES160" s="161"/>
      <c r="ET160" s="161"/>
      <c r="EU160" s="161"/>
      <c r="EV160" s="161"/>
      <c r="EW160" s="161"/>
      <c r="EX160" s="161"/>
      <c r="EY160" s="161"/>
      <c r="EZ160" s="161"/>
      <c r="FA160" s="161"/>
      <c r="FB160" s="161"/>
      <c r="FC160" s="161"/>
      <c r="FD160" s="161"/>
      <c r="FE160" s="161"/>
      <c r="FF160" s="161"/>
      <c r="FG160" s="161"/>
      <c r="FH160" s="161"/>
      <c r="FI160" s="161"/>
      <c r="FJ160" s="161"/>
      <c r="FK160" s="161"/>
      <c r="FL160" s="161"/>
      <c r="FM160" s="161"/>
      <c r="FN160" s="161"/>
      <c r="FO160" s="161"/>
      <c r="FP160" s="161"/>
      <c r="FQ160" s="161"/>
      <c r="FR160" s="161"/>
      <c r="FS160" s="161"/>
      <c r="FT160" s="161"/>
      <c r="FU160" s="161"/>
      <c r="FV160" s="161"/>
      <c r="FW160" s="161"/>
      <c r="FX160" s="161"/>
    </row>
    <row r="161" spans="1:180" s="171" customFormat="1" ht="45">
      <c r="A161" s="1527" t="s">
        <v>2026</v>
      </c>
      <c r="B161" s="832" t="s">
        <v>2445</v>
      </c>
      <c r="C161" s="833">
        <v>41997</v>
      </c>
      <c r="D161" s="834">
        <v>45627</v>
      </c>
      <c r="E161" s="834" t="str">
        <f t="shared" ca="1" si="22"/>
        <v>VIGENTE</v>
      </c>
      <c r="F161" s="834" t="str">
        <f t="shared" ca="1" si="23"/>
        <v>OK</v>
      </c>
      <c r="G161" s="832" t="s">
        <v>1616</v>
      </c>
      <c r="H161" s="1500" t="s">
        <v>5985</v>
      </c>
      <c r="I161" s="1497" t="s">
        <v>5986</v>
      </c>
      <c r="J161" s="1498" t="s">
        <v>5988</v>
      </c>
      <c r="K161" s="1272" t="s">
        <v>5987</v>
      </c>
      <c r="L161" s="169"/>
      <c r="M161" s="169" t="str">
        <f t="shared" si="24"/>
        <v>D1412-65</v>
      </c>
      <c r="N161" s="169" t="str">
        <f t="shared" si="25"/>
        <v/>
      </c>
      <c r="O161" s="170"/>
      <c r="P161" s="170"/>
      <c r="Q161" s="170"/>
      <c r="R161" s="170"/>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c r="CE161" s="161"/>
      <c r="CF161" s="161"/>
      <c r="CG161" s="161"/>
      <c r="CH161" s="161"/>
      <c r="CI161" s="161"/>
      <c r="CJ161" s="161"/>
      <c r="CK161" s="161"/>
      <c r="CL161" s="161"/>
      <c r="CM161" s="161"/>
      <c r="CN161" s="161"/>
      <c r="CO161" s="161"/>
      <c r="CP161" s="161"/>
      <c r="CQ161" s="161"/>
      <c r="CR161" s="161"/>
      <c r="CS161" s="161"/>
      <c r="CT161" s="161"/>
      <c r="CU161" s="161"/>
      <c r="CV161" s="161"/>
      <c r="CW161" s="161"/>
      <c r="CX161" s="161"/>
      <c r="CY161" s="161"/>
      <c r="CZ161" s="161"/>
      <c r="DA161" s="161"/>
      <c r="DB161" s="161"/>
      <c r="DC161" s="161"/>
      <c r="DD161" s="161"/>
      <c r="DE161" s="161"/>
      <c r="DF161" s="161"/>
      <c r="DG161" s="161"/>
      <c r="DH161" s="161"/>
      <c r="DI161" s="161"/>
      <c r="DJ161" s="161"/>
      <c r="DK161" s="161"/>
      <c r="DL161" s="161"/>
      <c r="DM161" s="161"/>
      <c r="DN161" s="161"/>
      <c r="DO161" s="161"/>
      <c r="DP161" s="161"/>
      <c r="DQ161" s="161"/>
      <c r="DR161" s="161"/>
      <c r="DS161" s="161"/>
      <c r="DT161" s="161"/>
      <c r="DU161" s="161"/>
      <c r="DV161" s="161"/>
      <c r="DW161" s="161"/>
      <c r="DX161" s="161"/>
      <c r="DY161" s="161"/>
      <c r="DZ161" s="161"/>
      <c r="EA161" s="161"/>
      <c r="EB161" s="161"/>
      <c r="EC161" s="161"/>
      <c r="ED161" s="161"/>
      <c r="EE161" s="161"/>
      <c r="EF161" s="161"/>
      <c r="EG161" s="161"/>
      <c r="EH161" s="161"/>
      <c r="EI161" s="161"/>
      <c r="EJ161" s="161"/>
      <c r="EK161" s="161"/>
      <c r="EL161" s="161"/>
      <c r="EM161" s="161"/>
      <c r="EN161" s="161"/>
      <c r="EO161" s="161"/>
      <c r="EP161" s="161"/>
      <c r="EQ161" s="161"/>
      <c r="ER161" s="161"/>
      <c r="ES161" s="161"/>
      <c r="ET161" s="161"/>
      <c r="EU161" s="161"/>
      <c r="EV161" s="161"/>
      <c r="EW161" s="161"/>
      <c r="EX161" s="161"/>
      <c r="EY161" s="161"/>
      <c r="EZ161" s="161"/>
      <c r="FA161" s="161"/>
      <c r="FB161" s="161"/>
      <c r="FC161" s="161"/>
      <c r="FD161" s="161"/>
      <c r="FE161" s="161"/>
      <c r="FF161" s="161"/>
      <c r="FG161" s="161"/>
      <c r="FH161" s="161"/>
      <c r="FI161" s="161"/>
      <c r="FJ161" s="161"/>
      <c r="FK161" s="161"/>
      <c r="FL161" s="161"/>
      <c r="FM161" s="161"/>
      <c r="FN161" s="161"/>
      <c r="FO161" s="161"/>
      <c r="FP161" s="161"/>
      <c r="FQ161" s="161"/>
      <c r="FR161" s="161"/>
      <c r="FS161" s="161"/>
      <c r="FT161" s="161"/>
      <c r="FU161" s="161"/>
      <c r="FV161" s="161"/>
      <c r="FW161" s="161"/>
      <c r="FX161" s="161"/>
    </row>
    <row r="162" spans="1:180" s="171" customFormat="1" ht="30">
      <c r="A162" s="1526" t="s">
        <v>2017</v>
      </c>
      <c r="B162" s="194" t="s">
        <v>2446</v>
      </c>
      <c r="C162" s="830">
        <v>41997</v>
      </c>
      <c r="D162" s="196">
        <v>45627</v>
      </c>
      <c r="E162" s="196" t="str">
        <f t="shared" ca="1" si="22"/>
        <v>VIGENTE</v>
      </c>
      <c r="F162" s="196" t="str">
        <f t="shared" ca="1" si="23"/>
        <v>OK</v>
      </c>
      <c r="G162" s="194" t="s">
        <v>1615</v>
      </c>
      <c r="H162" s="197" t="s">
        <v>5981</v>
      </c>
      <c r="I162" s="916" t="s">
        <v>5982</v>
      </c>
      <c r="J162" s="198" t="s">
        <v>5983</v>
      </c>
      <c r="K162" s="1179" t="s">
        <v>5984</v>
      </c>
      <c r="L162" s="169"/>
      <c r="M162" s="169" t="str">
        <f t="shared" si="24"/>
        <v>D1412-62</v>
      </c>
      <c r="N162" s="169" t="str">
        <f t="shared" si="25"/>
        <v/>
      </c>
      <c r="O162" s="170"/>
      <c r="P162" s="170"/>
      <c r="Q162" s="170"/>
      <c r="R162" s="170"/>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c r="CE162" s="161"/>
      <c r="CF162" s="161"/>
      <c r="CG162" s="161"/>
      <c r="CH162" s="161"/>
      <c r="CI162" s="161"/>
      <c r="CJ162" s="161"/>
      <c r="CK162" s="161"/>
      <c r="CL162" s="161"/>
      <c r="CM162" s="161"/>
      <c r="CN162" s="161"/>
      <c r="CO162" s="161"/>
      <c r="CP162" s="161"/>
      <c r="CQ162" s="161"/>
      <c r="CR162" s="161"/>
      <c r="CS162" s="161"/>
      <c r="CT162" s="161"/>
      <c r="CU162" s="161"/>
      <c r="CV162" s="161"/>
      <c r="CW162" s="161"/>
      <c r="CX162" s="161"/>
      <c r="CY162" s="161"/>
      <c r="CZ162" s="161"/>
      <c r="DA162" s="161"/>
      <c r="DB162" s="161"/>
      <c r="DC162" s="161"/>
      <c r="DD162" s="161"/>
      <c r="DE162" s="161"/>
      <c r="DF162" s="161"/>
      <c r="DG162" s="161"/>
      <c r="DH162" s="161"/>
      <c r="DI162" s="161"/>
      <c r="DJ162" s="161"/>
      <c r="DK162" s="161"/>
      <c r="DL162" s="161"/>
      <c r="DM162" s="161"/>
      <c r="DN162" s="161"/>
      <c r="DO162" s="161"/>
      <c r="DP162" s="161"/>
      <c r="DQ162" s="161"/>
      <c r="DR162" s="161"/>
      <c r="DS162" s="161"/>
      <c r="DT162" s="161"/>
      <c r="DU162" s="161"/>
      <c r="DV162" s="161"/>
      <c r="DW162" s="161"/>
      <c r="DX162" s="161"/>
      <c r="DY162" s="161"/>
      <c r="DZ162" s="161"/>
      <c r="EA162" s="161"/>
      <c r="EB162" s="161"/>
      <c r="EC162" s="161"/>
      <c r="ED162" s="161"/>
      <c r="EE162" s="161"/>
      <c r="EF162" s="161"/>
      <c r="EG162" s="161"/>
      <c r="EH162" s="161"/>
      <c r="EI162" s="161"/>
      <c r="EJ162" s="161"/>
      <c r="EK162" s="161"/>
      <c r="EL162" s="161"/>
      <c r="EM162" s="161"/>
      <c r="EN162" s="161"/>
      <c r="EO162" s="161"/>
      <c r="EP162" s="161"/>
      <c r="EQ162" s="161"/>
      <c r="ER162" s="161"/>
      <c r="ES162" s="161"/>
      <c r="ET162" s="161"/>
      <c r="EU162" s="161"/>
      <c r="EV162" s="161"/>
      <c r="EW162" s="161"/>
      <c r="EX162" s="161"/>
      <c r="EY162" s="161"/>
      <c r="EZ162" s="161"/>
      <c r="FA162" s="161"/>
      <c r="FB162" s="161"/>
      <c r="FC162" s="161"/>
      <c r="FD162" s="161"/>
      <c r="FE162" s="161"/>
      <c r="FF162" s="161"/>
      <c r="FG162" s="161"/>
      <c r="FH162" s="161"/>
      <c r="FI162" s="161"/>
      <c r="FJ162" s="161"/>
      <c r="FK162" s="161"/>
      <c r="FL162" s="161"/>
      <c r="FM162" s="161"/>
      <c r="FN162" s="161"/>
      <c r="FO162" s="161"/>
      <c r="FP162" s="161"/>
      <c r="FQ162" s="161"/>
      <c r="FR162" s="161"/>
      <c r="FS162" s="161"/>
      <c r="FT162" s="161"/>
      <c r="FU162" s="161"/>
      <c r="FV162" s="161"/>
      <c r="FW162" s="161"/>
      <c r="FX162" s="161"/>
    </row>
    <row r="163" spans="1:180" s="171" customFormat="1" ht="45">
      <c r="A163" s="1527" t="s">
        <v>3761</v>
      </c>
      <c r="B163" s="832" t="s">
        <v>2447</v>
      </c>
      <c r="C163" s="833">
        <v>41997</v>
      </c>
      <c r="D163" s="834">
        <v>45627</v>
      </c>
      <c r="E163" s="834" t="str">
        <f t="shared" ca="1" si="22"/>
        <v>VIGENTE</v>
      </c>
      <c r="F163" s="834" t="str">
        <f t="shared" ca="1" si="23"/>
        <v>OK</v>
      </c>
      <c r="G163" s="832" t="s">
        <v>1615</v>
      </c>
      <c r="H163" s="1500" t="s">
        <v>6055</v>
      </c>
      <c r="I163" s="1497" t="s">
        <v>3762</v>
      </c>
      <c r="J163" s="1498" t="s">
        <v>6056</v>
      </c>
      <c r="K163" s="1272" t="s">
        <v>3763</v>
      </c>
      <c r="L163" s="169"/>
      <c r="M163" s="169" t="str">
        <f t="shared" si="24"/>
        <v>D1412-66</v>
      </c>
      <c r="N163" s="169" t="str">
        <f t="shared" si="25"/>
        <v/>
      </c>
      <c r="O163" s="170"/>
      <c r="P163" s="170"/>
      <c r="Q163" s="170"/>
      <c r="R163" s="170"/>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c r="CE163" s="161"/>
      <c r="CF163" s="161"/>
      <c r="CG163" s="161"/>
      <c r="CH163" s="161"/>
      <c r="CI163" s="161"/>
      <c r="CJ163" s="161"/>
      <c r="CK163" s="161"/>
      <c r="CL163" s="161"/>
      <c r="CM163" s="161"/>
      <c r="CN163" s="161"/>
      <c r="CO163" s="161"/>
      <c r="CP163" s="161"/>
      <c r="CQ163" s="161"/>
      <c r="CR163" s="161"/>
      <c r="CS163" s="161"/>
      <c r="CT163" s="161"/>
      <c r="CU163" s="161"/>
      <c r="CV163" s="161"/>
      <c r="CW163" s="161"/>
      <c r="CX163" s="161"/>
      <c r="CY163" s="161"/>
      <c r="CZ163" s="161"/>
      <c r="DA163" s="161"/>
      <c r="DB163" s="161"/>
      <c r="DC163" s="161"/>
      <c r="DD163" s="161"/>
      <c r="DE163" s="161"/>
      <c r="DF163" s="161"/>
      <c r="DG163" s="161"/>
      <c r="DH163" s="161"/>
      <c r="DI163" s="161"/>
      <c r="DJ163" s="161"/>
      <c r="DK163" s="161"/>
      <c r="DL163" s="161"/>
      <c r="DM163" s="161"/>
      <c r="DN163" s="161"/>
      <c r="DO163" s="161"/>
      <c r="DP163" s="161"/>
      <c r="DQ163" s="161"/>
      <c r="DR163" s="161"/>
      <c r="DS163" s="161"/>
      <c r="DT163" s="161"/>
      <c r="DU163" s="161"/>
      <c r="DV163" s="161"/>
      <c r="DW163" s="161"/>
      <c r="DX163" s="161"/>
      <c r="DY163" s="161"/>
      <c r="DZ163" s="161"/>
      <c r="EA163" s="161"/>
      <c r="EB163" s="161"/>
      <c r="EC163" s="161"/>
      <c r="ED163" s="161"/>
      <c r="EE163" s="161"/>
      <c r="EF163" s="161"/>
      <c r="EG163" s="161"/>
      <c r="EH163" s="161"/>
      <c r="EI163" s="161"/>
      <c r="EJ163" s="161"/>
      <c r="EK163" s="161"/>
      <c r="EL163" s="161"/>
      <c r="EM163" s="161"/>
      <c r="EN163" s="161"/>
      <c r="EO163" s="161"/>
      <c r="EP163" s="161"/>
      <c r="EQ163" s="161"/>
      <c r="ER163" s="161"/>
      <c r="ES163" s="161"/>
      <c r="ET163" s="161"/>
      <c r="EU163" s="161"/>
      <c r="EV163" s="161"/>
      <c r="EW163" s="161"/>
      <c r="EX163" s="161"/>
      <c r="EY163" s="161"/>
      <c r="EZ163" s="161"/>
      <c r="FA163" s="161"/>
      <c r="FB163" s="161"/>
      <c r="FC163" s="161"/>
      <c r="FD163" s="161"/>
      <c r="FE163" s="161"/>
      <c r="FF163" s="161"/>
      <c r="FG163" s="161"/>
      <c r="FH163" s="161"/>
      <c r="FI163" s="161"/>
      <c r="FJ163" s="161"/>
      <c r="FK163" s="161"/>
      <c r="FL163" s="161"/>
      <c r="FM163" s="161"/>
      <c r="FN163" s="161"/>
      <c r="FO163" s="161"/>
      <c r="FP163" s="161"/>
      <c r="FQ163" s="161"/>
      <c r="FR163" s="161"/>
      <c r="FS163" s="161"/>
      <c r="FT163" s="161"/>
      <c r="FU163" s="161"/>
      <c r="FV163" s="161"/>
      <c r="FW163" s="161"/>
      <c r="FX163" s="161"/>
    </row>
    <row r="164" spans="1:180" s="171" customFormat="1" ht="30">
      <c r="A164" s="1526" t="s">
        <v>2017</v>
      </c>
      <c r="B164" s="194" t="s">
        <v>2658</v>
      </c>
      <c r="C164" s="830">
        <v>42038</v>
      </c>
      <c r="D164" s="196">
        <v>45689</v>
      </c>
      <c r="E164" s="196" t="str">
        <f t="shared" ca="1" si="22"/>
        <v>VIGENTE</v>
      </c>
      <c r="F164" s="196" t="str">
        <f t="shared" ca="1" si="23"/>
        <v>OK</v>
      </c>
      <c r="G164" s="194"/>
      <c r="H164" s="197" t="s">
        <v>6060</v>
      </c>
      <c r="I164" s="916" t="s">
        <v>6061</v>
      </c>
      <c r="J164" s="198" t="s">
        <v>5967</v>
      </c>
      <c r="K164" s="1179" t="s">
        <v>6062</v>
      </c>
      <c r="L164" s="169"/>
      <c r="M164" s="169" t="str">
        <f t="shared" si="24"/>
        <v>D1412-63</v>
      </c>
      <c r="N164" s="169" t="str">
        <f t="shared" si="25"/>
        <v/>
      </c>
      <c r="O164" s="170"/>
      <c r="P164" s="170"/>
      <c r="Q164" s="170"/>
      <c r="R164" s="170"/>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c r="CQ164" s="161"/>
      <c r="CR164" s="161"/>
      <c r="CS164" s="161"/>
      <c r="CT164" s="161"/>
      <c r="CU164" s="161"/>
      <c r="CV164" s="161"/>
      <c r="CW164" s="161"/>
      <c r="CX164" s="161"/>
      <c r="CY164" s="161"/>
      <c r="CZ164" s="161"/>
      <c r="DA164" s="161"/>
      <c r="DB164" s="161"/>
      <c r="DC164" s="161"/>
      <c r="DD164" s="161"/>
      <c r="DE164" s="161"/>
      <c r="DF164" s="161"/>
      <c r="DG164" s="161"/>
      <c r="DH164" s="161"/>
      <c r="DI164" s="161"/>
      <c r="DJ164" s="161"/>
      <c r="DK164" s="161"/>
      <c r="DL164" s="161"/>
      <c r="DM164" s="161"/>
      <c r="DN164" s="161"/>
      <c r="DO164" s="161"/>
      <c r="DP164" s="161"/>
      <c r="DQ164" s="161"/>
      <c r="DR164" s="161"/>
      <c r="DS164" s="161"/>
      <c r="DT164" s="161"/>
      <c r="DU164" s="161"/>
      <c r="DV164" s="161"/>
      <c r="DW164" s="161"/>
      <c r="DX164" s="161"/>
      <c r="DY164" s="161"/>
      <c r="DZ164" s="161"/>
      <c r="EA164" s="161"/>
      <c r="EB164" s="161"/>
      <c r="EC164" s="161"/>
      <c r="ED164" s="161"/>
      <c r="EE164" s="161"/>
      <c r="EF164" s="161"/>
      <c r="EG164" s="161"/>
      <c r="EH164" s="161"/>
      <c r="EI164" s="161"/>
      <c r="EJ164" s="161"/>
      <c r="EK164" s="161"/>
      <c r="EL164" s="161"/>
      <c r="EM164" s="161"/>
      <c r="EN164" s="161"/>
      <c r="EO164" s="161"/>
      <c r="EP164" s="161"/>
      <c r="EQ164" s="161"/>
      <c r="ER164" s="161"/>
      <c r="ES164" s="161"/>
      <c r="ET164" s="161"/>
      <c r="EU164" s="161"/>
      <c r="EV164" s="161"/>
      <c r="EW164" s="161"/>
      <c r="EX164" s="161"/>
      <c r="EY164" s="161"/>
      <c r="EZ164" s="161"/>
      <c r="FA164" s="161"/>
      <c r="FB164" s="161"/>
      <c r="FC164" s="161"/>
      <c r="FD164" s="161"/>
      <c r="FE164" s="161"/>
      <c r="FF164" s="161"/>
      <c r="FG164" s="161"/>
      <c r="FH164" s="161"/>
      <c r="FI164" s="161"/>
      <c r="FJ164" s="161"/>
      <c r="FK164" s="161"/>
      <c r="FL164" s="161"/>
      <c r="FM164" s="161"/>
      <c r="FN164" s="161"/>
      <c r="FO164" s="161"/>
      <c r="FP164" s="161"/>
      <c r="FQ164" s="161"/>
      <c r="FR164" s="161"/>
      <c r="FS164" s="161"/>
      <c r="FT164" s="161"/>
      <c r="FU164" s="161"/>
      <c r="FV164" s="161"/>
      <c r="FW164" s="161"/>
      <c r="FX164" s="161"/>
    </row>
    <row r="165" spans="1:180" s="171" customFormat="1" ht="30">
      <c r="A165" s="1526" t="s">
        <v>2017</v>
      </c>
      <c r="B165" s="194" t="s">
        <v>2466</v>
      </c>
      <c r="C165" s="830">
        <v>42038</v>
      </c>
      <c r="D165" s="196">
        <v>45689</v>
      </c>
      <c r="E165" s="196" t="str">
        <f t="shared" ca="1" si="22"/>
        <v>VIGENTE</v>
      </c>
      <c r="F165" s="196" t="str">
        <f t="shared" ca="1" si="23"/>
        <v>OK</v>
      </c>
      <c r="G165" s="194" t="s">
        <v>1615</v>
      </c>
      <c r="H165" s="197" t="s">
        <v>6057</v>
      </c>
      <c r="I165" s="198" t="s">
        <v>6058</v>
      </c>
      <c r="J165" s="198" t="s">
        <v>1368</v>
      </c>
      <c r="K165" s="1179" t="s">
        <v>6059</v>
      </c>
      <c r="L165" s="169"/>
      <c r="M165" s="169" t="str">
        <f t="shared" si="24"/>
        <v>D1412-64</v>
      </c>
      <c r="N165" s="169" t="str">
        <f t="shared" si="25"/>
        <v/>
      </c>
      <c r="O165" s="170"/>
      <c r="P165" s="170"/>
      <c r="Q165" s="170"/>
      <c r="R165" s="170"/>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c r="CV165" s="161"/>
      <c r="CW165" s="161"/>
      <c r="CX165" s="161"/>
      <c r="CY165" s="161"/>
      <c r="CZ165" s="161"/>
      <c r="DA165" s="161"/>
      <c r="DB165" s="161"/>
      <c r="DC165" s="161"/>
      <c r="DD165" s="161"/>
      <c r="DE165" s="161"/>
      <c r="DF165" s="161"/>
      <c r="DG165" s="161"/>
      <c r="DH165" s="161"/>
      <c r="DI165" s="161"/>
      <c r="DJ165" s="161"/>
      <c r="DK165" s="161"/>
      <c r="DL165" s="161"/>
      <c r="DM165" s="161"/>
      <c r="DN165" s="161"/>
      <c r="DO165" s="161"/>
      <c r="DP165" s="161"/>
      <c r="DQ165" s="161"/>
      <c r="DR165" s="161"/>
      <c r="DS165" s="161"/>
      <c r="DT165" s="161"/>
      <c r="DU165" s="161"/>
      <c r="DV165" s="161"/>
      <c r="DW165" s="161"/>
      <c r="DX165" s="161"/>
      <c r="DY165" s="161"/>
      <c r="DZ165" s="161"/>
      <c r="EA165" s="161"/>
      <c r="EB165" s="161"/>
      <c r="EC165" s="161"/>
      <c r="ED165" s="161"/>
      <c r="EE165" s="161"/>
      <c r="EF165" s="161"/>
      <c r="EG165" s="161"/>
      <c r="EH165" s="161"/>
      <c r="EI165" s="161"/>
      <c r="EJ165" s="161"/>
      <c r="EK165" s="161"/>
      <c r="EL165" s="161"/>
      <c r="EM165" s="161"/>
      <c r="EN165" s="161"/>
      <c r="EO165" s="161"/>
      <c r="EP165" s="161"/>
      <c r="EQ165" s="161"/>
      <c r="ER165" s="161"/>
      <c r="ES165" s="161"/>
      <c r="ET165" s="161"/>
      <c r="EU165" s="161"/>
      <c r="EV165" s="161"/>
      <c r="EW165" s="161"/>
      <c r="EX165" s="161"/>
      <c r="EY165" s="161"/>
      <c r="EZ165" s="161"/>
      <c r="FA165" s="161"/>
      <c r="FB165" s="161"/>
      <c r="FC165" s="161"/>
      <c r="FD165" s="161"/>
      <c r="FE165" s="161"/>
      <c r="FF165" s="161"/>
      <c r="FG165" s="161"/>
      <c r="FH165" s="161"/>
      <c r="FI165" s="161"/>
      <c r="FJ165" s="161"/>
      <c r="FK165" s="161"/>
      <c r="FL165" s="161"/>
      <c r="FM165" s="161"/>
      <c r="FN165" s="161"/>
      <c r="FO165" s="161"/>
      <c r="FP165" s="161"/>
      <c r="FQ165" s="161"/>
      <c r="FR165" s="161"/>
      <c r="FS165" s="161"/>
      <c r="FT165" s="161"/>
      <c r="FU165" s="161"/>
      <c r="FV165" s="161"/>
      <c r="FW165" s="161"/>
      <c r="FX165" s="161"/>
    </row>
    <row r="166" spans="1:180" s="171" customFormat="1" ht="45">
      <c r="A166" s="1526" t="s">
        <v>2017</v>
      </c>
      <c r="B166" s="194" t="s">
        <v>2467</v>
      </c>
      <c r="C166" s="830">
        <v>42038</v>
      </c>
      <c r="D166" s="196">
        <v>45689</v>
      </c>
      <c r="E166" s="196" t="str">
        <f t="shared" ca="1" si="22"/>
        <v>VIGENTE</v>
      </c>
      <c r="F166" s="196" t="str">
        <f t="shared" ca="1" si="23"/>
        <v>OK</v>
      </c>
      <c r="G166" s="194" t="s">
        <v>1615</v>
      </c>
      <c r="H166" s="197" t="s">
        <v>6064</v>
      </c>
      <c r="I166" s="198" t="s">
        <v>2468</v>
      </c>
      <c r="J166" s="198" t="s">
        <v>5564</v>
      </c>
      <c r="K166" s="1179" t="s">
        <v>6065</v>
      </c>
      <c r="L166" s="169"/>
      <c r="M166" s="169" t="str">
        <f t="shared" si="24"/>
        <v>D1502-03</v>
      </c>
      <c r="N166" s="169" t="str">
        <f t="shared" si="25"/>
        <v/>
      </c>
      <c r="O166" s="170"/>
      <c r="P166" s="170"/>
      <c r="Q166" s="170"/>
      <c r="R166" s="170"/>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c r="CV166" s="161"/>
      <c r="CW166" s="161"/>
      <c r="CX166" s="161"/>
      <c r="CY166" s="161"/>
      <c r="CZ166" s="161"/>
      <c r="DA166" s="161"/>
      <c r="DB166" s="161"/>
      <c r="DC166" s="161"/>
      <c r="DD166" s="161"/>
      <c r="DE166" s="161"/>
      <c r="DF166" s="161"/>
      <c r="DG166" s="161"/>
      <c r="DH166" s="161"/>
      <c r="DI166" s="161"/>
      <c r="DJ166" s="161"/>
      <c r="DK166" s="161"/>
      <c r="DL166" s="161"/>
      <c r="DM166" s="161"/>
      <c r="DN166" s="161"/>
      <c r="DO166" s="161"/>
      <c r="DP166" s="161"/>
      <c r="DQ166" s="161"/>
      <c r="DR166" s="161"/>
      <c r="DS166" s="161"/>
      <c r="DT166" s="161"/>
      <c r="DU166" s="161"/>
      <c r="DV166" s="161"/>
      <c r="DW166" s="161"/>
      <c r="DX166" s="161"/>
      <c r="DY166" s="161"/>
      <c r="DZ166" s="161"/>
      <c r="EA166" s="161"/>
      <c r="EB166" s="161"/>
      <c r="EC166" s="161"/>
      <c r="ED166" s="161"/>
      <c r="EE166" s="161"/>
      <c r="EF166" s="161"/>
      <c r="EG166" s="161"/>
      <c r="EH166" s="161"/>
      <c r="EI166" s="161"/>
      <c r="EJ166" s="161"/>
      <c r="EK166" s="161"/>
      <c r="EL166" s="161"/>
      <c r="EM166" s="161"/>
      <c r="EN166" s="161"/>
      <c r="EO166" s="161"/>
      <c r="EP166" s="161"/>
      <c r="EQ166" s="161"/>
      <c r="ER166" s="161"/>
      <c r="ES166" s="161"/>
      <c r="ET166" s="161"/>
      <c r="EU166" s="161"/>
      <c r="EV166" s="161"/>
      <c r="EW166" s="161"/>
      <c r="EX166" s="161"/>
      <c r="EY166" s="161"/>
      <c r="EZ166" s="161"/>
      <c r="FA166" s="161"/>
      <c r="FB166" s="161"/>
      <c r="FC166" s="161"/>
      <c r="FD166" s="161"/>
      <c r="FE166" s="161"/>
      <c r="FF166" s="161"/>
      <c r="FG166" s="161"/>
      <c r="FH166" s="161"/>
      <c r="FI166" s="161"/>
      <c r="FJ166" s="161"/>
      <c r="FK166" s="161"/>
      <c r="FL166" s="161"/>
      <c r="FM166" s="161"/>
      <c r="FN166" s="161"/>
      <c r="FO166" s="161"/>
      <c r="FP166" s="161"/>
      <c r="FQ166" s="161"/>
      <c r="FR166" s="161"/>
      <c r="FS166" s="161"/>
      <c r="FT166" s="161"/>
      <c r="FU166" s="161"/>
      <c r="FV166" s="161"/>
      <c r="FW166" s="161"/>
      <c r="FX166" s="161"/>
    </row>
    <row r="167" spans="1:180" s="171" customFormat="1" ht="30">
      <c r="A167" s="1526" t="s">
        <v>2017</v>
      </c>
      <c r="B167" s="194" t="s">
        <v>2469</v>
      </c>
      <c r="C167" s="830">
        <v>42038</v>
      </c>
      <c r="D167" s="196">
        <v>45689</v>
      </c>
      <c r="E167" s="196" t="str">
        <f t="shared" ca="1" si="22"/>
        <v>VIGENTE</v>
      </c>
      <c r="F167" s="196" t="str">
        <f t="shared" ca="1" si="23"/>
        <v>OK</v>
      </c>
      <c r="G167" s="194" t="s">
        <v>1615</v>
      </c>
      <c r="H167" s="197" t="s">
        <v>6074</v>
      </c>
      <c r="I167" s="916" t="s">
        <v>6075</v>
      </c>
      <c r="J167" s="198" t="s">
        <v>6076</v>
      </c>
      <c r="K167" s="1179" t="s">
        <v>6077</v>
      </c>
      <c r="L167" s="169"/>
      <c r="M167" s="169" t="str">
        <f t="shared" si="24"/>
        <v>D1502-04</v>
      </c>
      <c r="N167" s="169" t="str">
        <f t="shared" si="25"/>
        <v/>
      </c>
      <c r="O167" s="170"/>
      <c r="P167" s="170"/>
      <c r="Q167" s="170"/>
      <c r="R167" s="170"/>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c r="CV167" s="161"/>
      <c r="CW167" s="161"/>
      <c r="CX167" s="161"/>
      <c r="CY167" s="161"/>
      <c r="CZ167" s="161"/>
      <c r="DA167" s="161"/>
      <c r="DB167" s="161"/>
      <c r="DC167" s="161"/>
      <c r="DD167" s="161"/>
      <c r="DE167" s="161"/>
      <c r="DF167" s="161"/>
      <c r="DG167" s="161"/>
      <c r="DH167" s="161"/>
      <c r="DI167" s="161"/>
      <c r="DJ167" s="161"/>
      <c r="DK167" s="161"/>
      <c r="DL167" s="161"/>
      <c r="DM167" s="161"/>
      <c r="DN167" s="161"/>
      <c r="DO167" s="161"/>
      <c r="DP167" s="161"/>
      <c r="DQ167" s="161"/>
      <c r="DR167" s="161"/>
      <c r="DS167" s="161"/>
      <c r="DT167" s="161"/>
      <c r="DU167" s="161"/>
      <c r="DV167" s="161"/>
      <c r="DW167" s="161"/>
      <c r="DX167" s="161"/>
      <c r="DY167" s="161"/>
      <c r="DZ167" s="161"/>
      <c r="EA167" s="161"/>
      <c r="EB167" s="161"/>
      <c r="EC167" s="161"/>
      <c r="ED167" s="161"/>
      <c r="EE167" s="161"/>
      <c r="EF167" s="161"/>
      <c r="EG167" s="161"/>
      <c r="EH167" s="161"/>
      <c r="EI167" s="161"/>
      <c r="EJ167" s="161"/>
      <c r="EK167" s="161"/>
      <c r="EL167" s="161"/>
      <c r="EM167" s="161"/>
      <c r="EN167" s="161"/>
      <c r="EO167" s="161"/>
      <c r="EP167" s="161"/>
      <c r="EQ167" s="161"/>
      <c r="ER167" s="161"/>
      <c r="ES167" s="161"/>
      <c r="ET167" s="161"/>
      <c r="EU167" s="161"/>
      <c r="EV167" s="161"/>
      <c r="EW167" s="161"/>
      <c r="EX167" s="161"/>
      <c r="EY167" s="161"/>
      <c r="EZ167" s="161"/>
      <c r="FA167" s="161"/>
      <c r="FB167" s="161"/>
      <c r="FC167" s="161"/>
      <c r="FD167" s="161"/>
      <c r="FE167" s="161"/>
      <c r="FF167" s="161"/>
      <c r="FG167" s="161"/>
      <c r="FH167" s="161"/>
      <c r="FI167" s="161"/>
      <c r="FJ167" s="161"/>
      <c r="FK167" s="161"/>
      <c r="FL167" s="161"/>
      <c r="FM167" s="161"/>
      <c r="FN167" s="161"/>
      <c r="FO167" s="161"/>
      <c r="FP167" s="161"/>
      <c r="FQ167" s="161"/>
      <c r="FR167" s="161"/>
      <c r="FS167" s="161"/>
      <c r="FT167" s="161"/>
      <c r="FU167" s="161"/>
      <c r="FV167" s="161"/>
      <c r="FW167" s="161"/>
      <c r="FX167" s="161"/>
    </row>
    <row r="168" spans="1:180" s="171" customFormat="1" ht="60">
      <c r="A168" s="1527" t="s">
        <v>2027</v>
      </c>
      <c r="B168" s="832" t="s">
        <v>2524</v>
      </c>
      <c r="C168" s="833">
        <v>42102</v>
      </c>
      <c r="D168" s="834">
        <v>45748</v>
      </c>
      <c r="E168" s="834" t="str">
        <f t="shared" ca="1" si="22"/>
        <v>VIGENTE</v>
      </c>
      <c r="F168" s="834" t="str">
        <f t="shared" ca="1" si="23"/>
        <v>OK</v>
      </c>
      <c r="G168" s="832" t="s">
        <v>1615</v>
      </c>
      <c r="H168" s="1500" t="s">
        <v>2525</v>
      </c>
      <c r="I168" s="1497" t="s">
        <v>3576</v>
      </c>
      <c r="J168" s="1498" t="s">
        <v>2527</v>
      </c>
      <c r="K168" s="1499" t="s">
        <v>2526</v>
      </c>
      <c r="L168" s="169"/>
      <c r="M168" s="169" t="str">
        <f t="shared" si="24"/>
        <v>D1502-05</v>
      </c>
      <c r="N168" s="169" t="str">
        <f t="shared" si="25"/>
        <v/>
      </c>
      <c r="O168" s="170"/>
      <c r="P168" s="170"/>
      <c r="Q168" s="170"/>
      <c r="R168" s="170"/>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c r="CV168" s="161"/>
      <c r="CW168" s="161"/>
      <c r="CX168" s="161"/>
      <c r="CY168" s="161"/>
      <c r="CZ168" s="161"/>
      <c r="DA168" s="161"/>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161"/>
      <c r="EB168" s="161"/>
      <c r="EC168" s="161"/>
      <c r="ED168" s="161"/>
      <c r="EE168" s="161"/>
      <c r="EF168" s="161"/>
      <c r="EG168" s="161"/>
      <c r="EH168" s="161"/>
      <c r="EI168" s="161"/>
      <c r="EJ168" s="161"/>
      <c r="EK168" s="161"/>
      <c r="EL168" s="161"/>
      <c r="EM168" s="161"/>
      <c r="EN168" s="161"/>
      <c r="EO168" s="161"/>
      <c r="EP168" s="161"/>
      <c r="EQ168" s="161"/>
      <c r="ER168" s="161"/>
      <c r="ES168" s="161"/>
      <c r="ET168" s="161"/>
      <c r="EU168" s="161"/>
      <c r="EV168" s="161"/>
      <c r="EW168" s="161"/>
      <c r="EX168" s="161"/>
      <c r="EY168" s="161"/>
      <c r="EZ168" s="161"/>
      <c r="FA168" s="161"/>
      <c r="FB168" s="161"/>
      <c r="FC168" s="161"/>
      <c r="FD168" s="161"/>
      <c r="FE168" s="161"/>
      <c r="FF168" s="161"/>
      <c r="FG168" s="161"/>
      <c r="FH168" s="161"/>
      <c r="FI168" s="161"/>
      <c r="FJ168" s="161"/>
      <c r="FK168" s="161"/>
      <c r="FL168" s="161"/>
      <c r="FM168" s="161"/>
      <c r="FN168" s="161"/>
      <c r="FO168" s="161"/>
      <c r="FP168" s="161"/>
      <c r="FQ168" s="161"/>
      <c r="FR168" s="161"/>
      <c r="FS168" s="161"/>
      <c r="FT168" s="161"/>
      <c r="FU168" s="161"/>
      <c r="FV168" s="161"/>
      <c r="FW168" s="161"/>
      <c r="FX168" s="161"/>
    </row>
    <row r="169" spans="1:180" s="171" customFormat="1" ht="30">
      <c r="A169" s="1526" t="s">
        <v>2017</v>
      </c>
      <c r="B169" s="194" t="s">
        <v>2529</v>
      </c>
      <c r="C169" s="830">
        <v>42102</v>
      </c>
      <c r="D169" s="196">
        <v>45748</v>
      </c>
      <c r="E169" s="196" t="str">
        <f t="shared" ca="1" si="22"/>
        <v>VIGENTE</v>
      </c>
      <c r="F169" s="196" t="str">
        <f t="shared" ca="1" si="23"/>
        <v>OK</v>
      </c>
      <c r="G169" s="194" t="s">
        <v>1615</v>
      </c>
      <c r="H169" s="197" t="s">
        <v>2530</v>
      </c>
      <c r="I169" s="916" t="s">
        <v>3577</v>
      </c>
      <c r="J169" s="198" t="s">
        <v>3188</v>
      </c>
      <c r="K169" s="1179" t="s">
        <v>2531</v>
      </c>
      <c r="L169" s="169"/>
      <c r="M169" s="169" t="str">
        <f t="shared" si="24"/>
        <v>D1502-02</v>
      </c>
      <c r="N169" s="169" t="str">
        <f t="shared" si="25"/>
        <v/>
      </c>
      <c r="O169" s="170"/>
      <c r="P169" s="170"/>
      <c r="Q169" s="170"/>
      <c r="R169" s="170"/>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c r="CE169" s="161"/>
      <c r="CF169" s="161"/>
      <c r="CG169" s="161"/>
      <c r="CH169" s="161"/>
      <c r="CI169" s="161"/>
      <c r="CJ169" s="161"/>
      <c r="CK169" s="161"/>
      <c r="CL169" s="161"/>
      <c r="CM169" s="161"/>
      <c r="CN169" s="161"/>
      <c r="CO169" s="161"/>
      <c r="CP169" s="161"/>
      <c r="CQ169" s="161"/>
      <c r="CR169" s="161"/>
      <c r="CS169" s="161"/>
      <c r="CT169" s="161"/>
      <c r="CU169" s="161"/>
      <c r="CV169" s="161"/>
      <c r="CW169" s="161"/>
      <c r="CX169" s="161"/>
      <c r="CY169" s="161"/>
      <c r="CZ169" s="161"/>
      <c r="DA169" s="161"/>
      <c r="DB169" s="161"/>
      <c r="DC169" s="161"/>
      <c r="DD169" s="161"/>
      <c r="DE169" s="161"/>
      <c r="DF169" s="161"/>
      <c r="DG169" s="161"/>
      <c r="DH169" s="161"/>
      <c r="DI169" s="161"/>
      <c r="DJ169" s="161"/>
      <c r="DK169" s="161"/>
      <c r="DL169" s="161"/>
      <c r="DM169" s="161"/>
      <c r="DN169" s="161"/>
      <c r="DO169" s="161"/>
      <c r="DP169" s="161"/>
      <c r="DQ169" s="161"/>
      <c r="DR169" s="161"/>
      <c r="DS169" s="161"/>
      <c r="DT169" s="161"/>
      <c r="DU169" s="161"/>
      <c r="DV169" s="161"/>
      <c r="DW169" s="161"/>
      <c r="DX169" s="161"/>
      <c r="DY169" s="161"/>
      <c r="DZ169" s="161"/>
      <c r="EA169" s="161"/>
      <c r="EB169" s="161"/>
      <c r="EC169" s="161"/>
      <c r="ED169" s="161"/>
      <c r="EE169" s="161"/>
      <c r="EF169" s="161"/>
      <c r="EG169" s="161"/>
      <c r="EH169" s="161"/>
      <c r="EI169" s="161"/>
      <c r="EJ169" s="161"/>
      <c r="EK169" s="161"/>
      <c r="EL169" s="161"/>
      <c r="EM169" s="161"/>
      <c r="EN169" s="161"/>
      <c r="EO169" s="161"/>
      <c r="EP169" s="161"/>
      <c r="EQ169" s="161"/>
      <c r="ER169" s="161"/>
      <c r="ES169" s="161"/>
      <c r="ET169" s="161"/>
      <c r="EU169" s="161"/>
      <c r="EV169" s="161"/>
      <c r="EW169" s="161"/>
      <c r="EX169" s="161"/>
      <c r="EY169" s="161"/>
      <c r="EZ169" s="161"/>
      <c r="FA169" s="161"/>
      <c r="FB169" s="161"/>
      <c r="FC169" s="161"/>
      <c r="FD169" s="161"/>
      <c r="FE169" s="161"/>
      <c r="FF169" s="161"/>
      <c r="FG169" s="161"/>
      <c r="FH169" s="161"/>
      <c r="FI169" s="161"/>
      <c r="FJ169" s="161"/>
      <c r="FK169" s="161"/>
      <c r="FL169" s="161"/>
      <c r="FM169" s="161"/>
      <c r="FN169" s="161"/>
      <c r="FO169" s="161"/>
      <c r="FP169" s="161"/>
      <c r="FQ169" s="161"/>
      <c r="FR169" s="161"/>
      <c r="FS169" s="161"/>
      <c r="FT169" s="161"/>
      <c r="FU169" s="161"/>
      <c r="FV169" s="161"/>
      <c r="FW169" s="161"/>
      <c r="FX169" s="161"/>
    </row>
    <row r="170" spans="1:180" s="171" customFormat="1" ht="30">
      <c r="A170" s="1526" t="s">
        <v>2017</v>
      </c>
      <c r="B170" s="194" t="s">
        <v>2532</v>
      </c>
      <c r="C170" s="830">
        <v>42102</v>
      </c>
      <c r="D170" s="196">
        <v>45748</v>
      </c>
      <c r="E170" s="196" t="str">
        <f t="shared" ca="1" si="22"/>
        <v>VIGENTE</v>
      </c>
      <c r="F170" s="196" t="str">
        <f t="shared" ca="1" si="23"/>
        <v>OK</v>
      </c>
      <c r="G170" s="194" t="s">
        <v>1615</v>
      </c>
      <c r="H170" s="197" t="s">
        <v>2533</v>
      </c>
      <c r="I170" s="916" t="s">
        <v>3578</v>
      </c>
      <c r="J170" s="198" t="s">
        <v>2534</v>
      </c>
      <c r="K170" s="1182">
        <v>10905321</v>
      </c>
      <c r="L170" s="169"/>
      <c r="M170" s="169" t="str">
        <f t="shared" si="24"/>
        <v>D1504-15</v>
      </c>
      <c r="N170" s="169" t="str">
        <f t="shared" si="25"/>
        <v/>
      </c>
      <c r="O170" s="170"/>
      <c r="P170" s="170"/>
      <c r="Q170" s="170"/>
      <c r="R170" s="170"/>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c r="CE170" s="161"/>
      <c r="CF170" s="161"/>
      <c r="CG170" s="161"/>
      <c r="CH170" s="161"/>
      <c r="CI170" s="161"/>
      <c r="CJ170" s="161"/>
      <c r="CK170" s="161"/>
      <c r="CL170" s="161"/>
      <c r="CM170" s="161"/>
      <c r="CN170" s="161"/>
      <c r="CO170" s="161"/>
      <c r="CP170" s="161"/>
      <c r="CQ170" s="161"/>
      <c r="CR170" s="161"/>
      <c r="CS170" s="161"/>
      <c r="CT170" s="161"/>
      <c r="CU170" s="161"/>
      <c r="CV170" s="161"/>
      <c r="CW170" s="161"/>
      <c r="CX170" s="161"/>
      <c r="CY170" s="161"/>
      <c r="CZ170" s="161"/>
      <c r="DA170" s="161"/>
      <c r="DB170" s="161"/>
      <c r="DC170" s="161"/>
      <c r="DD170" s="161"/>
      <c r="DE170" s="161"/>
      <c r="DF170" s="161"/>
      <c r="DG170" s="161"/>
      <c r="DH170" s="161"/>
      <c r="DI170" s="161"/>
      <c r="DJ170" s="161"/>
      <c r="DK170" s="161"/>
      <c r="DL170" s="161"/>
      <c r="DM170" s="161"/>
      <c r="DN170" s="161"/>
      <c r="DO170" s="161"/>
      <c r="DP170" s="161"/>
      <c r="DQ170" s="161"/>
      <c r="DR170" s="161"/>
      <c r="DS170" s="161"/>
      <c r="DT170" s="161"/>
      <c r="DU170" s="161"/>
      <c r="DV170" s="161"/>
      <c r="DW170" s="161"/>
      <c r="DX170" s="161"/>
      <c r="DY170" s="161"/>
      <c r="DZ170" s="161"/>
      <c r="EA170" s="161"/>
      <c r="EB170" s="161"/>
      <c r="EC170" s="161"/>
      <c r="ED170" s="161"/>
      <c r="EE170" s="161"/>
      <c r="EF170" s="161"/>
      <c r="EG170" s="161"/>
      <c r="EH170" s="161"/>
      <c r="EI170" s="161"/>
      <c r="EJ170" s="161"/>
      <c r="EK170" s="161"/>
      <c r="EL170" s="161"/>
      <c r="EM170" s="161"/>
      <c r="EN170" s="161"/>
      <c r="EO170" s="161"/>
      <c r="EP170" s="161"/>
      <c r="EQ170" s="161"/>
      <c r="ER170" s="161"/>
      <c r="ES170" s="161"/>
      <c r="ET170" s="161"/>
      <c r="EU170" s="161"/>
      <c r="EV170" s="161"/>
      <c r="EW170" s="161"/>
      <c r="EX170" s="161"/>
      <c r="EY170" s="161"/>
      <c r="EZ170" s="161"/>
      <c r="FA170" s="161"/>
      <c r="FB170" s="161"/>
      <c r="FC170" s="161"/>
      <c r="FD170" s="161"/>
      <c r="FE170" s="161"/>
      <c r="FF170" s="161"/>
      <c r="FG170" s="161"/>
      <c r="FH170" s="161"/>
      <c r="FI170" s="161"/>
      <c r="FJ170" s="161"/>
      <c r="FK170" s="161"/>
      <c r="FL170" s="161"/>
      <c r="FM170" s="161"/>
      <c r="FN170" s="161"/>
      <c r="FO170" s="161"/>
      <c r="FP170" s="161"/>
      <c r="FQ170" s="161"/>
      <c r="FR170" s="161"/>
      <c r="FS170" s="161"/>
      <c r="FT170" s="161"/>
      <c r="FU170" s="161"/>
      <c r="FV170" s="161"/>
      <c r="FW170" s="161"/>
      <c r="FX170" s="161"/>
    </row>
    <row r="171" spans="1:180" s="171" customFormat="1" ht="30">
      <c r="A171" s="1526" t="s">
        <v>2017</v>
      </c>
      <c r="B171" s="194" t="s">
        <v>2536</v>
      </c>
      <c r="C171" s="830">
        <v>42102</v>
      </c>
      <c r="D171" s="196">
        <v>45748</v>
      </c>
      <c r="E171" s="196" t="str">
        <f t="shared" ca="1" si="22"/>
        <v>VIGENTE</v>
      </c>
      <c r="F171" s="196" t="str">
        <f t="shared" ca="1" si="23"/>
        <v>OK</v>
      </c>
      <c r="G171" s="194" t="s">
        <v>1615</v>
      </c>
      <c r="H171" s="197" t="s">
        <v>2537</v>
      </c>
      <c r="I171" s="916" t="s">
        <v>3579</v>
      </c>
      <c r="J171" s="198" t="s">
        <v>2534</v>
      </c>
      <c r="K171" s="1182">
        <v>10745065</v>
      </c>
      <c r="L171" s="169"/>
      <c r="M171" s="169" t="str">
        <f t="shared" si="24"/>
        <v>D1504-14</v>
      </c>
      <c r="N171" s="169" t="str">
        <f t="shared" si="25"/>
        <v/>
      </c>
      <c r="O171" s="170"/>
      <c r="P171" s="170"/>
      <c r="Q171" s="170"/>
      <c r="R171" s="170"/>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c r="CE171" s="161"/>
      <c r="CF171" s="161"/>
      <c r="CG171" s="161"/>
      <c r="CH171" s="161"/>
      <c r="CI171" s="161"/>
      <c r="CJ171" s="161"/>
      <c r="CK171" s="161"/>
      <c r="CL171" s="161"/>
      <c r="CM171" s="161"/>
      <c r="CN171" s="161"/>
      <c r="CO171" s="161"/>
      <c r="CP171" s="161"/>
      <c r="CQ171" s="161"/>
      <c r="CR171" s="161"/>
      <c r="CS171" s="161"/>
      <c r="CT171" s="161"/>
      <c r="CU171" s="161"/>
      <c r="CV171" s="161"/>
      <c r="CW171" s="161"/>
      <c r="CX171" s="161"/>
      <c r="CY171" s="161"/>
      <c r="CZ171" s="161"/>
      <c r="DA171" s="161"/>
      <c r="DB171" s="161"/>
      <c r="DC171" s="161"/>
      <c r="DD171" s="161"/>
      <c r="DE171" s="161"/>
      <c r="DF171" s="161"/>
      <c r="DG171" s="161"/>
      <c r="DH171" s="161"/>
      <c r="DI171" s="161"/>
      <c r="DJ171" s="161"/>
      <c r="DK171" s="161"/>
      <c r="DL171" s="161"/>
      <c r="DM171" s="161"/>
      <c r="DN171" s="161"/>
      <c r="DO171" s="161"/>
      <c r="DP171" s="161"/>
      <c r="DQ171" s="161"/>
      <c r="DR171" s="161"/>
      <c r="DS171" s="161"/>
      <c r="DT171" s="161"/>
      <c r="DU171" s="161"/>
      <c r="DV171" s="161"/>
      <c r="DW171" s="161"/>
      <c r="DX171" s="161"/>
      <c r="DY171" s="161"/>
      <c r="DZ171" s="161"/>
      <c r="EA171" s="161"/>
      <c r="EB171" s="161"/>
      <c r="EC171" s="161"/>
      <c r="ED171" s="161"/>
      <c r="EE171" s="161"/>
      <c r="EF171" s="161"/>
      <c r="EG171" s="161"/>
      <c r="EH171" s="161"/>
      <c r="EI171" s="161"/>
      <c r="EJ171" s="161"/>
      <c r="EK171" s="161"/>
      <c r="EL171" s="161"/>
      <c r="EM171" s="161"/>
      <c r="EN171" s="161"/>
      <c r="EO171" s="161"/>
      <c r="EP171" s="161"/>
      <c r="EQ171" s="161"/>
      <c r="ER171" s="161"/>
      <c r="ES171" s="161"/>
      <c r="ET171" s="161"/>
      <c r="EU171" s="161"/>
      <c r="EV171" s="161"/>
      <c r="EW171" s="161"/>
      <c r="EX171" s="161"/>
      <c r="EY171" s="161"/>
      <c r="EZ171" s="161"/>
      <c r="FA171" s="161"/>
      <c r="FB171" s="161"/>
      <c r="FC171" s="161"/>
      <c r="FD171" s="161"/>
      <c r="FE171" s="161"/>
      <c r="FF171" s="161"/>
      <c r="FG171" s="161"/>
      <c r="FH171" s="161"/>
      <c r="FI171" s="161"/>
      <c r="FJ171" s="161"/>
      <c r="FK171" s="161"/>
      <c r="FL171" s="161"/>
      <c r="FM171" s="161"/>
      <c r="FN171" s="161"/>
      <c r="FO171" s="161"/>
      <c r="FP171" s="161"/>
      <c r="FQ171" s="161"/>
      <c r="FR171" s="161"/>
      <c r="FS171" s="161"/>
      <c r="FT171" s="161"/>
      <c r="FU171" s="161"/>
      <c r="FV171" s="161"/>
      <c r="FW171" s="161"/>
      <c r="FX171" s="161"/>
    </row>
    <row r="172" spans="1:180" s="171" customFormat="1" ht="30">
      <c r="A172" s="1526" t="s">
        <v>2017</v>
      </c>
      <c r="B172" s="194" t="s">
        <v>2535</v>
      </c>
      <c r="C172" s="830">
        <v>42102</v>
      </c>
      <c r="D172" s="196">
        <v>45748</v>
      </c>
      <c r="E172" s="196" t="str">
        <f t="shared" ca="1" si="22"/>
        <v>VIGENTE</v>
      </c>
      <c r="F172" s="196" t="str">
        <f t="shared" ca="1" si="23"/>
        <v>OK</v>
      </c>
      <c r="G172" s="194" t="s">
        <v>1615</v>
      </c>
      <c r="H172" s="197" t="s">
        <v>2538</v>
      </c>
      <c r="I172" s="916" t="s">
        <v>3580</v>
      </c>
      <c r="J172" s="198" t="s">
        <v>2534</v>
      </c>
      <c r="K172" s="1182">
        <v>10745049</v>
      </c>
      <c r="L172" s="169"/>
      <c r="M172" s="169" t="str">
        <f t="shared" si="24"/>
        <v>D1504-18</v>
      </c>
      <c r="N172" s="169" t="str">
        <f t="shared" si="25"/>
        <v/>
      </c>
      <c r="O172" s="170"/>
      <c r="P172" s="170"/>
      <c r="Q172" s="170"/>
      <c r="R172" s="170"/>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c r="CE172" s="161"/>
      <c r="CF172" s="161"/>
      <c r="CG172" s="161"/>
      <c r="CH172" s="161"/>
      <c r="CI172" s="161"/>
      <c r="CJ172" s="161"/>
      <c r="CK172" s="161"/>
      <c r="CL172" s="161"/>
      <c r="CM172" s="161"/>
      <c r="CN172" s="161"/>
      <c r="CO172" s="161"/>
      <c r="CP172" s="161"/>
      <c r="CQ172" s="161"/>
      <c r="CR172" s="161"/>
      <c r="CS172" s="161"/>
      <c r="CT172" s="161"/>
      <c r="CU172" s="161"/>
      <c r="CV172" s="161"/>
      <c r="CW172" s="161"/>
      <c r="CX172" s="161"/>
      <c r="CY172" s="161"/>
      <c r="CZ172" s="161"/>
      <c r="DA172" s="161"/>
      <c r="DB172" s="161"/>
      <c r="DC172" s="161"/>
      <c r="DD172" s="161"/>
      <c r="DE172" s="161"/>
      <c r="DF172" s="161"/>
      <c r="DG172" s="161"/>
      <c r="DH172" s="161"/>
      <c r="DI172" s="161"/>
      <c r="DJ172" s="161"/>
      <c r="DK172" s="161"/>
      <c r="DL172" s="161"/>
      <c r="DM172" s="161"/>
      <c r="DN172" s="161"/>
      <c r="DO172" s="161"/>
      <c r="DP172" s="161"/>
      <c r="DQ172" s="161"/>
      <c r="DR172" s="161"/>
      <c r="DS172" s="161"/>
      <c r="DT172" s="161"/>
      <c r="DU172" s="161"/>
      <c r="DV172" s="161"/>
      <c r="DW172" s="161"/>
      <c r="DX172" s="161"/>
      <c r="DY172" s="161"/>
      <c r="DZ172" s="161"/>
      <c r="EA172" s="161"/>
      <c r="EB172" s="161"/>
      <c r="EC172" s="161"/>
      <c r="ED172" s="161"/>
      <c r="EE172" s="161"/>
      <c r="EF172" s="161"/>
      <c r="EG172" s="161"/>
      <c r="EH172" s="161"/>
      <c r="EI172" s="161"/>
      <c r="EJ172" s="161"/>
      <c r="EK172" s="161"/>
      <c r="EL172" s="161"/>
      <c r="EM172" s="161"/>
      <c r="EN172" s="161"/>
      <c r="EO172" s="161"/>
      <c r="EP172" s="161"/>
      <c r="EQ172" s="161"/>
      <c r="ER172" s="161"/>
      <c r="ES172" s="161"/>
      <c r="ET172" s="161"/>
      <c r="EU172" s="161"/>
      <c r="EV172" s="161"/>
      <c r="EW172" s="161"/>
      <c r="EX172" s="161"/>
      <c r="EY172" s="161"/>
      <c r="EZ172" s="161"/>
      <c r="FA172" s="161"/>
      <c r="FB172" s="161"/>
      <c r="FC172" s="161"/>
      <c r="FD172" s="161"/>
      <c r="FE172" s="161"/>
      <c r="FF172" s="161"/>
      <c r="FG172" s="161"/>
      <c r="FH172" s="161"/>
      <c r="FI172" s="161"/>
      <c r="FJ172" s="161"/>
      <c r="FK172" s="161"/>
      <c r="FL172" s="161"/>
      <c r="FM172" s="161"/>
      <c r="FN172" s="161"/>
      <c r="FO172" s="161"/>
      <c r="FP172" s="161"/>
      <c r="FQ172" s="161"/>
      <c r="FR172" s="161"/>
      <c r="FS172" s="161"/>
      <c r="FT172" s="161"/>
      <c r="FU172" s="161"/>
      <c r="FV172" s="161"/>
      <c r="FW172" s="161"/>
      <c r="FX172" s="161"/>
    </row>
    <row r="173" spans="1:180" s="171" customFormat="1" ht="30">
      <c r="A173" s="1526" t="s">
        <v>2017</v>
      </c>
      <c r="B173" s="194" t="s">
        <v>2528</v>
      </c>
      <c r="C173" s="830">
        <v>42102</v>
      </c>
      <c r="D173" s="196">
        <v>45748</v>
      </c>
      <c r="E173" s="196" t="str">
        <f t="shared" ca="1" si="22"/>
        <v>VIGENTE</v>
      </c>
      <c r="F173" s="196" t="str">
        <f t="shared" ca="1" si="23"/>
        <v>OK</v>
      </c>
      <c r="G173" s="194" t="s">
        <v>1615</v>
      </c>
      <c r="H173" s="197" t="s">
        <v>2539</v>
      </c>
      <c r="I173" s="916" t="s">
        <v>3581</v>
      </c>
      <c r="J173" s="198" t="s">
        <v>2534</v>
      </c>
      <c r="K173" s="1182">
        <v>11200666</v>
      </c>
      <c r="L173" s="169"/>
      <c r="M173" s="169" t="str">
        <f t="shared" si="24"/>
        <v>D1504-17</v>
      </c>
      <c r="N173" s="169" t="str">
        <f t="shared" si="25"/>
        <v/>
      </c>
      <c r="O173" s="170"/>
      <c r="P173" s="170"/>
      <c r="Q173" s="170"/>
      <c r="R173" s="170"/>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c r="CE173" s="161"/>
      <c r="CF173" s="161"/>
      <c r="CG173" s="161"/>
      <c r="CH173" s="161"/>
      <c r="CI173" s="161"/>
      <c r="CJ173" s="161"/>
      <c r="CK173" s="161"/>
      <c r="CL173" s="161"/>
      <c r="CM173" s="161"/>
      <c r="CN173" s="161"/>
      <c r="CO173" s="161"/>
      <c r="CP173" s="161"/>
      <c r="CQ173" s="161"/>
      <c r="CR173" s="161"/>
      <c r="CS173" s="161"/>
      <c r="CT173" s="161"/>
      <c r="CU173" s="161"/>
      <c r="CV173" s="161"/>
      <c r="CW173" s="161"/>
      <c r="CX173" s="161"/>
      <c r="CY173" s="161"/>
      <c r="CZ173" s="161"/>
      <c r="DA173" s="161"/>
      <c r="DB173" s="161"/>
      <c r="DC173" s="161"/>
      <c r="DD173" s="161"/>
      <c r="DE173" s="161"/>
      <c r="DF173" s="161"/>
      <c r="DG173" s="161"/>
      <c r="DH173" s="161"/>
      <c r="DI173" s="161"/>
      <c r="DJ173" s="161"/>
      <c r="DK173" s="161"/>
      <c r="DL173" s="161"/>
      <c r="DM173" s="161"/>
      <c r="DN173" s="161"/>
      <c r="DO173" s="161"/>
      <c r="DP173" s="161"/>
      <c r="DQ173" s="161"/>
      <c r="DR173" s="161"/>
      <c r="DS173" s="161"/>
      <c r="DT173" s="161"/>
      <c r="DU173" s="161"/>
      <c r="DV173" s="161"/>
      <c r="DW173" s="161"/>
      <c r="DX173" s="161"/>
      <c r="DY173" s="161"/>
      <c r="DZ173" s="161"/>
      <c r="EA173" s="161"/>
      <c r="EB173" s="161"/>
      <c r="EC173" s="161"/>
      <c r="ED173" s="161"/>
      <c r="EE173" s="161"/>
      <c r="EF173" s="161"/>
      <c r="EG173" s="161"/>
      <c r="EH173" s="161"/>
      <c r="EI173" s="161"/>
      <c r="EJ173" s="161"/>
      <c r="EK173" s="161"/>
      <c r="EL173" s="161"/>
      <c r="EM173" s="161"/>
      <c r="EN173" s="161"/>
      <c r="EO173" s="161"/>
      <c r="EP173" s="161"/>
      <c r="EQ173" s="161"/>
      <c r="ER173" s="161"/>
      <c r="ES173" s="161"/>
      <c r="ET173" s="161"/>
      <c r="EU173" s="161"/>
      <c r="EV173" s="161"/>
      <c r="EW173" s="161"/>
      <c r="EX173" s="161"/>
      <c r="EY173" s="161"/>
      <c r="EZ173" s="161"/>
      <c r="FA173" s="161"/>
      <c r="FB173" s="161"/>
      <c r="FC173" s="161"/>
      <c r="FD173" s="161"/>
      <c r="FE173" s="161"/>
      <c r="FF173" s="161"/>
      <c r="FG173" s="161"/>
      <c r="FH173" s="161"/>
      <c r="FI173" s="161"/>
      <c r="FJ173" s="161"/>
      <c r="FK173" s="161"/>
      <c r="FL173" s="161"/>
      <c r="FM173" s="161"/>
      <c r="FN173" s="161"/>
      <c r="FO173" s="161"/>
      <c r="FP173" s="161"/>
      <c r="FQ173" s="161"/>
      <c r="FR173" s="161"/>
      <c r="FS173" s="161"/>
      <c r="FT173" s="161"/>
      <c r="FU173" s="161"/>
      <c r="FV173" s="161"/>
      <c r="FW173" s="161"/>
      <c r="FX173" s="161"/>
    </row>
    <row r="174" spans="1:180" s="171" customFormat="1" ht="45">
      <c r="A174" s="1527" t="s">
        <v>2027</v>
      </c>
      <c r="B174" s="832" t="s">
        <v>2541</v>
      </c>
      <c r="C174" s="833">
        <v>42132</v>
      </c>
      <c r="D174" s="834">
        <v>45778</v>
      </c>
      <c r="E174" s="834" t="str">
        <f t="shared" ca="1" si="22"/>
        <v>VIGENTE</v>
      </c>
      <c r="F174" s="834" t="str">
        <f t="shared" ca="1" si="23"/>
        <v>OK</v>
      </c>
      <c r="G174" s="832" t="s">
        <v>1617</v>
      </c>
      <c r="H174" s="1500" t="s">
        <v>5494</v>
      </c>
      <c r="I174" s="1497" t="s">
        <v>3582</v>
      </c>
      <c r="J174" s="1498" t="s">
        <v>5979</v>
      </c>
      <c r="K174" s="1499" t="s">
        <v>5980</v>
      </c>
      <c r="L174" s="169"/>
      <c r="M174" s="169" t="str">
        <f t="shared" si="24"/>
        <v>D1504-19</v>
      </c>
      <c r="N174" s="169" t="str">
        <f t="shared" si="25"/>
        <v/>
      </c>
      <c r="O174" s="170"/>
      <c r="P174" s="170"/>
      <c r="Q174" s="170"/>
      <c r="R174" s="170"/>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c r="CE174" s="161"/>
      <c r="CF174" s="161"/>
      <c r="CG174" s="161"/>
      <c r="CH174" s="161"/>
      <c r="CI174" s="161"/>
      <c r="CJ174" s="161"/>
      <c r="CK174" s="161"/>
      <c r="CL174" s="161"/>
      <c r="CM174" s="161"/>
      <c r="CN174" s="161"/>
      <c r="CO174" s="161"/>
      <c r="CP174" s="161"/>
      <c r="CQ174" s="161"/>
      <c r="CR174" s="161"/>
      <c r="CS174" s="161"/>
      <c r="CT174" s="161"/>
      <c r="CU174" s="161"/>
      <c r="CV174" s="161"/>
      <c r="CW174" s="161"/>
      <c r="CX174" s="161"/>
      <c r="CY174" s="161"/>
      <c r="CZ174" s="161"/>
      <c r="DA174" s="161"/>
      <c r="DB174" s="161"/>
      <c r="DC174" s="161"/>
      <c r="DD174" s="161"/>
      <c r="DE174" s="161"/>
      <c r="DF174" s="161"/>
      <c r="DG174" s="161"/>
      <c r="DH174" s="161"/>
      <c r="DI174" s="161"/>
      <c r="DJ174" s="161"/>
      <c r="DK174" s="161"/>
      <c r="DL174" s="161"/>
      <c r="DM174" s="161"/>
      <c r="DN174" s="161"/>
      <c r="DO174" s="161"/>
      <c r="DP174" s="161"/>
      <c r="DQ174" s="161"/>
      <c r="DR174" s="161"/>
      <c r="DS174" s="161"/>
      <c r="DT174" s="161"/>
      <c r="DU174" s="161"/>
      <c r="DV174" s="161"/>
      <c r="DW174" s="161"/>
      <c r="DX174" s="161"/>
      <c r="DY174" s="161"/>
      <c r="DZ174" s="161"/>
      <c r="EA174" s="161"/>
      <c r="EB174" s="161"/>
      <c r="EC174" s="161"/>
      <c r="ED174" s="161"/>
      <c r="EE174" s="161"/>
      <c r="EF174" s="161"/>
      <c r="EG174" s="161"/>
      <c r="EH174" s="161"/>
      <c r="EI174" s="161"/>
      <c r="EJ174" s="161"/>
      <c r="EK174" s="161"/>
      <c r="EL174" s="161"/>
      <c r="EM174" s="161"/>
      <c r="EN174" s="161"/>
      <c r="EO174" s="161"/>
      <c r="EP174" s="161"/>
      <c r="EQ174" s="161"/>
      <c r="ER174" s="161"/>
      <c r="ES174" s="161"/>
      <c r="ET174" s="161"/>
      <c r="EU174" s="161"/>
      <c r="EV174" s="161"/>
      <c r="EW174" s="161"/>
      <c r="EX174" s="161"/>
      <c r="EY174" s="161"/>
      <c r="EZ174" s="161"/>
      <c r="FA174" s="161"/>
      <c r="FB174" s="161"/>
      <c r="FC174" s="161"/>
      <c r="FD174" s="161"/>
      <c r="FE174" s="161"/>
      <c r="FF174" s="161"/>
      <c r="FG174" s="161"/>
      <c r="FH174" s="161"/>
      <c r="FI174" s="161"/>
      <c r="FJ174" s="161"/>
      <c r="FK174" s="161"/>
      <c r="FL174" s="161"/>
      <c r="FM174" s="161"/>
      <c r="FN174" s="161"/>
      <c r="FO174" s="161"/>
      <c r="FP174" s="161"/>
      <c r="FQ174" s="161"/>
      <c r="FR174" s="161"/>
      <c r="FS174" s="161"/>
      <c r="FT174" s="161"/>
      <c r="FU174" s="161"/>
      <c r="FV174" s="161"/>
      <c r="FW174" s="161"/>
      <c r="FX174" s="161"/>
    </row>
    <row r="175" spans="1:180" s="171" customFormat="1" ht="60">
      <c r="A175" s="1526" t="s">
        <v>2017</v>
      </c>
      <c r="B175" s="194" t="s">
        <v>2585</v>
      </c>
      <c r="C175" s="830">
        <v>42156</v>
      </c>
      <c r="D175" s="196">
        <v>43983</v>
      </c>
      <c r="E175" s="196" t="str">
        <f t="shared" ca="1" si="22"/>
        <v>CADUCADO</v>
      </c>
      <c r="F175" s="196" t="str">
        <f t="shared" ca="1" si="23"/>
        <v>ALERTA</v>
      </c>
      <c r="G175" s="194" t="s">
        <v>1616</v>
      </c>
      <c r="H175" s="197" t="s">
        <v>2584</v>
      </c>
      <c r="I175" s="916" t="s">
        <v>3583</v>
      </c>
      <c r="J175" s="198" t="s">
        <v>2586</v>
      </c>
      <c r="K175" s="1182" t="s">
        <v>2645</v>
      </c>
      <c r="L175" s="169"/>
      <c r="M175" s="169" t="str">
        <f t="shared" si="24"/>
        <v>D1504-16</v>
      </c>
      <c r="N175" s="169" t="str">
        <f t="shared" si="25"/>
        <v/>
      </c>
      <c r="O175" s="170"/>
      <c r="P175" s="170"/>
      <c r="Q175" s="170"/>
      <c r="R175" s="170"/>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c r="CE175" s="161"/>
      <c r="CF175" s="161"/>
      <c r="CG175" s="161"/>
      <c r="CH175" s="161"/>
      <c r="CI175" s="161"/>
      <c r="CJ175" s="161"/>
      <c r="CK175" s="161"/>
      <c r="CL175" s="161"/>
      <c r="CM175" s="161"/>
      <c r="CN175" s="161"/>
      <c r="CO175" s="161"/>
      <c r="CP175" s="161"/>
      <c r="CQ175" s="161"/>
      <c r="CR175" s="161"/>
      <c r="CS175" s="161"/>
      <c r="CT175" s="161"/>
      <c r="CU175" s="161"/>
      <c r="CV175" s="161"/>
      <c r="CW175" s="161"/>
      <c r="CX175" s="161"/>
      <c r="CY175" s="161"/>
      <c r="CZ175" s="161"/>
      <c r="DA175" s="161"/>
      <c r="DB175" s="161"/>
      <c r="DC175" s="161"/>
      <c r="DD175" s="161"/>
      <c r="DE175" s="161"/>
      <c r="DF175" s="161"/>
      <c r="DG175" s="161"/>
      <c r="DH175" s="161"/>
      <c r="DI175" s="161"/>
      <c r="DJ175" s="161"/>
      <c r="DK175" s="161"/>
      <c r="DL175" s="161"/>
      <c r="DM175" s="161"/>
      <c r="DN175" s="161"/>
      <c r="DO175" s="161"/>
      <c r="DP175" s="161"/>
      <c r="DQ175" s="161"/>
      <c r="DR175" s="161"/>
      <c r="DS175" s="161"/>
      <c r="DT175" s="161"/>
      <c r="DU175" s="161"/>
      <c r="DV175" s="161"/>
      <c r="DW175" s="161"/>
      <c r="DX175" s="161"/>
      <c r="DY175" s="161"/>
      <c r="DZ175" s="161"/>
      <c r="EA175" s="161"/>
      <c r="EB175" s="161"/>
      <c r="EC175" s="161"/>
      <c r="ED175" s="161"/>
      <c r="EE175" s="161"/>
      <c r="EF175" s="161"/>
      <c r="EG175" s="161"/>
      <c r="EH175" s="161"/>
      <c r="EI175" s="161"/>
      <c r="EJ175" s="161"/>
      <c r="EK175" s="161"/>
      <c r="EL175" s="161"/>
      <c r="EM175" s="161"/>
      <c r="EN175" s="161"/>
      <c r="EO175" s="161"/>
      <c r="EP175" s="161"/>
      <c r="EQ175" s="161"/>
      <c r="ER175" s="161"/>
      <c r="ES175" s="161"/>
      <c r="ET175" s="161"/>
      <c r="EU175" s="161"/>
      <c r="EV175" s="161"/>
      <c r="EW175" s="161"/>
      <c r="EX175" s="161"/>
      <c r="EY175" s="161"/>
      <c r="EZ175" s="161"/>
      <c r="FA175" s="161"/>
      <c r="FB175" s="161"/>
      <c r="FC175" s="161"/>
      <c r="FD175" s="161"/>
      <c r="FE175" s="161"/>
      <c r="FF175" s="161"/>
      <c r="FG175" s="161"/>
      <c r="FH175" s="161"/>
      <c r="FI175" s="161"/>
      <c r="FJ175" s="161"/>
      <c r="FK175" s="161"/>
      <c r="FL175" s="161"/>
      <c r="FM175" s="161"/>
      <c r="FN175" s="161"/>
      <c r="FO175" s="161"/>
      <c r="FP175" s="161"/>
      <c r="FQ175" s="161"/>
      <c r="FR175" s="161"/>
      <c r="FS175" s="161"/>
      <c r="FT175" s="161"/>
      <c r="FU175" s="161"/>
      <c r="FV175" s="161"/>
      <c r="FW175" s="161"/>
      <c r="FX175" s="161"/>
    </row>
    <row r="176" spans="1:180" s="503" customFormat="1" ht="29.25" customHeight="1">
      <c r="A176" s="1526" t="s">
        <v>2017</v>
      </c>
      <c r="B176" s="194" t="s">
        <v>2643</v>
      </c>
      <c r="C176" s="830">
        <v>42194</v>
      </c>
      <c r="D176" s="196">
        <v>45839</v>
      </c>
      <c r="E176" s="196" t="str">
        <f t="shared" ca="1" si="22"/>
        <v>VIGENTE</v>
      </c>
      <c r="F176" s="196" t="str">
        <f t="shared" ca="1" si="23"/>
        <v>OK</v>
      </c>
      <c r="G176" s="199" t="s">
        <v>1614</v>
      </c>
      <c r="H176" s="197" t="s">
        <v>2644</v>
      </c>
      <c r="I176" s="1536" t="s">
        <v>3630</v>
      </c>
      <c r="J176" s="1505" t="s">
        <v>6066</v>
      </c>
      <c r="K176" s="1182" t="s">
        <v>6067</v>
      </c>
      <c r="L176" s="169"/>
      <c r="M176" s="169" t="str">
        <f t="shared" si="24"/>
        <v>D1505-26</v>
      </c>
      <c r="N176" s="169" t="str">
        <f t="shared" si="25"/>
        <v/>
      </c>
      <c r="O176" s="170"/>
      <c r="P176" s="170"/>
      <c r="Q176" s="170"/>
      <c r="R176" s="170"/>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c r="CE176" s="161"/>
      <c r="CF176" s="161"/>
      <c r="CG176" s="161"/>
      <c r="CH176" s="161"/>
      <c r="CI176" s="161"/>
      <c r="CJ176" s="161"/>
      <c r="CK176" s="161"/>
      <c r="CL176" s="161"/>
      <c r="CM176" s="161"/>
      <c r="CN176" s="161"/>
      <c r="CO176" s="161"/>
      <c r="CP176" s="161"/>
      <c r="CQ176" s="161"/>
      <c r="CR176" s="161"/>
      <c r="CS176" s="161"/>
      <c r="CT176" s="161"/>
      <c r="CU176" s="161"/>
      <c r="CV176" s="161"/>
      <c r="CW176" s="161"/>
      <c r="CX176" s="161"/>
      <c r="CY176" s="161"/>
      <c r="CZ176" s="161"/>
      <c r="DA176" s="161"/>
      <c r="DB176" s="161"/>
      <c r="DC176" s="161"/>
      <c r="DD176" s="161"/>
      <c r="DE176" s="161"/>
      <c r="DF176" s="161"/>
      <c r="DG176" s="161"/>
      <c r="DH176" s="161"/>
      <c r="DI176" s="161"/>
      <c r="DJ176" s="161"/>
      <c r="DK176" s="161"/>
      <c r="DL176" s="161"/>
      <c r="DM176" s="161"/>
      <c r="DN176" s="161"/>
      <c r="DO176" s="161"/>
      <c r="DP176" s="161"/>
      <c r="DQ176" s="161"/>
      <c r="DR176" s="161"/>
      <c r="DS176" s="161"/>
      <c r="DT176" s="161"/>
      <c r="DU176" s="161"/>
      <c r="DV176" s="161"/>
      <c r="DW176" s="161"/>
      <c r="DX176" s="161"/>
      <c r="DY176" s="161"/>
      <c r="DZ176" s="161"/>
      <c r="EA176" s="161"/>
      <c r="EB176" s="161"/>
      <c r="EC176" s="161"/>
      <c r="ED176" s="161"/>
      <c r="EE176" s="161"/>
      <c r="EF176" s="161"/>
      <c r="EG176" s="161"/>
      <c r="EH176" s="161"/>
      <c r="EI176" s="161"/>
      <c r="EJ176" s="161"/>
      <c r="EK176" s="161"/>
      <c r="EL176" s="161"/>
      <c r="EM176" s="161"/>
      <c r="EN176" s="161"/>
      <c r="EO176" s="161"/>
      <c r="EP176" s="161"/>
      <c r="EQ176" s="161"/>
      <c r="ER176" s="161"/>
      <c r="ES176" s="161"/>
      <c r="ET176" s="161"/>
      <c r="EU176" s="161"/>
      <c r="EV176" s="161"/>
      <c r="EW176" s="161"/>
      <c r="EX176" s="161"/>
      <c r="EY176" s="161"/>
      <c r="EZ176" s="161"/>
      <c r="FA176" s="161"/>
      <c r="FB176" s="161"/>
      <c r="FC176" s="161"/>
      <c r="FD176" s="161"/>
      <c r="FE176" s="161"/>
      <c r="FF176" s="161"/>
      <c r="FG176" s="161"/>
      <c r="FH176" s="161"/>
      <c r="FI176" s="161"/>
      <c r="FJ176" s="161"/>
      <c r="FK176" s="161"/>
      <c r="FL176" s="161"/>
      <c r="FM176" s="161"/>
      <c r="FN176" s="161"/>
      <c r="FO176" s="161"/>
      <c r="FP176" s="161"/>
      <c r="FQ176" s="161"/>
      <c r="FR176" s="161"/>
      <c r="FS176" s="161"/>
      <c r="FT176" s="161"/>
      <c r="FU176" s="161"/>
      <c r="FV176" s="161"/>
      <c r="FW176" s="161"/>
      <c r="FX176" s="161"/>
    </row>
    <row r="177" spans="1:180" s="171" customFormat="1" ht="45">
      <c r="A177" s="1527" t="s">
        <v>2027</v>
      </c>
      <c r="B177" s="832" t="s">
        <v>2662</v>
      </c>
      <c r="C177" s="833">
        <v>42250</v>
      </c>
      <c r="D177" s="834">
        <v>45901</v>
      </c>
      <c r="E177" s="834" t="str">
        <f t="shared" ca="1" si="22"/>
        <v>VIGENTE</v>
      </c>
      <c r="F177" s="834" t="str">
        <f t="shared" ca="1" si="23"/>
        <v>OK</v>
      </c>
      <c r="G177" s="832" t="s">
        <v>1617</v>
      </c>
      <c r="H177" s="1500" t="s">
        <v>5978</v>
      </c>
      <c r="I177" s="1498" t="s">
        <v>3584</v>
      </c>
      <c r="J177" s="1500" t="s">
        <v>6054</v>
      </c>
      <c r="K177" s="1499" t="s">
        <v>6053</v>
      </c>
      <c r="L177" s="169"/>
      <c r="M177" s="169" t="str">
        <f t="shared" si="24"/>
        <v>D1506-27</v>
      </c>
      <c r="N177" s="169" t="str">
        <f t="shared" si="25"/>
        <v/>
      </c>
      <c r="O177" s="170"/>
      <c r="P177" s="170"/>
      <c r="Q177" s="170"/>
      <c r="R177" s="170"/>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161"/>
      <c r="DU177" s="161"/>
      <c r="DV177" s="161"/>
      <c r="DW177" s="161"/>
      <c r="DX177" s="161"/>
      <c r="DY177" s="161"/>
      <c r="DZ177" s="161"/>
      <c r="EA177" s="161"/>
      <c r="EB177" s="161"/>
      <c r="EC177" s="161"/>
      <c r="ED177" s="161"/>
      <c r="EE177" s="161"/>
      <c r="EF177" s="161"/>
      <c r="EG177" s="161"/>
      <c r="EH177" s="161"/>
      <c r="EI177" s="161"/>
      <c r="EJ177" s="161"/>
      <c r="EK177" s="161"/>
      <c r="EL177" s="161"/>
      <c r="EM177" s="161"/>
      <c r="EN177" s="161"/>
      <c r="EO177" s="161"/>
      <c r="EP177" s="161"/>
      <c r="EQ177" s="161"/>
      <c r="ER177" s="161"/>
      <c r="ES177" s="161"/>
      <c r="ET177" s="161"/>
      <c r="EU177" s="161"/>
      <c r="EV177" s="161"/>
      <c r="EW177" s="161"/>
      <c r="EX177" s="161"/>
      <c r="EY177" s="161"/>
      <c r="EZ177" s="161"/>
      <c r="FA177" s="161"/>
      <c r="FB177" s="161"/>
      <c r="FC177" s="161"/>
      <c r="FD177" s="161"/>
      <c r="FE177" s="161"/>
      <c r="FF177" s="161"/>
      <c r="FG177" s="161"/>
      <c r="FH177" s="161"/>
      <c r="FI177" s="161"/>
      <c r="FJ177" s="161"/>
      <c r="FK177" s="161"/>
      <c r="FL177" s="161"/>
      <c r="FM177" s="161"/>
      <c r="FN177" s="161"/>
      <c r="FO177" s="161"/>
      <c r="FP177" s="161"/>
      <c r="FQ177" s="161"/>
      <c r="FR177" s="161"/>
      <c r="FS177" s="161"/>
      <c r="FT177" s="161"/>
      <c r="FU177" s="161"/>
      <c r="FV177" s="161"/>
      <c r="FW177" s="161"/>
      <c r="FX177" s="161"/>
    </row>
    <row r="178" spans="1:180" s="171" customFormat="1" ht="30">
      <c r="A178" s="1526" t="s">
        <v>2017</v>
      </c>
      <c r="B178" s="194" t="s">
        <v>2681</v>
      </c>
      <c r="C178" s="830">
        <v>42285</v>
      </c>
      <c r="D178" s="196">
        <v>45931</v>
      </c>
      <c r="E178" s="196" t="str">
        <f t="shared" ca="1" si="22"/>
        <v>VIGENTE</v>
      </c>
      <c r="F178" s="196" t="str">
        <f t="shared" ca="1" si="23"/>
        <v>OK</v>
      </c>
      <c r="G178" s="194" t="s">
        <v>1614</v>
      </c>
      <c r="H178" s="197" t="s">
        <v>2682</v>
      </c>
      <c r="I178" s="1536" t="s">
        <v>3585</v>
      </c>
      <c r="J178" s="198" t="s">
        <v>6068</v>
      </c>
      <c r="K178" s="1182" t="s">
        <v>6069</v>
      </c>
      <c r="L178" s="169"/>
      <c r="M178" s="169" t="str">
        <f t="shared" ref="M178:M208" si="28">IF(ISNUMBER(FIND("/",$B176,1)),MID($B176,1,FIND("/",$B176,1)-1),$B176)</f>
        <v>D1507-39</v>
      </c>
      <c r="N178" s="169" t="str">
        <f t="shared" ref="N178:N185" si="29">IF(ISNUMBER(FIND("/",$B176,1)),MID($B176,FIND("/",$B176,1)+1,LEN($B176)),"")</f>
        <v/>
      </c>
      <c r="O178" s="170"/>
      <c r="P178" s="170"/>
      <c r="Q178" s="170"/>
      <c r="R178" s="170"/>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c r="CE178" s="161"/>
      <c r="CF178" s="161"/>
      <c r="CG178" s="161"/>
      <c r="CH178" s="161"/>
      <c r="CI178" s="161"/>
      <c r="CJ178" s="161"/>
      <c r="CK178" s="161"/>
      <c r="CL178" s="161"/>
      <c r="CM178" s="161"/>
      <c r="CN178" s="161"/>
      <c r="CO178" s="161"/>
      <c r="CP178" s="161"/>
      <c r="CQ178" s="161"/>
      <c r="CR178" s="161"/>
      <c r="CS178" s="161"/>
      <c r="CT178" s="161"/>
      <c r="CU178" s="161"/>
      <c r="CV178" s="161"/>
      <c r="CW178" s="161"/>
      <c r="CX178" s="161"/>
      <c r="CY178" s="161"/>
      <c r="CZ178" s="161"/>
      <c r="DA178" s="161"/>
      <c r="DB178" s="161"/>
      <c r="DC178" s="161"/>
      <c r="DD178" s="161"/>
      <c r="DE178" s="161"/>
      <c r="DF178" s="161"/>
      <c r="DG178" s="161"/>
      <c r="DH178" s="161"/>
      <c r="DI178" s="161"/>
      <c r="DJ178" s="161"/>
      <c r="DK178" s="161"/>
      <c r="DL178" s="161"/>
      <c r="DM178" s="161"/>
      <c r="DN178" s="161"/>
      <c r="DO178" s="161"/>
      <c r="DP178" s="161"/>
      <c r="DQ178" s="161"/>
      <c r="DR178" s="161"/>
      <c r="DS178" s="161"/>
      <c r="DT178" s="161"/>
      <c r="DU178" s="161"/>
      <c r="DV178" s="161"/>
      <c r="DW178" s="161"/>
      <c r="DX178" s="161"/>
      <c r="DY178" s="161"/>
      <c r="DZ178" s="161"/>
      <c r="EA178" s="161"/>
      <c r="EB178" s="161"/>
      <c r="EC178" s="161"/>
      <c r="ED178" s="161"/>
      <c r="EE178" s="161"/>
      <c r="EF178" s="161"/>
      <c r="EG178" s="161"/>
      <c r="EH178" s="161"/>
      <c r="EI178" s="161"/>
      <c r="EJ178" s="161"/>
      <c r="EK178" s="161"/>
      <c r="EL178" s="161"/>
      <c r="EM178" s="161"/>
      <c r="EN178" s="161"/>
      <c r="EO178" s="161"/>
      <c r="EP178" s="161"/>
      <c r="EQ178" s="161"/>
      <c r="ER178" s="161"/>
      <c r="ES178" s="161"/>
      <c r="ET178" s="161"/>
      <c r="EU178" s="161"/>
      <c r="EV178" s="161"/>
      <c r="EW178" s="161"/>
      <c r="EX178" s="161"/>
      <c r="EY178" s="161"/>
      <c r="EZ178" s="161"/>
      <c r="FA178" s="161"/>
      <c r="FB178" s="161"/>
      <c r="FC178" s="161"/>
      <c r="FD178" s="161"/>
      <c r="FE178" s="161"/>
      <c r="FF178" s="161"/>
      <c r="FG178" s="161"/>
      <c r="FH178" s="161"/>
      <c r="FI178" s="161"/>
      <c r="FJ178" s="161"/>
      <c r="FK178" s="161"/>
      <c r="FL178" s="161"/>
      <c r="FM178" s="161"/>
      <c r="FN178" s="161"/>
      <c r="FO178" s="161"/>
      <c r="FP178" s="161"/>
      <c r="FQ178" s="161"/>
      <c r="FR178" s="161"/>
      <c r="FS178" s="161"/>
      <c r="FT178" s="161"/>
      <c r="FU178" s="161"/>
      <c r="FV178" s="161"/>
      <c r="FW178" s="161"/>
      <c r="FX178" s="161"/>
    </row>
    <row r="179" spans="1:180" s="503" customFormat="1" ht="30">
      <c r="A179" s="1527" t="s">
        <v>2027</v>
      </c>
      <c r="B179" s="832" t="s">
        <v>2708</v>
      </c>
      <c r="C179" s="833">
        <v>42356</v>
      </c>
      <c r="D179" s="834">
        <v>45992</v>
      </c>
      <c r="E179" s="834" t="str">
        <f t="shared" ca="1" si="22"/>
        <v>VIGENTE</v>
      </c>
      <c r="F179" s="834" t="str">
        <f t="shared" ca="1" si="23"/>
        <v>OK</v>
      </c>
      <c r="G179" s="832" t="s">
        <v>1615</v>
      </c>
      <c r="H179" s="1500" t="s">
        <v>2709</v>
      </c>
      <c r="I179" s="1497" t="s">
        <v>2710</v>
      </c>
      <c r="J179" s="1498" t="s">
        <v>5881</v>
      </c>
      <c r="K179" s="1272" t="s">
        <v>5882</v>
      </c>
      <c r="L179" s="169"/>
      <c r="M179" s="169" t="str">
        <f t="shared" si="28"/>
        <v>D1509-45</v>
      </c>
      <c r="N179" s="169" t="str">
        <f t="shared" si="29"/>
        <v/>
      </c>
      <c r="O179" s="170"/>
      <c r="P179" s="170"/>
      <c r="Q179" s="170"/>
      <c r="R179" s="170"/>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c r="CE179" s="161"/>
      <c r="CF179" s="161"/>
      <c r="CG179" s="161"/>
      <c r="CH179" s="161"/>
      <c r="CI179" s="161"/>
      <c r="CJ179" s="161"/>
      <c r="CK179" s="161"/>
      <c r="CL179" s="161"/>
      <c r="CM179" s="161"/>
      <c r="CN179" s="161"/>
      <c r="CO179" s="161"/>
      <c r="CP179" s="161"/>
      <c r="CQ179" s="161"/>
      <c r="CR179" s="161"/>
      <c r="CS179" s="161"/>
      <c r="CT179" s="161"/>
      <c r="CU179" s="161"/>
      <c r="CV179" s="161"/>
      <c r="CW179" s="161"/>
      <c r="CX179" s="161"/>
      <c r="CY179" s="161"/>
      <c r="CZ179" s="161"/>
      <c r="DA179" s="161"/>
      <c r="DB179" s="161"/>
      <c r="DC179" s="161"/>
      <c r="DD179" s="161"/>
      <c r="DE179" s="161"/>
      <c r="DF179" s="161"/>
      <c r="DG179" s="161"/>
      <c r="DH179" s="161"/>
      <c r="DI179" s="161"/>
      <c r="DJ179" s="161"/>
      <c r="DK179" s="161"/>
      <c r="DL179" s="161"/>
      <c r="DM179" s="161"/>
      <c r="DN179" s="161"/>
      <c r="DO179" s="161"/>
      <c r="DP179" s="161"/>
      <c r="DQ179" s="161"/>
      <c r="DR179" s="161"/>
      <c r="DS179" s="161"/>
      <c r="DT179" s="161"/>
      <c r="DU179" s="161"/>
      <c r="DV179" s="161"/>
      <c r="DW179" s="161"/>
      <c r="DX179" s="161"/>
      <c r="DY179" s="161"/>
      <c r="DZ179" s="161"/>
      <c r="EA179" s="161"/>
      <c r="EB179" s="161"/>
      <c r="EC179" s="161"/>
      <c r="ED179" s="161"/>
      <c r="EE179" s="161"/>
      <c r="EF179" s="161"/>
      <c r="EG179" s="161"/>
      <c r="EH179" s="161"/>
      <c r="EI179" s="161"/>
      <c r="EJ179" s="161"/>
      <c r="EK179" s="161"/>
      <c r="EL179" s="161"/>
      <c r="EM179" s="161"/>
      <c r="EN179" s="161"/>
      <c r="EO179" s="161"/>
      <c r="EP179" s="161"/>
      <c r="EQ179" s="161"/>
      <c r="ER179" s="161"/>
      <c r="ES179" s="161"/>
      <c r="ET179" s="161"/>
      <c r="EU179" s="161"/>
      <c r="EV179" s="161"/>
      <c r="EW179" s="161"/>
      <c r="EX179" s="161"/>
      <c r="EY179" s="161"/>
      <c r="EZ179" s="161"/>
      <c r="FA179" s="161"/>
      <c r="FB179" s="161"/>
      <c r="FC179" s="161"/>
      <c r="FD179" s="161"/>
      <c r="FE179" s="161"/>
      <c r="FF179" s="161"/>
      <c r="FG179" s="161"/>
      <c r="FH179" s="161"/>
      <c r="FI179" s="161"/>
      <c r="FJ179" s="161"/>
      <c r="FK179" s="161"/>
      <c r="FL179" s="161"/>
      <c r="FM179" s="161"/>
      <c r="FN179" s="161"/>
      <c r="FO179" s="161"/>
      <c r="FP179" s="161"/>
      <c r="FQ179" s="161"/>
      <c r="FR179" s="161"/>
      <c r="FS179" s="161"/>
      <c r="FT179" s="161"/>
      <c r="FU179" s="161"/>
      <c r="FV179" s="161"/>
      <c r="FW179" s="161"/>
      <c r="FX179" s="161"/>
    </row>
    <row r="180" spans="1:180" s="171" customFormat="1" ht="30">
      <c r="A180" s="1526" t="s">
        <v>2017</v>
      </c>
      <c r="B180" s="194" t="s">
        <v>2718</v>
      </c>
      <c r="C180" s="830">
        <v>42722</v>
      </c>
      <c r="D180" s="196">
        <v>45992</v>
      </c>
      <c r="E180" s="196" t="str">
        <f t="shared" ca="1" si="22"/>
        <v>VIGENTE</v>
      </c>
      <c r="F180" s="196" t="str">
        <f t="shared" ca="1" si="23"/>
        <v>OK</v>
      </c>
      <c r="G180" s="194" t="s">
        <v>1615</v>
      </c>
      <c r="H180" s="197" t="s">
        <v>2725</v>
      </c>
      <c r="I180" s="197" t="s">
        <v>2726</v>
      </c>
      <c r="J180" s="1505" t="s">
        <v>767</v>
      </c>
      <c r="K180" s="1182">
        <v>11544039</v>
      </c>
      <c r="L180" s="169"/>
      <c r="M180" s="169" t="str">
        <f t="shared" si="28"/>
        <v>D1510-47</v>
      </c>
      <c r="N180" s="169" t="str">
        <f t="shared" si="29"/>
        <v/>
      </c>
      <c r="O180" s="170"/>
      <c r="P180" s="170"/>
      <c r="Q180" s="170"/>
      <c r="R180" s="170"/>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c r="BN180" s="161"/>
      <c r="BO180" s="161"/>
      <c r="BP180" s="161"/>
      <c r="BQ180" s="161"/>
      <c r="BR180" s="161"/>
      <c r="BS180" s="161"/>
      <c r="BT180" s="161"/>
      <c r="BU180" s="161"/>
      <c r="BV180" s="161"/>
      <c r="BW180" s="161"/>
      <c r="BX180" s="161"/>
      <c r="BY180" s="161"/>
      <c r="BZ180" s="161"/>
      <c r="CA180" s="161"/>
      <c r="CB180" s="161"/>
      <c r="CC180" s="161"/>
      <c r="CD180" s="161"/>
      <c r="CE180" s="161"/>
      <c r="CF180" s="161"/>
      <c r="CG180" s="161"/>
      <c r="CH180" s="161"/>
      <c r="CI180" s="161"/>
      <c r="CJ180" s="161"/>
      <c r="CK180" s="161"/>
      <c r="CL180" s="161"/>
      <c r="CM180" s="161"/>
      <c r="CN180" s="161"/>
      <c r="CO180" s="161"/>
      <c r="CP180" s="161"/>
      <c r="CQ180" s="161"/>
      <c r="CR180" s="161"/>
      <c r="CS180" s="161"/>
      <c r="CT180" s="161"/>
      <c r="CU180" s="161"/>
      <c r="CV180" s="161"/>
      <c r="CW180" s="161"/>
      <c r="CX180" s="161"/>
      <c r="CY180" s="161"/>
      <c r="CZ180" s="161"/>
      <c r="DA180" s="161"/>
      <c r="DB180" s="161"/>
      <c r="DC180" s="161"/>
      <c r="DD180" s="161"/>
      <c r="DE180" s="161"/>
      <c r="DF180" s="161"/>
      <c r="DG180" s="161"/>
      <c r="DH180" s="161"/>
      <c r="DI180" s="161"/>
      <c r="DJ180" s="161"/>
      <c r="DK180" s="161"/>
      <c r="DL180" s="161"/>
      <c r="DM180" s="161"/>
      <c r="DN180" s="161"/>
      <c r="DO180" s="161"/>
      <c r="DP180" s="161"/>
      <c r="DQ180" s="161"/>
      <c r="DR180" s="161"/>
      <c r="DS180" s="161"/>
      <c r="DT180" s="161"/>
      <c r="DU180" s="161"/>
      <c r="DV180" s="161"/>
      <c r="DW180" s="161"/>
      <c r="DX180" s="161"/>
      <c r="DY180" s="161"/>
      <c r="DZ180" s="161"/>
      <c r="EA180" s="161"/>
      <c r="EB180" s="161"/>
      <c r="EC180" s="161"/>
      <c r="ED180" s="161"/>
      <c r="EE180" s="161"/>
      <c r="EF180" s="161"/>
      <c r="EG180" s="161"/>
      <c r="EH180" s="161"/>
      <c r="EI180" s="161"/>
      <c r="EJ180" s="161"/>
      <c r="EK180" s="161"/>
      <c r="EL180" s="161"/>
      <c r="EM180" s="161"/>
      <c r="EN180" s="161"/>
      <c r="EO180" s="161"/>
      <c r="EP180" s="161"/>
      <c r="EQ180" s="161"/>
      <c r="ER180" s="161"/>
      <c r="ES180" s="161"/>
      <c r="ET180" s="161"/>
      <c r="EU180" s="161"/>
      <c r="EV180" s="161"/>
      <c r="EW180" s="161"/>
      <c r="EX180" s="161"/>
      <c r="EY180" s="161"/>
      <c r="EZ180" s="161"/>
      <c r="FA180" s="161"/>
      <c r="FB180" s="161"/>
      <c r="FC180" s="161"/>
      <c r="FD180" s="161"/>
      <c r="FE180" s="161"/>
      <c r="FF180" s="161"/>
      <c r="FG180" s="161"/>
      <c r="FH180" s="161"/>
      <c r="FI180" s="161"/>
      <c r="FJ180" s="161"/>
      <c r="FK180" s="161"/>
      <c r="FL180" s="161"/>
      <c r="FM180" s="161"/>
      <c r="FN180" s="161"/>
      <c r="FO180" s="161"/>
      <c r="FP180" s="161"/>
      <c r="FQ180" s="161"/>
      <c r="FR180" s="161"/>
      <c r="FS180" s="161"/>
      <c r="FT180" s="161"/>
      <c r="FU180" s="161"/>
      <c r="FV180" s="161"/>
      <c r="FW180" s="161"/>
      <c r="FX180" s="161"/>
    </row>
    <row r="181" spans="1:180" s="503" customFormat="1" ht="45">
      <c r="A181" s="1527" t="s">
        <v>2026</v>
      </c>
      <c r="B181" s="832" t="s">
        <v>2735</v>
      </c>
      <c r="C181" s="833">
        <v>42404</v>
      </c>
      <c r="D181" s="834">
        <v>44228</v>
      </c>
      <c r="E181" s="834" t="str">
        <f t="shared" ca="1" si="22"/>
        <v>CADUCADO</v>
      </c>
      <c r="F181" s="834" t="str">
        <f t="shared" ca="1" si="23"/>
        <v>ALERTA</v>
      </c>
      <c r="G181" s="832" t="s">
        <v>1615</v>
      </c>
      <c r="H181" s="1500" t="s">
        <v>5557</v>
      </c>
      <c r="I181" s="1498" t="s">
        <v>4600</v>
      </c>
      <c r="J181" s="1498" t="s">
        <v>5558</v>
      </c>
      <c r="K181" s="1499" t="s">
        <v>5559</v>
      </c>
      <c r="L181" s="169"/>
      <c r="M181" s="169" t="str">
        <f t="shared" si="28"/>
        <v>D1512-54</v>
      </c>
      <c r="N181" s="169" t="str">
        <f t="shared" si="29"/>
        <v/>
      </c>
      <c r="O181" s="170"/>
      <c r="P181" s="170"/>
      <c r="Q181" s="170"/>
      <c r="R181" s="170"/>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c r="CH181" s="161"/>
      <c r="CI181" s="161"/>
      <c r="CJ181" s="161"/>
      <c r="CK181" s="161"/>
      <c r="CL181" s="161"/>
      <c r="CM181" s="161"/>
      <c r="CN181" s="161"/>
      <c r="CO181" s="161"/>
      <c r="CP181" s="161"/>
      <c r="CQ181" s="161"/>
      <c r="CR181" s="161"/>
      <c r="CS181" s="161"/>
      <c r="CT181" s="161"/>
      <c r="CU181" s="161"/>
      <c r="CV181" s="161"/>
      <c r="CW181" s="161"/>
      <c r="CX181" s="161"/>
      <c r="CY181" s="161"/>
      <c r="CZ181" s="161"/>
      <c r="DA181" s="161"/>
      <c r="DB181" s="161"/>
      <c r="DC181" s="161"/>
      <c r="DD181" s="161"/>
      <c r="DE181" s="161"/>
      <c r="DF181" s="161"/>
      <c r="DG181" s="161"/>
      <c r="DH181" s="161"/>
      <c r="DI181" s="161"/>
      <c r="DJ181" s="161"/>
      <c r="DK181" s="161"/>
      <c r="DL181" s="161"/>
      <c r="DM181" s="161"/>
      <c r="DN181" s="161"/>
      <c r="DO181" s="161"/>
      <c r="DP181" s="161"/>
      <c r="DQ181" s="161"/>
      <c r="DR181" s="161"/>
      <c r="DS181" s="161"/>
      <c r="DT181" s="161"/>
      <c r="DU181" s="161"/>
      <c r="DV181" s="161"/>
      <c r="DW181" s="161"/>
      <c r="DX181" s="161"/>
      <c r="DY181" s="161"/>
      <c r="DZ181" s="161"/>
      <c r="EA181" s="161"/>
      <c r="EB181" s="161"/>
      <c r="EC181" s="161"/>
      <c r="ED181" s="161"/>
      <c r="EE181" s="161"/>
      <c r="EF181" s="161"/>
      <c r="EG181" s="161"/>
      <c r="EH181" s="161"/>
      <c r="EI181" s="161"/>
      <c r="EJ181" s="161"/>
      <c r="EK181" s="161"/>
      <c r="EL181" s="161"/>
      <c r="EM181" s="161"/>
      <c r="EN181" s="161"/>
      <c r="EO181" s="161"/>
      <c r="EP181" s="161"/>
      <c r="EQ181" s="161"/>
      <c r="ER181" s="161"/>
      <c r="ES181" s="161"/>
      <c r="ET181" s="161"/>
      <c r="EU181" s="161"/>
      <c r="EV181" s="161"/>
      <c r="EW181" s="161"/>
      <c r="EX181" s="161"/>
      <c r="EY181" s="161"/>
      <c r="EZ181" s="161"/>
      <c r="FA181" s="161"/>
      <c r="FB181" s="161"/>
      <c r="FC181" s="161"/>
      <c r="FD181" s="161"/>
      <c r="FE181" s="161"/>
      <c r="FF181" s="161"/>
      <c r="FG181" s="161"/>
      <c r="FH181" s="161"/>
      <c r="FI181" s="161"/>
      <c r="FJ181" s="161"/>
      <c r="FK181" s="161"/>
      <c r="FL181" s="161"/>
      <c r="FM181" s="161"/>
      <c r="FN181" s="161"/>
      <c r="FO181" s="161"/>
      <c r="FP181" s="161"/>
      <c r="FQ181" s="161"/>
      <c r="FR181" s="161"/>
      <c r="FS181" s="161"/>
      <c r="FT181" s="161"/>
      <c r="FU181" s="161"/>
      <c r="FV181" s="161"/>
      <c r="FW181" s="161"/>
      <c r="FX181" s="161"/>
    </row>
    <row r="182" spans="1:180" s="171" customFormat="1" ht="60">
      <c r="A182" s="1527" t="s">
        <v>2027</v>
      </c>
      <c r="B182" s="832" t="s">
        <v>2736</v>
      </c>
      <c r="C182" s="833">
        <v>42404</v>
      </c>
      <c r="D182" s="834">
        <v>44228</v>
      </c>
      <c r="E182" s="834" t="str">
        <f t="shared" ca="1" si="22"/>
        <v>CADUCADO</v>
      </c>
      <c r="F182" s="834" t="str">
        <f t="shared" ca="1" si="23"/>
        <v>ALERTA</v>
      </c>
      <c r="G182" s="832" t="s">
        <v>1615</v>
      </c>
      <c r="H182" s="1500" t="s">
        <v>2741</v>
      </c>
      <c r="I182" s="1498" t="s">
        <v>3586</v>
      </c>
      <c r="J182" s="1501" t="s">
        <v>2742</v>
      </c>
      <c r="K182" s="1499" t="s">
        <v>2743</v>
      </c>
      <c r="L182" s="169"/>
      <c r="M182" s="169" t="str">
        <f t="shared" si="28"/>
        <v>D1512-57</v>
      </c>
      <c r="N182" s="169" t="str">
        <f t="shared" si="29"/>
        <v/>
      </c>
      <c r="O182" s="170"/>
      <c r="P182" s="170"/>
      <c r="Q182" s="170"/>
      <c r="R182" s="170"/>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c r="CE182" s="161"/>
      <c r="CF182" s="161"/>
      <c r="CG182" s="161"/>
      <c r="CH182" s="161"/>
      <c r="CI182" s="161"/>
      <c r="CJ182" s="161"/>
      <c r="CK182" s="161"/>
      <c r="CL182" s="161"/>
      <c r="CM182" s="161"/>
      <c r="CN182" s="161"/>
      <c r="CO182" s="161"/>
      <c r="CP182" s="161"/>
      <c r="CQ182" s="161"/>
      <c r="CR182" s="161"/>
      <c r="CS182" s="161"/>
      <c r="CT182" s="161"/>
      <c r="CU182" s="161"/>
      <c r="CV182" s="161"/>
      <c r="CW182" s="161"/>
      <c r="CX182" s="161"/>
      <c r="CY182" s="161"/>
      <c r="CZ182" s="161"/>
      <c r="DA182" s="161"/>
      <c r="DB182" s="161"/>
      <c r="DC182" s="161"/>
      <c r="DD182" s="161"/>
      <c r="DE182" s="161"/>
      <c r="DF182" s="161"/>
      <c r="DG182" s="161"/>
      <c r="DH182" s="161"/>
      <c r="DI182" s="161"/>
      <c r="DJ182" s="161"/>
      <c r="DK182" s="161"/>
      <c r="DL182" s="161"/>
      <c r="DM182" s="161"/>
      <c r="DN182" s="161"/>
      <c r="DO182" s="161"/>
      <c r="DP182" s="161"/>
      <c r="DQ182" s="161"/>
      <c r="DR182" s="161"/>
      <c r="DS182" s="161"/>
      <c r="DT182" s="161"/>
      <c r="DU182" s="161"/>
      <c r="DV182" s="161"/>
      <c r="DW182" s="161"/>
      <c r="DX182" s="161"/>
      <c r="DY182" s="161"/>
      <c r="DZ182" s="161"/>
      <c r="EA182" s="161"/>
      <c r="EB182" s="161"/>
      <c r="EC182" s="161"/>
      <c r="ED182" s="161"/>
      <c r="EE182" s="161"/>
      <c r="EF182" s="161"/>
      <c r="EG182" s="161"/>
      <c r="EH182" s="161"/>
      <c r="EI182" s="161"/>
      <c r="EJ182" s="161"/>
      <c r="EK182" s="161"/>
      <c r="EL182" s="161"/>
      <c r="EM182" s="161"/>
      <c r="EN182" s="161"/>
      <c r="EO182" s="161"/>
      <c r="EP182" s="161"/>
      <c r="EQ182" s="161"/>
      <c r="ER182" s="161"/>
      <c r="ES182" s="161"/>
      <c r="ET182" s="161"/>
      <c r="EU182" s="161"/>
      <c r="EV182" s="161"/>
      <c r="EW182" s="161"/>
      <c r="EX182" s="161"/>
      <c r="EY182" s="161"/>
      <c r="EZ182" s="161"/>
      <c r="FA182" s="161"/>
      <c r="FB182" s="161"/>
      <c r="FC182" s="161"/>
      <c r="FD182" s="161"/>
      <c r="FE182" s="161"/>
      <c r="FF182" s="161"/>
      <c r="FG182" s="161"/>
      <c r="FH182" s="161"/>
      <c r="FI182" s="161"/>
      <c r="FJ182" s="161"/>
      <c r="FK182" s="161"/>
      <c r="FL182" s="161"/>
      <c r="FM182" s="161"/>
      <c r="FN182" s="161"/>
      <c r="FO182" s="161"/>
      <c r="FP182" s="161"/>
      <c r="FQ182" s="161"/>
      <c r="FR182" s="161"/>
      <c r="FS182" s="161"/>
      <c r="FT182" s="161"/>
      <c r="FU182" s="161"/>
      <c r="FV182" s="161"/>
      <c r="FW182" s="161"/>
      <c r="FX182" s="161"/>
    </row>
    <row r="183" spans="1:180" s="503" customFormat="1" ht="51" customHeight="1">
      <c r="A183" s="1527" t="s">
        <v>2027</v>
      </c>
      <c r="B183" s="832" t="s">
        <v>2737</v>
      </c>
      <c r="C183" s="833">
        <v>42404</v>
      </c>
      <c r="D183" s="834">
        <v>44228</v>
      </c>
      <c r="E183" s="834" t="str">
        <f t="shared" ca="1" si="22"/>
        <v>CADUCADO</v>
      </c>
      <c r="F183" s="834" t="str">
        <f t="shared" ca="1" si="23"/>
        <v>ALERTA</v>
      </c>
      <c r="G183" s="832" t="s">
        <v>1615</v>
      </c>
      <c r="H183" s="1500" t="s">
        <v>2738</v>
      </c>
      <c r="I183" s="1537" t="s">
        <v>3587</v>
      </c>
      <c r="J183" s="1501" t="s">
        <v>2739</v>
      </c>
      <c r="K183" s="1499" t="s">
        <v>2740</v>
      </c>
      <c r="L183" s="169"/>
      <c r="M183" s="169" t="str">
        <f t="shared" si="28"/>
        <v>D1602-02</v>
      </c>
      <c r="N183" s="169" t="str">
        <f t="shared" si="29"/>
        <v/>
      </c>
      <c r="O183" s="170"/>
      <c r="P183" s="170"/>
      <c r="Q183" s="170"/>
      <c r="R183" s="170"/>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c r="CE183" s="161"/>
      <c r="CF183" s="161"/>
      <c r="CG183" s="161"/>
      <c r="CH183" s="161"/>
      <c r="CI183" s="161"/>
      <c r="CJ183" s="161"/>
      <c r="CK183" s="161"/>
      <c r="CL183" s="161"/>
      <c r="CM183" s="161"/>
      <c r="CN183" s="161"/>
      <c r="CO183" s="161"/>
      <c r="CP183" s="161"/>
      <c r="CQ183" s="161"/>
      <c r="CR183" s="161"/>
      <c r="CS183" s="161"/>
      <c r="CT183" s="161"/>
      <c r="CU183" s="161"/>
      <c r="CV183" s="161"/>
      <c r="CW183" s="161"/>
      <c r="CX183" s="161"/>
      <c r="CY183" s="161"/>
      <c r="CZ183" s="161"/>
      <c r="DA183" s="161"/>
      <c r="DB183" s="161"/>
      <c r="DC183" s="161"/>
      <c r="DD183" s="161"/>
      <c r="DE183" s="161"/>
      <c r="DF183" s="161"/>
      <c r="DG183" s="161"/>
      <c r="DH183" s="161"/>
      <c r="DI183" s="161"/>
      <c r="DJ183" s="161"/>
      <c r="DK183" s="161"/>
      <c r="DL183" s="161"/>
      <c r="DM183" s="161"/>
      <c r="DN183" s="161"/>
      <c r="DO183" s="161"/>
      <c r="DP183" s="161"/>
      <c r="DQ183" s="161"/>
      <c r="DR183" s="161"/>
      <c r="DS183" s="161"/>
      <c r="DT183" s="161"/>
      <c r="DU183" s="161"/>
      <c r="DV183" s="161"/>
      <c r="DW183" s="161"/>
      <c r="DX183" s="161"/>
      <c r="DY183" s="161"/>
      <c r="DZ183" s="161"/>
      <c r="EA183" s="161"/>
      <c r="EB183" s="161"/>
      <c r="EC183" s="161"/>
      <c r="ED183" s="161"/>
      <c r="EE183" s="161"/>
      <c r="EF183" s="161"/>
      <c r="EG183" s="161"/>
      <c r="EH183" s="161"/>
      <c r="EI183" s="161"/>
      <c r="EJ183" s="161"/>
      <c r="EK183" s="161"/>
      <c r="EL183" s="161"/>
      <c r="EM183" s="161"/>
      <c r="EN183" s="161"/>
      <c r="EO183" s="161"/>
      <c r="EP183" s="161"/>
      <c r="EQ183" s="161"/>
      <c r="ER183" s="161"/>
      <c r="ES183" s="161"/>
      <c r="ET183" s="161"/>
      <c r="EU183" s="161"/>
      <c r="EV183" s="161"/>
      <c r="EW183" s="161"/>
      <c r="EX183" s="161"/>
      <c r="EY183" s="161"/>
      <c r="EZ183" s="161"/>
      <c r="FA183" s="161"/>
      <c r="FB183" s="161"/>
      <c r="FC183" s="161"/>
      <c r="FD183" s="161"/>
      <c r="FE183" s="161"/>
      <c r="FF183" s="161"/>
      <c r="FG183" s="161"/>
      <c r="FH183" s="161"/>
      <c r="FI183" s="161"/>
      <c r="FJ183" s="161"/>
      <c r="FK183" s="161"/>
      <c r="FL183" s="161"/>
      <c r="FM183" s="161"/>
      <c r="FN183" s="161"/>
      <c r="FO183" s="161"/>
      <c r="FP183" s="161"/>
      <c r="FQ183" s="161"/>
      <c r="FR183" s="161"/>
      <c r="FS183" s="161"/>
      <c r="FT183" s="161"/>
      <c r="FU183" s="161"/>
      <c r="FV183" s="161"/>
      <c r="FW183" s="161"/>
      <c r="FX183" s="161"/>
    </row>
    <row r="184" spans="1:180" s="503" customFormat="1" ht="30">
      <c r="A184" s="1527" t="s">
        <v>2026</v>
      </c>
      <c r="B184" s="832" t="s">
        <v>2905</v>
      </c>
      <c r="C184" s="833">
        <v>42432</v>
      </c>
      <c r="D184" s="834">
        <v>44256</v>
      </c>
      <c r="E184" s="834" t="str">
        <f t="shared" ca="1" si="22"/>
        <v>VIGENTE</v>
      </c>
      <c r="F184" s="834" t="str">
        <f t="shared" ca="1" si="23"/>
        <v>ALERTA</v>
      </c>
      <c r="G184" s="832" t="s">
        <v>1615</v>
      </c>
      <c r="H184" s="1500" t="s">
        <v>2810</v>
      </c>
      <c r="I184" s="1497" t="s">
        <v>2811</v>
      </c>
      <c r="J184" s="1498" t="s">
        <v>2812</v>
      </c>
      <c r="K184" s="1499" t="s">
        <v>2813</v>
      </c>
      <c r="L184" s="169"/>
      <c r="M184" s="169" t="str">
        <f t="shared" si="28"/>
        <v>D1602-03</v>
      </c>
      <c r="N184" s="169" t="str">
        <f t="shared" si="29"/>
        <v/>
      </c>
      <c r="O184" s="170"/>
      <c r="P184" s="170"/>
      <c r="Q184" s="170"/>
      <c r="R184" s="170"/>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c r="CE184" s="161"/>
      <c r="CF184" s="161"/>
      <c r="CG184" s="161"/>
      <c r="CH184" s="161"/>
      <c r="CI184" s="161"/>
      <c r="CJ184" s="161"/>
      <c r="CK184" s="161"/>
      <c r="CL184" s="161"/>
      <c r="CM184" s="161"/>
      <c r="CN184" s="161"/>
      <c r="CO184" s="161"/>
      <c r="CP184" s="161"/>
      <c r="CQ184" s="161"/>
      <c r="CR184" s="161"/>
      <c r="CS184" s="161"/>
      <c r="CT184" s="161"/>
      <c r="CU184" s="161"/>
      <c r="CV184" s="161"/>
      <c r="CW184" s="161"/>
      <c r="CX184" s="161"/>
      <c r="CY184" s="161"/>
      <c r="CZ184" s="161"/>
      <c r="DA184" s="161"/>
      <c r="DB184" s="161"/>
      <c r="DC184" s="161"/>
      <c r="DD184" s="161"/>
      <c r="DE184" s="161"/>
      <c r="DF184" s="161"/>
      <c r="DG184" s="161"/>
      <c r="DH184" s="161"/>
      <c r="DI184" s="161"/>
      <c r="DJ184" s="161"/>
      <c r="DK184" s="161"/>
      <c r="DL184" s="161"/>
      <c r="DM184" s="161"/>
      <c r="DN184" s="161"/>
      <c r="DO184" s="161"/>
      <c r="DP184" s="161"/>
      <c r="DQ184" s="161"/>
      <c r="DR184" s="161"/>
      <c r="DS184" s="161"/>
      <c r="DT184" s="161"/>
      <c r="DU184" s="161"/>
      <c r="DV184" s="161"/>
      <c r="DW184" s="161"/>
      <c r="DX184" s="161"/>
      <c r="DY184" s="161"/>
      <c r="DZ184" s="161"/>
      <c r="EA184" s="161"/>
      <c r="EB184" s="161"/>
      <c r="EC184" s="161"/>
      <c r="ED184" s="161"/>
      <c r="EE184" s="161"/>
      <c r="EF184" s="161"/>
      <c r="EG184" s="161"/>
      <c r="EH184" s="161"/>
      <c r="EI184" s="161"/>
      <c r="EJ184" s="161"/>
      <c r="EK184" s="161"/>
      <c r="EL184" s="161"/>
      <c r="EM184" s="161"/>
      <c r="EN184" s="161"/>
      <c r="EO184" s="161"/>
      <c r="EP184" s="161"/>
      <c r="EQ184" s="161"/>
      <c r="ER184" s="161"/>
      <c r="ES184" s="161"/>
      <c r="ET184" s="161"/>
      <c r="EU184" s="161"/>
      <c r="EV184" s="161"/>
      <c r="EW184" s="161"/>
      <c r="EX184" s="161"/>
      <c r="EY184" s="161"/>
      <c r="EZ184" s="161"/>
      <c r="FA184" s="161"/>
      <c r="FB184" s="161"/>
      <c r="FC184" s="161"/>
      <c r="FD184" s="161"/>
      <c r="FE184" s="161"/>
      <c r="FF184" s="161"/>
      <c r="FG184" s="161"/>
      <c r="FH184" s="161"/>
      <c r="FI184" s="161"/>
      <c r="FJ184" s="161"/>
      <c r="FK184" s="161"/>
      <c r="FL184" s="161"/>
      <c r="FM184" s="161"/>
      <c r="FN184" s="161"/>
      <c r="FO184" s="161"/>
      <c r="FP184" s="161"/>
      <c r="FQ184" s="161"/>
      <c r="FR184" s="161"/>
      <c r="FS184" s="161"/>
      <c r="FT184" s="161"/>
      <c r="FU184" s="161"/>
      <c r="FV184" s="161"/>
      <c r="FW184" s="161"/>
      <c r="FX184" s="161"/>
    </row>
    <row r="185" spans="1:180" s="503" customFormat="1" ht="45">
      <c r="A185" s="1527" t="s">
        <v>2027</v>
      </c>
      <c r="B185" s="832" t="s">
        <v>2904</v>
      </c>
      <c r="C185" s="833">
        <v>42432</v>
      </c>
      <c r="D185" s="834">
        <v>44256</v>
      </c>
      <c r="E185" s="834" t="str">
        <f t="shared" ref="E185:E248" ca="1" si="30">IF(D185&lt;=$T$2,"CADUCADO","VIGENTE")</f>
        <v>VIGENTE</v>
      </c>
      <c r="F185" s="834" t="str">
        <f t="shared" ref="F185:F248" ca="1" si="31">IF($T$2&gt;=(EDATE(D185,-4)),"ALERTA","OK")</f>
        <v>ALERTA</v>
      </c>
      <c r="G185" s="832" t="s">
        <v>1616</v>
      </c>
      <c r="H185" s="1500" t="s">
        <v>2838</v>
      </c>
      <c r="I185" s="1497" t="s">
        <v>2839</v>
      </c>
      <c r="J185" s="832" t="s">
        <v>2840</v>
      </c>
      <c r="K185" s="1499" t="s">
        <v>6050</v>
      </c>
      <c r="L185" s="169"/>
      <c r="M185" s="169" t="str">
        <f t="shared" si="28"/>
        <v>D1602-04</v>
      </c>
      <c r="N185" s="169" t="str">
        <f t="shared" si="29"/>
        <v/>
      </c>
      <c r="O185" s="170"/>
      <c r="P185" s="170"/>
      <c r="Q185" s="170"/>
      <c r="R185" s="170"/>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c r="CE185" s="161"/>
      <c r="CF185" s="161"/>
      <c r="CG185" s="161"/>
      <c r="CH185" s="161"/>
      <c r="CI185" s="161"/>
      <c r="CJ185" s="161"/>
      <c r="CK185" s="161"/>
      <c r="CL185" s="161"/>
      <c r="CM185" s="161"/>
      <c r="CN185" s="161"/>
      <c r="CO185" s="161"/>
      <c r="CP185" s="161"/>
      <c r="CQ185" s="161"/>
      <c r="CR185" s="161"/>
      <c r="CS185" s="161"/>
      <c r="CT185" s="161"/>
      <c r="CU185" s="161"/>
      <c r="CV185" s="161"/>
      <c r="CW185" s="161"/>
      <c r="CX185" s="161"/>
      <c r="CY185" s="161"/>
      <c r="CZ185" s="161"/>
      <c r="DA185" s="161"/>
      <c r="DB185" s="161"/>
      <c r="DC185" s="161"/>
      <c r="DD185" s="161"/>
      <c r="DE185" s="161"/>
      <c r="DF185" s="161"/>
      <c r="DG185" s="161"/>
      <c r="DH185" s="161"/>
      <c r="DI185" s="161"/>
      <c r="DJ185" s="161"/>
      <c r="DK185" s="161"/>
      <c r="DL185" s="161"/>
      <c r="DM185" s="161"/>
      <c r="DN185" s="161"/>
      <c r="DO185" s="161"/>
      <c r="DP185" s="161"/>
      <c r="DQ185" s="161"/>
      <c r="DR185" s="161"/>
      <c r="DS185" s="161"/>
      <c r="DT185" s="161"/>
      <c r="DU185" s="161"/>
      <c r="DV185" s="161"/>
      <c r="DW185" s="161"/>
      <c r="DX185" s="161"/>
      <c r="DY185" s="161"/>
      <c r="DZ185" s="161"/>
      <c r="EA185" s="161"/>
      <c r="EB185" s="161"/>
      <c r="EC185" s="161"/>
      <c r="ED185" s="161"/>
      <c r="EE185" s="161"/>
      <c r="EF185" s="161"/>
      <c r="EG185" s="161"/>
      <c r="EH185" s="161"/>
      <c r="EI185" s="161"/>
      <c r="EJ185" s="161"/>
      <c r="EK185" s="161"/>
      <c r="EL185" s="161"/>
      <c r="EM185" s="161"/>
      <c r="EN185" s="161"/>
      <c r="EO185" s="161"/>
      <c r="EP185" s="161"/>
      <c r="EQ185" s="161"/>
      <c r="ER185" s="161"/>
      <c r="ES185" s="161"/>
      <c r="ET185" s="161"/>
      <c r="EU185" s="161"/>
      <c r="EV185" s="161"/>
      <c r="EW185" s="161"/>
      <c r="EX185" s="161"/>
      <c r="EY185" s="161"/>
      <c r="EZ185" s="161"/>
      <c r="FA185" s="161"/>
      <c r="FB185" s="161"/>
      <c r="FC185" s="161"/>
      <c r="FD185" s="161"/>
      <c r="FE185" s="161"/>
      <c r="FF185" s="161"/>
      <c r="FG185" s="161"/>
      <c r="FH185" s="161"/>
      <c r="FI185" s="161"/>
      <c r="FJ185" s="161"/>
      <c r="FK185" s="161"/>
      <c r="FL185" s="161"/>
      <c r="FM185" s="161"/>
      <c r="FN185" s="161"/>
      <c r="FO185" s="161"/>
      <c r="FP185" s="161"/>
      <c r="FQ185" s="161"/>
      <c r="FR185" s="161"/>
      <c r="FS185" s="161"/>
      <c r="FT185" s="161"/>
      <c r="FU185" s="161"/>
      <c r="FV185" s="161"/>
      <c r="FW185" s="161"/>
      <c r="FX185" s="161"/>
    </row>
    <row r="186" spans="1:180" s="503" customFormat="1" ht="45">
      <c r="A186" s="1531" t="s">
        <v>2019</v>
      </c>
      <c r="B186" s="1538" t="s">
        <v>2820</v>
      </c>
      <c r="C186" s="1539">
        <v>42437</v>
      </c>
      <c r="D186" s="1522">
        <v>44256</v>
      </c>
      <c r="E186" s="1522" t="str">
        <f t="shared" ca="1" si="30"/>
        <v>VIGENTE</v>
      </c>
      <c r="F186" s="1522" t="str">
        <f t="shared" ca="1" si="31"/>
        <v>ALERTA</v>
      </c>
      <c r="G186" s="1538" t="s">
        <v>1615</v>
      </c>
      <c r="H186" s="1523" t="s">
        <v>2913</v>
      </c>
      <c r="I186" s="1532" t="s">
        <v>2914</v>
      </c>
      <c r="J186" s="1524" t="s">
        <v>2364</v>
      </c>
      <c r="K186" s="1540" t="s">
        <v>3113</v>
      </c>
      <c r="L186" s="169"/>
      <c r="M186" s="169" t="str">
        <f t="shared" si="28"/>
        <v>D1603-14</v>
      </c>
      <c r="N186" s="169"/>
      <c r="O186" s="170"/>
      <c r="P186" s="170"/>
      <c r="Q186" s="170"/>
      <c r="R186" s="170"/>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c r="CE186" s="161"/>
      <c r="CF186" s="161"/>
      <c r="CG186" s="161"/>
      <c r="CH186" s="161"/>
      <c r="CI186" s="161"/>
      <c r="CJ186" s="161"/>
      <c r="CK186" s="161"/>
      <c r="CL186" s="161"/>
      <c r="CM186" s="161"/>
      <c r="CN186" s="161"/>
      <c r="CO186" s="161"/>
      <c r="CP186" s="161"/>
      <c r="CQ186" s="161"/>
      <c r="CR186" s="161"/>
      <c r="CS186" s="161"/>
      <c r="CT186" s="161"/>
      <c r="CU186" s="161"/>
      <c r="CV186" s="161"/>
      <c r="CW186" s="161"/>
      <c r="CX186" s="161"/>
      <c r="CY186" s="161"/>
      <c r="CZ186" s="161"/>
      <c r="DA186" s="161"/>
      <c r="DB186" s="161"/>
      <c r="DC186" s="161"/>
      <c r="DD186" s="161"/>
      <c r="DE186" s="161"/>
      <c r="DF186" s="161"/>
      <c r="DG186" s="161"/>
      <c r="DH186" s="161"/>
      <c r="DI186" s="161"/>
      <c r="DJ186" s="161"/>
      <c r="DK186" s="161"/>
      <c r="DL186" s="161"/>
      <c r="DM186" s="161"/>
      <c r="DN186" s="161"/>
      <c r="DO186" s="161"/>
      <c r="DP186" s="161"/>
      <c r="DQ186" s="161"/>
      <c r="DR186" s="161"/>
      <c r="DS186" s="161"/>
      <c r="DT186" s="161"/>
      <c r="DU186" s="161"/>
      <c r="DV186" s="161"/>
      <c r="DW186" s="161"/>
      <c r="DX186" s="161"/>
      <c r="DY186" s="161"/>
      <c r="DZ186" s="161"/>
      <c r="EA186" s="161"/>
      <c r="EB186" s="161"/>
      <c r="EC186" s="161"/>
      <c r="ED186" s="161"/>
      <c r="EE186" s="161"/>
      <c r="EF186" s="161"/>
      <c r="EG186" s="161"/>
      <c r="EH186" s="161"/>
      <c r="EI186" s="161"/>
      <c r="EJ186" s="161"/>
      <c r="EK186" s="161"/>
      <c r="EL186" s="161"/>
      <c r="EM186" s="161"/>
      <c r="EN186" s="161"/>
      <c r="EO186" s="161"/>
      <c r="EP186" s="161"/>
      <c r="EQ186" s="161"/>
      <c r="ER186" s="161"/>
      <c r="ES186" s="161"/>
      <c r="ET186" s="161"/>
      <c r="EU186" s="161"/>
      <c r="EV186" s="161"/>
      <c r="EW186" s="161"/>
      <c r="EX186" s="161"/>
      <c r="EY186" s="161"/>
      <c r="EZ186" s="161"/>
      <c r="FA186" s="161"/>
      <c r="FB186" s="161"/>
      <c r="FC186" s="161"/>
      <c r="FD186" s="161"/>
      <c r="FE186" s="161"/>
      <c r="FF186" s="161"/>
      <c r="FG186" s="161"/>
      <c r="FH186" s="161"/>
      <c r="FI186" s="161"/>
      <c r="FJ186" s="161"/>
      <c r="FK186" s="161"/>
      <c r="FL186" s="161"/>
      <c r="FM186" s="161"/>
      <c r="FN186" s="161"/>
      <c r="FO186" s="161"/>
      <c r="FP186" s="161"/>
      <c r="FQ186" s="161"/>
      <c r="FR186" s="161"/>
      <c r="FS186" s="161"/>
      <c r="FT186" s="161"/>
      <c r="FU186" s="161"/>
      <c r="FV186" s="161"/>
      <c r="FW186" s="161"/>
      <c r="FX186" s="161"/>
    </row>
    <row r="187" spans="1:180" s="503" customFormat="1" ht="30">
      <c r="A187" s="1526" t="s">
        <v>2018</v>
      </c>
      <c r="B187" s="194" t="s">
        <v>2915</v>
      </c>
      <c r="C187" s="830">
        <v>42437</v>
      </c>
      <c r="D187" s="196">
        <v>44256</v>
      </c>
      <c r="E187" s="196" t="str">
        <f t="shared" ca="1" si="30"/>
        <v>VIGENTE</v>
      </c>
      <c r="F187" s="196" t="str">
        <f t="shared" ca="1" si="31"/>
        <v>ALERTA</v>
      </c>
      <c r="G187" s="194" t="s">
        <v>1615</v>
      </c>
      <c r="H187" s="197" t="s">
        <v>2935</v>
      </c>
      <c r="I187" s="198" t="s">
        <v>2955</v>
      </c>
      <c r="J187" s="198" t="s">
        <v>2364</v>
      </c>
      <c r="K187" s="1182" t="s">
        <v>2985</v>
      </c>
      <c r="L187" s="169"/>
      <c r="M187" s="169" t="str">
        <f t="shared" si="28"/>
        <v>D1603-12</v>
      </c>
      <c r="N187" s="169"/>
      <c r="O187" s="170"/>
      <c r="P187" s="170"/>
      <c r="Q187" s="170"/>
      <c r="R187" s="170"/>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c r="CE187" s="161"/>
      <c r="CF187" s="161"/>
      <c r="CG187" s="161"/>
      <c r="CH187" s="161"/>
      <c r="CI187" s="161"/>
      <c r="CJ187" s="161"/>
      <c r="CK187" s="161"/>
      <c r="CL187" s="161"/>
      <c r="CM187" s="161"/>
      <c r="CN187" s="161"/>
      <c r="CO187" s="161"/>
      <c r="CP187" s="161"/>
      <c r="CQ187" s="161"/>
      <c r="CR187" s="161"/>
      <c r="CS187" s="161"/>
      <c r="CT187" s="161"/>
      <c r="CU187" s="161"/>
      <c r="CV187" s="161"/>
      <c r="CW187" s="161"/>
      <c r="CX187" s="161"/>
      <c r="CY187" s="161"/>
      <c r="CZ187" s="161"/>
      <c r="DA187" s="161"/>
      <c r="DB187" s="161"/>
      <c r="DC187" s="161"/>
      <c r="DD187" s="161"/>
      <c r="DE187" s="161"/>
      <c r="DF187" s="161"/>
      <c r="DG187" s="161"/>
      <c r="DH187" s="161"/>
      <c r="DI187" s="161"/>
      <c r="DJ187" s="161"/>
      <c r="DK187" s="161"/>
      <c r="DL187" s="161"/>
      <c r="DM187" s="161"/>
      <c r="DN187" s="161"/>
      <c r="DO187" s="161"/>
      <c r="DP187" s="161"/>
      <c r="DQ187" s="161"/>
      <c r="DR187" s="161"/>
      <c r="DS187" s="161"/>
      <c r="DT187" s="161"/>
      <c r="DU187" s="161"/>
      <c r="DV187" s="161"/>
      <c r="DW187" s="161"/>
      <c r="DX187" s="161"/>
      <c r="DY187" s="161"/>
      <c r="DZ187" s="161"/>
      <c r="EA187" s="161"/>
      <c r="EB187" s="161"/>
      <c r="EC187" s="161"/>
      <c r="ED187" s="161"/>
      <c r="EE187" s="161"/>
      <c r="EF187" s="161"/>
      <c r="EG187" s="161"/>
      <c r="EH187" s="161"/>
      <c r="EI187" s="161"/>
      <c r="EJ187" s="161"/>
      <c r="EK187" s="161"/>
      <c r="EL187" s="161"/>
      <c r="EM187" s="161"/>
      <c r="EN187" s="161"/>
      <c r="EO187" s="161"/>
      <c r="EP187" s="161"/>
      <c r="EQ187" s="161"/>
      <c r="ER187" s="161"/>
      <c r="ES187" s="161"/>
      <c r="ET187" s="161"/>
      <c r="EU187" s="161"/>
      <c r="EV187" s="161"/>
      <c r="EW187" s="161"/>
      <c r="EX187" s="161"/>
      <c r="EY187" s="161"/>
      <c r="EZ187" s="161"/>
      <c r="FA187" s="161"/>
      <c r="FB187" s="161"/>
      <c r="FC187" s="161"/>
      <c r="FD187" s="161"/>
      <c r="FE187" s="161"/>
      <c r="FF187" s="161"/>
      <c r="FG187" s="161"/>
      <c r="FH187" s="161"/>
      <c r="FI187" s="161"/>
      <c r="FJ187" s="161"/>
      <c r="FK187" s="161"/>
      <c r="FL187" s="161"/>
      <c r="FM187" s="161"/>
      <c r="FN187" s="161"/>
      <c r="FO187" s="161"/>
      <c r="FP187" s="161"/>
      <c r="FQ187" s="161"/>
      <c r="FR187" s="161"/>
      <c r="FS187" s="161"/>
      <c r="FT187" s="161"/>
      <c r="FU187" s="161"/>
      <c r="FV187" s="161"/>
      <c r="FW187" s="161"/>
      <c r="FX187" s="161"/>
    </row>
    <row r="188" spans="1:180" s="513" customFormat="1" ht="30">
      <c r="A188" s="1526" t="s">
        <v>2018</v>
      </c>
      <c r="B188" s="194" t="s">
        <v>2916</v>
      </c>
      <c r="C188" s="830">
        <v>42437</v>
      </c>
      <c r="D188" s="196">
        <v>44256</v>
      </c>
      <c r="E188" s="196" t="str">
        <f t="shared" ca="1" si="30"/>
        <v>VIGENTE</v>
      </c>
      <c r="F188" s="196" t="str">
        <f t="shared" ca="1" si="31"/>
        <v>ALERTA</v>
      </c>
      <c r="G188" s="194" t="s">
        <v>1615</v>
      </c>
      <c r="H188" s="831" t="s">
        <v>2936</v>
      </c>
      <c r="I188" s="198" t="s">
        <v>2956</v>
      </c>
      <c r="J188" s="198" t="s">
        <v>2364</v>
      </c>
      <c r="K188" s="1182" t="s">
        <v>2975</v>
      </c>
      <c r="L188" s="169"/>
      <c r="M188" s="169" t="str">
        <f t="shared" si="28"/>
        <v>D1603-18</v>
      </c>
      <c r="N188" s="169"/>
      <c r="O188" s="170"/>
      <c r="P188" s="170"/>
      <c r="Q188" s="170"/>
      <c r="R188" s="170"/>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c r="CE188" s="161"/>
      <c r="CF188" s="161"/>
      <c r="CG188" s="161"/>
      <c r="CH188" s="161"/>
      <c r="CI188" s="161"/>
      <c r="CJ188" s="161"/>
      <c r="CK188" s="161"/>
      <c r="CL188" s="161"/>
      <c r="CM188" s="161"/>
      <c r="CN188" s="161"/>
      <c r="CO188" s="161"/>
      <c r="CP188" s="161"/>
      <c r="CQ188" s="161"/>
      <c r="CR188" s="161"/>
      <c r="CS188" s="161"/>
      <c r="CT188" s="161"/>
      <c r="CU188" s="161"/>
      <c r="CV188" s="161"/>
      <c r="CW188" s="161"/>
      <c r="CX188" s="161"/>
      <c r="CY188" s="161"/>
      <c r="CZ188" s="161"/>
      <c r="DA188" s="161"/>
      <c r="DB188" s="161"/>
      <c r="DC188" s="161"/>
      <c r="DD188" s="161"/>
      <c r="DE188" s="161"/>
      <c r="DF188" s="161"/>
      <c r="DG188" s="161"/>
      <c r="DH188" s="161"/>
      <c r="DI188" s="161"/>
      <c r="DJ188" s="161"/>
      <c r="DK188" s="161"/>
      <c r="DL188" s="161"/>
      <c r="DM188" s="161"/>
      <c r="DN188" s="161"/>
      <c r="DO188" s="161"/>
      <c r="DP188" s="161"/>
      <c r="DQ188" s="161"/>
      <c r="DR188" s="161"/>
      <c r="DS188" s="161"/>
      <c r="DT188" s="161"/>
      <c r="DU188" s="161"/>
      <c r="DV188" s="161"/>
      <c r="DW188" s="161"/>
      <c r="DX188" s="161"/>
      <c r="DY188" s="161"/>
      <c r="DZ188" s="161"/>
      <c r="EA188" s="161"/>
      <c r="EB188" s="161"/>
      <c r="EC188" s="161"/>
      <c r="ED188" s="161"/>
      <c r="EE188" s="161"/>
      <c r="EF188" s="161"/>
      <c r="EG188" s="161"/>
      <c r="EH188" s="161"/>
      <c r="EI188" s="161"/>
      <c r="EJ188" s="161"/>
      <c r="EK188" s="161"/>
      <c r="EL188" s="161"/>
      <c r="EM188" s="161"/>
      <c r="EN188" s="161"/>
      <c r="EO188" s="161"/>
      <c r="EP188" s="161"/>
      <c r="EQ188" s="161"/>
      <c r="ER188" s="161"/>
      <c r="ES188" s="161"/>
      <c r="ET188" s="161"/>
      <c r="EU188" s="161"/>
      <c r="EV188" s="161"/>
      <c r="EW188" s="161"/>
      <c r="EX188" s="161"/>
      <c r="EY188" s="161"/>
      <c r="EZ188" s="161"/>
      <c r="FA188" s="161"/>
      <c r="FB188" s="161"/>
      <c r="FC188" s="161"/>
      <c r="FD188" s="161"/>
      <c r="FE188" s="161"/>
      <c r="FF188" s="161"/>
      <c r="FG188" s="161"/>
      <c r="FH188" s="161"/>
      <c r="FI188" s="161"/>
      <c r="FJ188" s="161"/>
      <c r="FK188" s="161"/>
      <c r="FL188" s="161"/>
      <c r="FM188" s="161"/>
      <c r="FN188" s="161"/>
      <c r="FO188" s="161"/>
      <c r="FP188" s="161"/>
      <c r="FQ188" s="161"/>
      <c r="FR188" s="161"/>
      <c r="FS188" s="161"/>
      <c r="FT188" s="161"/>
      <c r="FU188" s="161"/>
      <c r="FV188" s="161"/>
      <c r="FW188" s="161"/>
      <c r="FX188" s="161"/>
    </row>
    <row r="189" spans="1:180" s="171" customFormat="1" ht="30">
      <c r="A189" s="1526" t="s">
        <v>2018</v>
      </c>
      <c r="B189" s="194" t="s">
        <v>2917</v>
      </c>
      <c r="C189" s="830">
        <v>42437</v>
      </c>
      <c r="D189" s="196">
        <v>44256</v>
      </c>
      <c r="E189" s="196" t="str">
        <f t="shared" ca="1" si="30"/>
        <v>VIGENTE</v>
      </c>
      <c r="F189" s="196" t="str">
        <f t="shared" ca="1" si="31"/>
        <v>ALERTA</v>
      </c>
      <c r="G189" s="194" t="s">
        <v>1615</v>
      </c>
      <c r="H189" s="831" t="s">
        <v>2937</v>
      </c>
      <c r="I189" s="198" t="s">
        <v>2957</v>
      </c>
      <c r="J189" s="198" t="s">
        <v>2364</v>
      </c>
      <c r="K189" s="1182" t="s">
        <v>2976</v>
      </c>
      <c r="L189" s="169"/>
      <c r="M189" s="169" t="str">
        <f t="shared" si="28"/>
        <v>D1603-18</v>
      </c>
      <c r="N189" s="169"/>
      <c r="O189" s="170"/>
      <c r="P189" s="170"/>
      <c r="Q189" s="170"/>
      <c r="R189" s="170"/>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c r="DL189" s="161"/>
      <c r="DM189" s="161"/>
      <c r="DN189" s="161"/>
      <c r="DO189" s="161"/>
      <c r="DP189" s="161"/>
      <c r="DQ189" s="161"/>
      <c r="DR189" s="161"/>
      <c r="DS189" s="161"/>
      <c r="DT189" s="161"/>
      <c r="DU189" s="161"/>
      <c r="DV189" s="161"/>
      <c r="DW189" s="161"/>
      <c r="DX189" s="161"/>
      <c r="DY189" s="161"/>
      <c r="DZ189" s="161"/>
      <c r="EA189" s="161"/>
      <c r="EB189" s="161"/>
      <c r="EC189" s="161"/>
      <c r="ED189" s="161"/>
      <c r="EE189" s="161"/>
      <c r="EF189" s="161"/>
      <c r="EG189" s="161"/>
      <c r="EH189" s="161"/>
      <c r="EI189" s="161"/>
      <c r="EJ189" s="161"/>
      <c r="EK189" s="161"/>
      <c r="EL189" s="161"/>
      <c r="EM189" s="161"/>
      <c r="EN189" s="161"/>
      <c r="EO189" s="161"/>
      <c r="EP189" s="161"/>
      <c r="EQ189" s="161"/>
      <c r="ER189" s="161"/>
      <c r="ES189" s="161"/>
      <c r="ET189" s="161"/>
      <c r="EU189" s="161"/>
      <c r="EV189" s="161"/>
      <c r="EW189" s="161"/>
      <c r="EX189" s="161"/>
      <c r="EY189" s="161"/>
      <c r="EZ189" s="161"/>
      <c r="FA189" s="161"/>
      <c r="FB189" s="161"/>
      <c r="FC189" s="161"/>
      <c r="FD189" s="161"/>
      <c r="FE189" s="161"/>
      <c r="FF189" s="161"/>
      <c r="FG189" s="161"/>
      <c r="FH189" s="161"/>
      <c r="FI189" s="161"/>
      <c r="FJ189" s="161"/>
      <c r="FK189" s="161"/>
      <c r="FL189" s="161"/>
      <c r="FM189" s="161"/>
      <c r="FN189" s="161"/>
      <c r="FO189" s="161"/>
      <c r="FP189" s="161"/>
      <c r="FQ189" s="161"/>
      <c r="FR189" s="161"/>
      <c r="FS189" s="161"/>
      <c r="FT189" s="161"/>
      <c r="FU189" s="161"/>
      <c r="FV189" s="161"/>
      <c r="FW189" s="161"/>
      <c r="FX189" s="161"/>
    </row>
    <row r="190" spans="1:180" s="171" customFormat="1" ht="30">
      <c r="A190" s="1526" t="s">
        <v>2018</v>
      </c>
      <c r="B190" s="194" t="s">
        <v>2918</v>
      </c>
      <c r="C190" s="830">
        <v>42437</v>
      </c>
      <c r="D190" s="196">
        <v>44256</v>
      </c>
      <c r="E190" s="196" t="str">
        <f t="shared" ca="1" si="30"/>
        <v>VIGENTE</v>
      </c>
      <c r="F190" s="196" t="str">
        <f t="shared" ca="1" si="31"/>
        <v>ALERTA</v>
      </c>
      <c r="G190" s="194" t="s">
        <v>1615</v>
      </c>
      <c r="H190" s="831" t="s">
        <v>2938</v>
      </c>
      <c r="I190" s="198" t="s">
        <v>2958</v>
      </c>
      <c r="J190" s="198" t="s">
        <v>2364</v>
      </c>
      <c r="K190" s="1182" t="s">
        <v>2977</v>
      </c>
      <c r="L190" s="169"/>
      <c r="M190" s="169" t="str">
        <f t="shared" si="28"/>
        <v>D1603-18</v>
      </c>
      <c r="N190" s="169"/>
      <c r="O190" s="170"/>
      <c r="P190" s="170"/>
      <c r="Q190" s="170"/>
      <c r="R190" s="170"/>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1"/>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c r="DL190" s="161"/>
      <c r="DM190" s="161"/>
      <c r="DN190" s="161"/>
      <c r="DO190" s="161"/>
      <c r="DP190" s="161"/>
      <c r="DQ190" s="161"/>
      <c r="DR190" s="161"/>
      <c r="DS190" s="161"/>
      <c r="DT190" s="161"/>
      <c r="DU190" s="161"/>
      <c r="DV190" s="161"/>
      <c r="DW190" s="161"/>
      <c r="DX190" s="161"/>
      <c r="DY190" s="161"/>
      <c r="DZ190" s="161"/>
      <c r="EA190" s="161"/>
      <c r="EB190" s="161"/>
      <c r="EC190" s="161"/>
      <c r="ED190" s="161"/>
      <c r="EE190" s="161"/>
      <c r="EF190" s="161"/>
      <c r="EG190" s="161"/>
      <c r="EH190" s="161"/>
      <c r="EI190" s="161"/>
      <c r="EJ190" s="161"/>
      <c r="EK190" s="161"/>
      <c r="EL190" s="161"/>
      <c r="EM190" s="161"/>
      <c r="EN190" s="161"/>
      <c r="EO190" s="161"/>
      <c r="EP190" s="161"/>
      <c r="EQ190" s="161"/>
      <c r="ER190" s="161"/>
      <c r="ES190" s="161"/>
      <c r="ET190" s="161"/>
      <c r="EU190" s="161"/>
      <c r="EV190" s="161"/>
      <c r="EW190" s="161"/>
      <c r="EX190" s="161"/>
      <c r="EY190" s="161"/>
      <c r="EZ190" s="161"/>
      <c r="FA190" s="161"/>
      <c r="FB190" s="161"/>
      <c r="FC190" s="161"/>
      <c r="FD190" s="161"/>
      <c r="FE190" s="161"/>
      <c r="FF190" s="161"/>
      <c r="FG190" s="161"/>
      <c r="FH190" s="161"/>
      <c r="FI190" s="161"/>
      <c r="FJ190" s="161"/>
      <c r="FK190" s="161"/>
      <c r="FL190" s="161"/>
      <c r="FM190" s="161"/>
      <c r="FN190" s="161"/>
      <c r="FO190" s="161"/>
      <c r="FP190" s="161"/>
      <c r="FQ190" s="161"/>
      <c r="FR190" s="161"/>
      <c r="FS190" s="161"/>
      <c r="FT190" s="161"/>
      <c r="FU190" s="161"/>
      <c r="FV190" s="161"/>
      <c r="FW190" s="161"/>
      <c r="FX190" s="161"/>
    </row>
    <row r="191" spans="1:180" s="171" customFormat="1" ht="30">
      <c r="A191" s="1526" t="s">
        <v>2018</v>
      </c>
      <c r="B191" s="194" t="s">
        <v>2919</v>
      </c>
      <c r="C191" s="830">
        <v>42437</v>
      </c>
      <c r="D191" s="196">
        <v>44256</v>
      </c>
      <c r="E191" s="196" t="str">
        <f t="shared" ca="1" si="30"/>
        <v>VIGENTE</v>
      </c>
      <c r="F191" s="196" t="str">
        <f t="shared" ca="1" si="31"/>
        <v>ALERTA</v>
      </c>
      <c r="G191" s="194" t="s">
        <v>1615</v>
      </c>
      <c r="H191" s="831" t="s">
        <v>2939</v>
      </c>
      <c r="I191" s="198" t="s">
        <v>2959</v>
      </c>
      <c r="J191" s="198" t="s">
        <v>2364</v>
      </c>
      <c r="K191" s="1182" t="s">
        <v>2978</v>
      </c>
      <c r="L191" s="169"/>
      <c r="M191" s="169" t="str">
        <f t="shared" si="28"/>
        <v>D1603-18</v>
      </c>
      <c r="N191" s="169"/>
      <c r="O191" s="170"/>
      <c r="P191" s="170"/>
      <c r="Q191" s="170"/>
      <c r="R191" s="170"/>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c r="CH191" s="161"/>
      <c r="CI191" s="161"/>
      <c r="CJ191" s="161"/>
      <c r="CK191" s="161"/>
      <c r="CL191" s="161"/>
      <c r="CM191" s="161"/>
      <c r="CN191" s="161"/>
      <c r="CO191" s="161"/>
      <c r="CP191" s="161"/>
      <c r="CQ191" s="161"/>
      <c r="CR191" s="161"/>
      <c r="CS191" s="161"/>
      <c r="CT191" s="161"/>
      <c r="CU191" s="161"/>
      <c r="CV191" s="161"/>
      <c r="CW191" s="161"/>
      <c r="CX191" s="161"/>
      <c r="CY191" s="161"/>
      <c r="CZ191" s="161"/>
      <c r="DA191" s="161"/>
      <c r="DB191" s="161"/>
      <c r="DC191" s="161"/>
      <c r="DD191" s="161"/>
      <c r="DE191" s="161"/>
      <c r="DF191" s="161"/>
      <c r="DG191" s="161"/>
      <c r="DH191" s="161"/>
      <c r="DI191" s="161"/>
      <c r="DJ191" s="161"/>
      <c r="DK191" s="161"/>
      <c r="DL191" s="161"/>
      <c r="DM191" s="161"/>
      <c r="DN191" s="161"/>
      <c r="DO191" s="161"/>
      <c r="DP191" s="161"/>
      <c r="DQ191" s="161"/>
      <c r="DR191" s="161"/>
      <c r="DS191" s="161"/>
      <c r="DT191" s="161"/>
      <c r="DU191" s="161"/>
      <c r="DV191" s="161"/>
      <c r="DW191" s="161"/>
      <c r="DX191" s="161"/>
      <c r="DY191" s="161"/>
      <c r="DZ191" s="161"/>
      <c r="EA191" s="161"/>
      <c r="EB191" s="161"/>
      <c r="EC191" s="161"/>
      <c r="ED191" s="161"/>
      <c r="EE191" s="161"/>
      <c r="EF191" s="161"/>
      <c r="EG191" s="161"/>
      <c r="EH191" s="161"/>
      <c r="EI191" s="161"/>
      <c r="EJ191" s="161"/>
      <c r="EK191" s="161"/>
      <c r="EL191" s="161"/>
      <c r="EM191" s="161"/>
      <c r="EN191" s="161"/>
      <c r="EO191" s="161"/>
      <c r="EP191" s="161"/>
      <c r="EQ191" s="161"/>
      <c r="ER191" s="161"/>
      <c r="ES191" s="161"/>
      <c r="ET191" s="161"/>
      <c r="EU191" s="161"/>
      <c r="EV191" s="161"/>
      <c r="EW191" s="161"/>
      <c r="EX191" s="161"/>
      <c r="EY191" s="161"/>
      <c r="EZ191" s="161"/>
      <c r="FA191" s="161"/>
      <c r="FB191" s="161"/>
      <c r="FC191" s="161"/>
      <c r="FD191" s="161"/>
      <c r="FE191" s="161"/>
      <c r="FF191" s="161"/>
      <c r="FG191" s="161"/>
      <c r="FH191" s="161"/>
      <c r="FI191" s="161"/>
      <c r="FJ191" s="161"/>
      <c r="FK191" s="161"/>
      <c r="FL191" s="161"/>
      <c r="FM191" s="161"/>
      <c r="FN191" s="161"/>
      <c r="FO191" s="161"/>
      <c r="FP191" s="161"/>
      <c r="FQ191" s="161"/>
      <c r="FR191" s="161"/>
      <c r="FS191" s="161"/>
      <c r="FT191" s="161"/>
      <c r="FU191" s="161"/>
      <c r="FV191" s="161"/>
      <c r="FW191" s="161"/>
      <c r="FX191" s="161"/>
    </row>
    <row r="192" spans="1:180" s="171" customFormat="1">
      <c r="A192" s="1526" t="s">
        <v>2018</v>
      </c>
      <c r="B192" s="194" t="s">
        <v>2920</v>
      </c>
      <c r="C192" s="830">
        <v>42437</v>
      </c>
      <c r="D192" s="196">
        <v>44256</v>
      </c>
      <c r="E192" s="196" t="str">
        <f t="shared" ca="1" si="30"/>
        <v>VIGENTE</v>
      </c>
      <c r="F192" s="196" t="str">
        <f t="shared" ca="1" si="31"/>
        <v>ALERTA</v>
      </c>
      <c r="G192" s="194" t="s">
        <v>1615</v>
      </c>
      <c r="H192" s="831" t="s">
        <v>2940</v>
      </c>
      <c r="I192" s="198" t="s">
        <v>2960</v>
      </c>
      <c r="J192" s="198" t="s">
        <v>2364</v>
      </c>
      <c r="K192" s="1182" t="s">
        <v>2979</v>
      </c>
      <c r="L192" s="169"/>
      <c r="M192" s="169" t="str">
        <f t="shared" si="28"/>
        <v>D1603-18</v>
      </c>
      <c r="N192" s="169"/>
      <c r="O192" s="170"/>
      <c r="P192" s="170"/>
      <c r="Q192" s="170"/>
      <c r="R192" s="170"/>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c r="CH192" s="161"/>
      <c r="CI192" s="161"/>
      <c r="CJ192" s="161"/>
      <c r="CK192" s="161"/>
      <c r="CL192" s="161"/>
      <c r="CM192" s="161"/>
      <c r="CN192" s="161"/>
      <c r="CO192" s="161"/>
      <c r="CP192" s="161"/>
      <c r="CQ192" s="161"/>
      <c r="CR192" s="161"/>
      <c r="CS192" s="161"/>
      <c r="CT192" s="161"/>
      <c r="CU192" s="161"/>
      <c r="CV192" s="161"/>
      <c r="CW192" s="161"/>
      <c r="CX192" s="161"/>
      <c r="CY192" s="161"/>
      <c r="CZ192" s="161"/>
      <c r="DA192" s="161"/>
      <c r="DB192" s="161"/>
      <c r="DC192" s="161"/>
      <c r="DD192" s="161"/>
      <c r="DE192" s="161"/>
      <c r="DF192" s="161"/>
      <c r="DG192" s="161"/>
      <c r="DH192" s="161"/>
      <c r="DI192" s="161"/>
      <c r="DJ192" s="161"/>
      <c r="DK192" s="161"/>
      <c r="DL192" s="161"/>
      <c r="DM192" s="161"/>
      <c r="DN192" s="161"/>
      <c r="DO192" s="161"/>
      <c r="DP192" s="161"/>
      <c r="DQ192" s="161"/>
      <c r="DR192" s="161"/>
      <c r="DS192" s="161"/>
      <c r="DT192" s="161"/>
      <c r="DU192" s="161"/>
      <c r="DV192" s="161"/>
      <c r="DW192" s="161"/>
      <c r="DX192" s="161"/>
      <c r="DY192" s="161"/>
      <c r="DZ192" s="161"/>
      <c r="EA192" s="161"/>
      <c r="EB192" s="161"/>
      <c r="EC192" s="161"/>
      <c r="ED192" s="161"/>
      <c r="EE192" s="161"/>
      <c r="EF192" s="161"/>
      <c r="EG192" s="161"/>
      <c r="EH192" s="161"/>
      <c r="EI192" s="161"/>
      <c r="EJ192" s="161"/>
      <c r="EK192" s="161"/>
      <c r="EL192" s="161"/>
      <c r="EM192" s="161"/>
      <c r="EN192" s="161"/>
      <c r="EO192" s="161"/>
      <c r="EP192" s="161"/>
      <c r="EQ192" s="161"/>
      <c r="ER192" s="161"/>
      <c r="ES192" s="161"/>
      <c r="ET192" s="161"/>
      <c r="EU192" s="161"/>
      <c r="EV192" s="161"/>
      <c r="EW192" s="161"/>
      <c r="EX192" s="161"/>
      <c r="EY192" s="161"/>
      <c r="EZ192" s="161"/>
      <c r="FA192" s="161"/>
      <c r="FB192" s="161"/>
      <c r="FC192" s="161"/>
      <c r="FD192" s="161"/>
      <c r="FE192" s="161"/>
      <c r="FF192" s="161"/>
      <c r="FG192" s="161"/>
      <c r="FH192" s="161"/>
      <c r="FI192" s="161"/>
      <c r="FJ192" s="161"/>
      <c r="FK192" s="161"/>
      <c r="FL192" s="161"/>
      <c r="FM192" s="161"/>
      <c r="FN192" s="161"/>
      <c r="FO192" s="161"/>
      <c r="FP192" s="161"/>
      <c r="FQ192" s="161"/>
      <c r="FR192" s="161"/>
      <c r="FS192" s="161"/>
      <c r="FT192" s="161"/>
      <c r="FU192" s="161"/>
      <c r="FV192" s="161"/>
      <c r="FW192" s="161"/>
      <c r="FX192" s="161"/>
    </row>
    <row r="193" spans="1:180" s="171" customFormat="1">
      <c r="A193" s="1526" t="s">
        <v>2018</v>
      </c>
      <c r="B193" s="194" t="s">
        <v>2921</v>
      </c>
      <c r="C193" s="830">
        <v>42437</v>
      </c>
      <c r="D193" s="196">
        <v>44256</v>
      </c>
      <c r="E193" s="196" t="str">
        <f t="shared" ca="1" si="30"/>
        <v>VIGENTE</v>
      </c>
      <c r="F193" s="196" t="str">
        <f t="shared" ca="1" si="31"/>
        <v>ALERTA</v>
      </c>
      <c r="G193" s="194" t="s">
        <v>1615</v>
      </c>
      <c r="H193" s="831" t="s">
        <v>2941</v>
      </c>
      <c r="I193" s="198" t="s">
        <v>2961</v>
      </c>
      <c r="J193" s="198" t="s">
        <v>2364</v>
      </c>
      <c r="K193" s="1182" t="s">
        <v>2980</v>
      </c>
      <c r="L193" s="169"/>
      <c r="M193" s="169" t="str">
        <f t="shared" si="28"/>
        <v>D1603-18</v>
      </c>
      <c r="N193" s="169"/>
      <c r="O193" s="170"/>
      <c r="P193" s="170"/>
      <c r="Q193" s="170"/>
      <c r="R193" s="170"/>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c r="CE193" s="161"/>
      <c r="CF193" s="161"/>
      <c r="CG193" s="161"/>
      <c r="CH193" s="161"/>
      <c r="CI193" s="161"/>
      <c r="CJ193" s="161"/>
      <c r="CK193" s="161"/>
      <c r="CL193" s="161"/>
      <c r="CM193" s="161"/>
      <c r="CN193" s="161"/>
      <c r="CO193" s="161"/>
      <c r="CP193" s="161"/>
      <c r="CQ193" s="161"/>
      <c r="CR193" s="161"/>
      <c r="CS193" s="161"/>
      <c r="CT193" s="161"/>
      <c r="CU193" s="161"/>
      <c r="CV193" s="161"/>
      <c r="CW193" s="161"/>
      <c r="CX193" s="161"/>
      <c r="CY193" s="161"/>
      <c r="CZ193" s="161"/>
      <c r="DA193" s="161"/>
      <c r="DB193" s="161"/>
      <c r="DC193" s="161"/>
      <c r="DD193" s="161"/>
      <c r="DE193" s="161"/>
      <c r="DF193" s="161"/>
      <c r="DG193" s="161"/>
      <c r="DH193" s="161"/>
      <c r="DI193" s="161"/>
      <c r="DJ193" s="161"/>
      <c r="DK193" s="161"/>
      <c r="DL193" s="161"/>
      <c r="DM193" s="161"/>
      <c r="DN193" s="161"/>
      <c r="DO193" s="161"/>
      <c r="DP193" s="161"/>
      <c r="DQ193" s="161"/>
      <c r="DR193" s="161"/>
      <c r="DS193" s="161"/>
      <c r="DT193" s="161"/>
      <c r="DU193" s="161"/>
      <c r="DV193" s="161"/>
      <c r="DW193" s="161"/>
      <c r="DX193" s="161"/>
      <c r="DY193" s="161"/>
      <c r="DZ193" s="161"/>
      <c r="EA193" s="161"/>
      <c r="EB193" s="161"/>
      <c r="EC193" s="161"/>
      <c r="ED193" s="161"/>
      <c r="EE193" s="161"/>
      <c r="EF193" s="161"/>
      <c r="EG193" s="161"/>
      <c r="EH193" s="161"/>
      <c r="EI193" s="161"/>
      <c r="EJ193" s="161"/>
      <c r="EK193" s="161"/>
      <c r="EL193" s="161"/>
      <c r="EM193" s="161"/>
      <c r="EN193" s="161"/>
      <c r="EO193" s="161"/>
      <c r="EP193" s="161"/>
      <c r="EQ193" s="161"/>
      <c r="ER193" s="161"/>
      <c r="ES193" s="161"/>
      <c r="ET193" s="161"/>
      <c r="EU193" s="161"/>
      <c r="EV193" s="161"/>
      <c r="EW193" s="161"/>
      <c r="EX193" s="161"/>
      <c r="EY193" s="161"/>
      <c r="EZ193" s="161"/>
      <c r="FA193" s="161"/>
      <c r="FB193" s="161"/>
      <c r="FC193" s="161"/>
      <c r="FD193" s="161"/>
      <c r="FE193" s="161"/>
      <c r="FF193" s="161"/>
      <c r="FG193" s="161"/>
      <c r="FH193" s="161"/>
      <c r="FI193" s="161"/>
      <c r="FJ193" s="161"/>
      <c r="FK193" s="161"/>
      <c r="FL193" s="161"/>
      <c r="FM193" s="161"/>
      <c r="FN193" s="161"/>
      <c r="FO193" s="161"/>
      <c r="FP193" s="161"/>
      <c r="FQ193" s="161"/>
      <c r="FR193" s="161"/>
      <c r="FS193" s="161"/>
      <c r="FT193" s="161"/>
      <c r="FU193" s="161"/>
      <c r="FV193" s="161"/>
      <c r="FW193" s="161"/>
      <c r="FX193" s="161"/>
    </row>
    <row r="194" spans="1:180" s="171" customFormat="1" ht="30">
      <c r="A194" s="1526" t="s">
        <v>2018</v>
      </c>
      <c r="B194" s="194" t="s">
        <v>2922</v>
      </c>
      <c r="C194" s="830">
        <v>42437</v>
      </c>
      <c r="D194" s="196">
        <v>44256</v>
      </c>
      <c r="E194" s="196" t="str">
        <f t="shared" ca="1" si="30"/>
        <v>VIGENTE</v>
      </c>
      <c r="F194" s="196" t="str">
        <f t="shared" ca="1" si="31"/>
        <v>ALERTA</v>
      </c>
      <c r="G194" s="194" t="s">
        <v>1615</v>
      </c>
      <c r="H194" s="831" t="s">
        <v>2942</v>
      </c>
      <c r="I194" s="198" t="s">
        <v>2962</v>
      </c>
      <c r="J194" s="198" t="s">
        <v>2364</v>
      </c>
      <c r="K194" s="1182" t="s">
        <v>2981</v>
      </c>
      <c r="L194" s="169"/>
      <c r="M194" s="169" t="str">
        <f t="shared" si="28"/>
        <v>D1603-18</v>
      </c>
      <c r="N194" s="169"/>
      <c r="O194" s="170"/>
      <c r="P194" s="170"/>
      <c r="Q194" s="170"/>
      <c r="R194" s="170"/>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c r="CE194" s="161"/>
      <c r="CF194" s="161"/>
      <c r="CG194" s="161"/>
      <c r="CH194" s="161"/>
      <c r="CI194" s="161"/>
      <c r="CJ194" s="161"/>
      <c r="CK194" s="161"/>
      <c r="CL194" s="161"/>
      <c r="CM194" s="161"/>
      <c r="CN194" s="161"/>
      <c r="CO194" s="161"/>
      <c r="CP194" s="161"/>
      <c r="CQ194" s="161"/>
      <c r="CR194" s="161"/>
      <c r="CS194" s="161"/>
      <c r="CT194" s="161"/>
      <c r="CU194" s="161"/>
      <c r="CV194" s="161"/>
      <c r="CW194" s="161"/>
      <c r="CX194" s="161"/>
      <c r="CY194" s="161"/>
      <c r="CZ194" s="161"/>
      <c r="DA194" s="161"/>
      <c r="DB194" s="161"/>
      <c r="DC194" s="161"/>
      <c r="DD194" s="161"/>
      <c r="DE194" s="161"/>
      <c r="DF194" s="161"/>
      <c r="DG194" s="161"/>
      <c r="DH194" s="161"/>
      <c r="DI194" s="161"/>
      <c r="DJ194" s="161"/>
      <c r="DK194" s="161"/>
      <c r="DL194" s="161"/>
      <c r="DM194" s="161"/>
      <c r="DN194" s="161"/>
      <c r="DO194" s="161"/>
      <c r="DP194" s="161"/>
      <c r="DQ194" s="161"/>
      <c r="DR194" s="161"/>
      <c r="DS194" s="161"/>
      <c r="DT194" s="161"/>
      <c r="DU194" s="161"/>
      <c r="DV194" s="161"/>
      <c r="DW194" s="161"/>
      <c r="DX194" s="161"/>
      <c r="DY194" s="161"/>
      <c r="DZ194" s="161"/>
      <c r="EA194" s="161"/>
      <c r="EB194" s="161"/>
      <c r="EC194" s="161"/>
      <c r="ED194" s="161"/>
      <c r="EE194" s="161"/>
      <c r="EF194" s="161"/>
      <c r="EG194" s="161"/>
      <c r="EH194" s="161"/>
      <c r="EI194" s="161"/>
      <c r="EJ194" s="161"/>
      <c r="EK194" s="161"/>
      <c r="EL194" s="161"/>
      <c r="EM194" s="161"/>
      <c r="EN194" s="161"/>
      <c r="EO194" s="161"/>
      <c r="EP194" s="161"/>
      <c r="EQ194" s="161"/>
      <c r="ER194" s="161"/>
      <c r="ES194" s="161"/>
      <c r="ET194" s="161"/>
      <c r="EU194" s="161"/>
      <c r="EV194" s="161"/>
      <c r="EW194" s="161"/>
      <c r="EX194" s="161"/>
      <c r="EY194" s="161"/>
      <c r="EZ194" s="161"/>
      <c r="FA194" s="161"/>
      <c r="FB194" s="161"/>
      <c r="FC194" s="161"/>
      <c r="FD194" s="161"/>
      <c r="FE194" s="161"/>
      <c r="FF194" s="161"/>
      <c r="FG194" s="161"/>
      <c r="FH194" s="161"/>
      <c r="FI194" s="161"/>
      <c r="FJ194" s="161"/>
      <c r="FK194" s="161"/>
      <c r="FL194" s="161"/>
      <c r="FM194" s="161"/>
      <c r="FN194" s="161"/>
      <c r="FO194" s="161"/>
      <c r="FP194" s="161"/>
      <c r="FQ194" s="161"/>
      <c r="FR194" s="161"/>
      <c r="FS194" s="161"/>
      <c r="FT194" s="161"/>
      <c r="FU194" s="161"/>
      <c r="FV194" s="161"/>
      <c r="FW194" s="161"/>
      <c r="FX194" s="161"/>
    </row>
    <row r="195" spans="1:180" s="171" customFormat="1">
      <c r="A195" s="1526" t="s">
        <v>2018</v>
      </c>
      <c r="B195" s="194" t="s">
        <v>2923</v>
      </c>
      <c r="C195" s="830">
        <v>42437</v>
      </c>
      <c r="D195" s="196">
        <v>44256</v>
      </c>
      <c r="E195" s="196" t="str">
        <f t="shared" ca="1" si="30"/>
        <v>VIGENTE</v>
      </c>
      <c r="F195" s="196" t="str">
        <f t="shared" ca="1" si="31"/>
        <v>ALERTA</v>
      </c>
      <c r="G195" s="194" t="s">
        <v>1615</v>
      </c>
      <c r="H195" s="831" t="s">
        <v>2943</v>
      </c>
      <c r="I195" s="198" t="s">
        <v>2963</v>
      </c>
      <c r="J195" s="198" t="s">
        <v>2364</v>
      </c>
      <c r="K195" s="1182" t="s">
        <v>2982</v>
      </c>
      <c r="L195" s="169"/>
      <c r="M195" s="169" t="str">
        <f t="shared" si="28"/>
        <v>D1603-18</v>
      </c>
      <c r="N195" s="169"/>
      <c r="O195" s="170"/>
      <c r="P195" s="170"/>
      <c r="Q195" s="170"/>
      <c r="R195" s="170"/>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c r="CE195" s="161"/>
      <c r="CF195" s="161"/>
      <c r="CG195" s="161"/>
      <c r="CH195" s="161"/>
      <c r="CI195" s="161"/>
      <c r="CJ195" s="161"/>
      <c r="CK195" s="161"/>
      <c r="CL195" s="161"/>
      <c r="CM195" s="161"/>
      <c r="CN195" s="161"/>
      <c r="CO195" s="161"/>
      <c r="CP195" s="161"/>
      <c r="CQ195" s="161"/>
      <c r="CR195" s="161"/>
      <c r="CS195" s="161"/>
      <c r="CT195" s="161"/>
      <c r="CU195" s="161"/>
      <c r="CV195" s="161"/>
      <c r="CW195" s="161"/>
      <c r="CX195" s="161"/>
      <c r="CY195" s="161"/>
      <c r="CZ195" s="161"/>
      <c r="DA195" s="161"/>
      <c r="DB195" s="161"/>
      <c r="DC195" s="161"/>
      <c r="DD195" s="161"/>
      <c r="DE195" s="161"/>
      <c r="DF195" s="161"/>
      <c r="DG195" s="161"/>
      <c r="DH195" s="161"/>
      <c r="DI195" s="161"/>
      <c r="DJ195" s="161"/>
      <c r="DK195" s="161"/>
      <c r="DL195" s="161"/>
      <c r="DM195" s="161"/>
      <c r="DN195" s="161"/>
      <c r="DO195" s="161"/>
      <c r="DP195" s="161"/>
      <c r="DQ195" s="161"/>
      <c r="DR195" s="161"/>
      <c r="DS195" s="161"/>
      <c r="DT195" s="161"/>
      <c r="DU195" s="161"/>
      <c r="DV195" s="161"/>
      <c r="DW195" s="161"/>
      <c r="DX195" s="161"/>
      <c r="DY195" s="161"/>
      <c r="DZ195" s="161"/>
      <c r="EA195" s="161"/>
      <c r="EB195" s="161"/>
      <c r="EC195" s="161"/>
      <c r="ED195" s="161"/>
      <c r="EE195" s="161"/>
      <c r="EF195" s="161"/>
      <c r="EG195" s="161"/>
      <c r="EH195" s="161"/>
      <c r="EI195" s="161"/>
      <c r="EJ195" s="161"/>
      <c r="EK195" s="161"/>
      <c r="EL195" s="161"/>
      <c r="EM195" s="161"/>
      <c r="EN195" s="161"/>
      <c r="EO195" s="161"/>
      <c r="EP195" s="161"/>
      <c r="EQ195" s="161"/>
      <c r="ER195" s="161"/>
      <c r="ES195" s="161"/>
      <c r="ET195" s="161"/>
      <c r="EU195" s="161"/>
      <c r="EV195" s="161"/>
      <c r="EW195" s="161"/>
      <c r="EX195" s="161"/>
      <c r="EY195" s="161"/>
      <c r="EZ195" s="161"/>
      <c r="FA195" s="161"/>
      <c r="FB195" s="161"/>
      <c r="FC195" s="161"/>
      <c r="FD195" s="161"/>
      <c r="FE195" s="161"/>
      <c r="FF195" s="161"/>
      <c r="FG195" s="161"/>
      <c r="FH195" s="161"/>
      <c r="FI195" s="161"/>
      <c r="FJ195" s="161"/>
      <c r="FK195" s="161"/>
      <c r="FL195" s="161"/>
      <c r="FM195" s="161"/>
      <c r="FN195" s="161"/>
      <c r="FO195" s="161"/>
      <c r="FP195" s="161"/>
      <c r="FQ195" s="161"/>
      <c r="FR195" s="161"/>
      <c r="FS195" s="161"/>
      <c r="FT195" s="161"/>
      <c r="FU195" s="161"/>
      <c r="FV195" s="161"/>
      <c r="FW195" s="161"/>
      <c r="FX195" s="161"/>
    </row>
    <row r="196" spans="1:180" s="171" customFormat="1" ht="30">
      <c r="A196" s="1526" t="s">
        <v>2018</v>
      </c>
      <c r="B196" s="194" t="s">
        <v>2924</v>
      </c>
      <c r="C196" s="830">
        <v>42437</v>
      </c>
      <c r="D196" s="196">
        <v>44256</v>
      </c>
      <c r="E196" s="196" t="str">
        <f t="shared" ca="1" si="30"/>
        <v>VIGENTE</v>
      </c>
      <c r="F196" s="196" t="str">
        <f t="shared" ca="1" si="31"/>
        <v>ALERTA</v>
      </c>
      <c r="G196" s="194" t="s">
        <v>1615</v>
      </c>
      <c r="H196" s="197" t="s">
        <v>2944</v>
      </c>
      <c r="I196" s="198" t="s">
        <v>2964</v>
      </c>
      <c r="J196" s="198" t="s">
        <v>2364</v>
      </c>
      <c r="K196" s="1182" t="s">
        <v>2983</v>
      </c>
      <c r="L196" s="169"/>
      <c r="M196" s="169" t="str">
        <f t="shared" si="28"/>
        <v>D1603-18</v>
      </c>
      <c r="N196" s="169"/>
      <c r="O196" s="170"/>
      <c r="P196" s="170"/>
      <c r="Q196" s="170"/>
      <c r="R196" s="170"/>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c r="CE196" s="161"/>
      <c r="CF196" s="161"/>
      <c r="CG196" s="161"/>
      <c r="CH196" s="161"/>
      <c r="CI196" s="161"/>
      <c r="CJ196" s="161"/>
      <c r="CK196" s="161"/>
      <c r="CL196" s="161"/>
      <c r="CM196" s="161"/>
      <c r="CN196" s="161"/>
      <c r="CO196" s="161"/>
      <c r="CP196" s="161"/>
      <c r="CQ196" s="161"/>
      <c r="CR196" s="161"/>
      <c r="CS196" s="161"/>
      <c r="CT196" s="161"/>
      <c r="CU196" s="161"/>
      <c r="CV196" s="161"/>
      <c r="CW196" s="161"/>
      <c r="CX196" s="161"/>
      <c r="CY196" s="161"/>
      <c r="CZ196" s="161"/>
      <c r="DA196" s="161"/>
      <c r="DB196" s="161"/>
      <c r="DC196" s="161"/>
      <c r="DD196" s="161"/>
      <c r="DE196" s="161"/>
      <c r="DF196" s="161"/>
      <c r="DG196" s="161"/>
      <c r="DH196" s="161"/>
      <c r="DI196" s="161"/>
      <c r="DJ196" s="161"/>
      <c r="DK196" s="161"/>
      <c r="DL196" s="161"/>
      <c r="DM196" s="161"/>
      <c r="DN196" s="161"/>
      <c r="DO196" s="161"/>
      <c r="DP196" s="161"/>
      <c r="DQ196" s="161"/>
      <c r="DR196" s="161"/>
      <c r="DS196" s="161"/>
      <c r="DT196" s="161"/>
      <c r="DU196" s="161"/>
      <c r="DV196" s="161"/>
      <c r="DW196" s="161"/>
      <c r="DX196" s="161"/>
      <c r="DY196" s="161"/>
      <c r="DZ196" s="161"/>
      <c r="EA196" s="161"/>
      <c r="EB196" s="161"/>
      <c r="EC196" s="161"/>
      <c r="ED196" s="161"/>
      <c r="EE196" s="161"/>
      <c r="EF196" s="161"/>
      <c r="EG196" s="161"/>
      <c r="EH196" s="161"/>
      <c r="EI196" s="161"/>
      <c r="EJ196" s="161"/>
      <c r="EK196" s="161"/>
      <c r="EL196" s="161"/>
      <c r="EM196" s="161"/>
      <c r="EN196" s="161"/>
      <c r="EO196" s="161"/>
      <c r="EP196" s="161"/>
      <c r="EQ196" s="161"/>
      <c r="ER196" s="161"/>
      <c r="ES196" s="161"/>
      <c r="ET196" s="161"/>
      <c r="EU196" s="161"/>
      <c r="EV196" s="161"/>
      <c r="EW196" s="161"/>
      <c r="EX196" s="161"/>
      <c r="EY196" s="161"/>
      <c r="EZ196" s="161"/>
      <c r="FA196" s="161"/>
      <c r="FB196" s="161"/>
      <c r="FC196" s="161"/>
      <c r="FD196" s="161"/>
      <c r="FE196" s="161"/>
      <c r="FF196" s="161"/>
      <c r="FG196" s="161"/>
      <c r="FH196" s="161"/>
      <c r="FI196" s="161"/>
      <c r="FJ196" s="161"/>
      <c r="FK196" s="161"/>
      <c r="FL196" s="161"/>
      <c r="FM196" s="161"/>
      <c r="FN196" s="161"/>
      <c r="FO196" s="161"/>
      <c r="FP196" s="161"/>
      <c r="FQ196" s="161"/>
      <c r="FR196" s="161"/>
      <c r="FS196" s="161"/>
      <c r="FT196" s="161"/>
      <c r="FU196" s="161"/>
      <c r="FV196" s="161"/>
      <c r="FW196" s="161"/>
      <c r="FX196" s="161"/>
    </row>
    <row r="197" spans="1:180" s="171" customFormat="1" ht="30">
      <c r="A197" s="1526" t="s">
        <v>2018</v>
      </c>
      <c r="B197" s="194" t="s">
        <v>2925</v>
      </c>
      <c r="C197" s="830">
        <v>42437</v>
      </c>
      <c r="D197" s="196">
        <v>44256</v>
      </c>
      <c r="E197" s="196" t="str">
        <f t="shared" ca="1" si="30"/>
        <v>VIGENTE</v>
      </c>
      <c r="F197" s="196" t="str">
        <f t="shared" ca="1" si="31"/>
        <v>ALERTA</v>
      </c>
      <c r="G197" s="194" t="s">
        <v>1615</v>
      </c>
      <c r="H197" s="197" t="s">
        <v>2945</v>
      </c>
      <c r="I197" s="198" t="s">
        <v>2965</v>
      </c>
      <c r="J197" s="198" t="s">
        <v>2364</v>
      </c>
      <c r="K197" s="1182" t="s">
        <v>2984</v>
      </c>
      <c r="L197" s="169"/>
      <c r="M197" s="169" t="str">
        <f t="shared" si="28"/>
        <v>D1603-18</v>
      </c>
      <c r="N197" s="169"/>
      <c r="O197" s="170"/>
      <c r="P197" s="170"/>
      <c r="Q197" s="170"/>
      <c r="R197" s="170"/>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c r="CE197" s="161"/>
      <c r="CF197" s="161"/>
      <c r="CG197" s="161"/>
      <c r="CH197" s="161"/>
      <c r="CI197" s="161"/>
      <c r="CJ197" s="161"/>
      <c r="CK197" s="161"/>
      <c r="CL197" s="161"/>
      <c r="CM197" s="161"/>
      <c r="CN197" s="161"/>
      <c r="CO197" s="161"/>
      <c r="CP197" s="161"/>
      <c r="CQ197" s="161"/>
      <c r="CR197" s="161"/>
      <c r="CS197" s="161"/>
      <c r="CT197" s="161"/>
      <c r="CU197" s="161"/>
      <c r="CV197" s="161"/>
      <c r="CW197" s="161"/>
      <c r="CX197" s="161"/>
      <c r="CY197" s="161"/>
      <c r="CZ197" s="161"/>
      <c r="DA197" s="161"/>
      <c r="DB197" s="161"/>
      <c r="DC197" s="161"/>
      <c r="DD197" s="161"/>
      <c r="DE197" s="161"/>
      <c r="DF197" s="161"/>
      <c r="DG197" s="161"/>
      <c r="DH197" s="161"/>
      <c r="DI197" s="161"/>
      <c r="DJ197" s="161"/>
      <c r="DK197" s="161"/>
      <c r="DL197" s="161"/>
      <c r="DM197" s="161"/>
      <c r="DN197" s="161"/>
      <c r="DO197" s="161"/>
      <c r="DP197" s="161"/>
      <c r="DQ197" s="161"/>
      <c r="DR197" s="161"/>
      <c r="DS197" s="161"/>
      <c r="DT197" s="161"/>
      <c r="DU197" s="161"/>
      <c r="DV197" s="161"/>
      <c r="DW197" s="161"/>
      <c r="DX197" s="161"/>
      <c r="DY197" s="161"/>
      <c r="DZ197" s="161"/>
      <c r="EA197" s="161"/>
      <c r="EB197" s="161"/>
      <c r="EC197" s="161"/>
      <c r="ED197" s="161"/>
      <c r="EE197" s="161"/>
      <c r="EF197" s="161"/>
      <c r="EG197" s="161"/>
      <c r="EH197" s="161"/>
      <c r="EI197" s="161"/>
      <c r="EJ197" s="161"/>
      <c r="EK197" s="161"/>
      <c r="EL197" s="161"/>
      <c r="EM197" s="161"/>
      <c r="EN197" s="161"/>
      <c r="EO197" s="161"/>
      <c r="EP197" s="161"/>
      <c r="EQ197" s="161"/>
      <c r="ER197" s="161"/>
      <c r="ES197" s="161"/>
      <c r="ET197" s="161"/>
      <c r="EU197" s="161"/>
      <c r="EV197" s="161"/>
      <c r="EW197" s="161"/>
      <c r="EX197" s="161"/>
      <c r="EY197" s="161"/>
      <c r="EZ197" s="161"/>
      <c r="FA197" s="161"/>
      <c r="FB197" s="161"/>
      <c r="FC197" s="161"/>
      <c r="FD197" s="161"/>
      <c r="FE197" s="161"/>
      <c r="FF197" s="161"/>
      <c r="FG197" s="161"/>
      <c r="FH197" s="161"/>
      <c r="FI197" s="161"/>
      <c r="FJ197" s="161"/>
      <c r="FK197" s="161"/>
      <c r="FL197" s="161"/>
      <c r="FM197" s="161"/>
      <c r="FN197" s="161"/>
      <c r="FO197" s="161"/>
      <c r="FP197" s="161"/>
      <c r="FQ197" s="161"/>
      <c r="FR197" s="161"/>
      <c r="FS197" s="161"/>
      <c r="FT197" s="161"/>
      <c r="FU197" s="161"/>
      <c r="FV197" s="161"/>
      <c r="FW197" s="161"/>
      <c r="FX197" s="161"/>
    </row>
    <row r="198" spans="1:180" s="171" customFormat="1" ht="30">
      <c r="A198" s="1526" t="s">
        <v>2018</v>
      </c>
      <c r="B198" s="194" t="s">
        <v>2926</v>
      </c>
      <c r="C198" s="830">
        <v>42437</v>
      </c>
      <c r="D198" s="196">
        <v>44256</v>
      </c>
      <c r="E198" s="196" t="str">
        <f t="shared" ca="1" si="30"/>
        <v>VIGENTE</v>
      </c>
      <c r="F198" s="196" t="str">
        <f t="shared" ca="1" si="31"/>
        <v>ALERTA</v>
      </c>
      <c r="G198" s="194" t="s">
        <v>1615</v>
      </c>
      <c r="H198" s="197" t="s">
        <v>2946</v>
      </c>
      <c r="I198" s="198" t="s">
        <v>2966</v>
      </c>
      <c r="J198" s="198" t="s">
        <v>2364</v>
      </c>
      <c r="K198" s="1182" t="s">
        <v>2986</v>
      </c>
      <c r="L198" s="169"/>
      <c r="M198" s="169" t="str">
        <f t="shared" si="28"/>
        <v>D1603-18</v>
      </c>
      <c r="N198" s="169"/>
      <c r="O198" s="170"/>
      <c r="P198" s="170"/>
      <c r="Q198" s="170"/>
      <c r="R198" s="170"/>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c r="CE198" s="161"/>
      <c r="CF198" s="161"/>
      <c r="CG198" s="161"/>
      <c r="CH198" s="161"/>
      <c r="CI198" s="161"/>
      <c r="CJ198" s="161"/>
      <c r="CK198" s="161"/>
      <c r="CL198" s="161"/>
      <c r="CM198" s="161"/>
      <c r="CN198" s="161"/>
      <c r="CO198" s="161"/>
      <c r="CP198" s="161"/>
      <c r="CQ198" s="161"/>
      <c r="CR198" s="161"/>
      <c r="CS198" s="161"/>
      <c r="CT198" s="161"/>
      <c r="CU198" s="161"/>
      <c r="CV198" s="161"/>
      <c r="CW198" s="161"/>
      <c r="CX198" s="161"/>
      <c r="CY198" s="161"/>
      <c r="CZ198" s="161"/>
      <c r="DA198" s="161"/>
      <c r="DB198" s="161"/>
      <c r="DC198" s="161"/>
      <c r="DD198" s="161"/>
      <c r="DE198" s="161"/>
      <c r="DF198" s="161"/>
      <c r="DG198" s="161"/>
      <c r="DH198" s="161"/>
      <c r="DI198" s="161"/>
      <c r="DJ198" s="161"/>
      <c r="DK198" s="161"/>
      <c r="DL198" s="161"/>
      <c r="DM198" s="161"/>
      <c r="DN198" s="161"/>
      <c r="DO198" s="161"/>
      <c r="DP198" s="161"/>
      <c r="DQ198" s="161"/>
      <c r="DR198" s="161"/>
      <c r="DS198" s="161"/>
      <c r="DT198" s="161"/>
      <c r="DU198" s="161"/>
      <c r="DV198" s="161"/>
      <c r="DW198" s="161"/>
      <c r="DX198" s="161"/>
      <c r="DY198" s="161"/>
      <c r="DZ198" s="161"/>
      <c r="EA198" s="161"/>
      <c r="EB198" s="161"/>
      <c r="EC198" s="161"/>
      <c r="ED198" s="161"/>
      <c r="EE198" s="161"/>
      <c r="EF198" s="161"/>
      <c r="EG198" s="161"/>
      <c r="EH198" s="161"/>
      <c r="EI198" s="161"/>
      <c r="EJ198" s="161"/>
      <c r="EK198" s="161"/>
      <c r="EL198" s="161"/>
      <c r="EM198" s="161"/>
      <c r="EN198" s="161"/>
      <c r="EO198" s="161"/>
      <c r="EP198" s="161"/>
      <c r="EQ198" s="161"/>
      <c r="ER198" s="161"/>
      <c r="ES198" s="161"/>
      <c r="ET198" s="161"/>
      <c r="EU198" s="161"/>
      <c r="EV198" s="161"/>
      <c r="EW198" s="161"/>
      <c r="EX198" s="161"/>
      <c r="EY198" s="161"/>
      <c r="EZ198" s="161"/>
      <c r="FA198" s="161"/>
      <c r="FB198" s="161"/>
      <c r="FC198" s="161"/>
      <c r="FD198" s="161"/>
      <c r="FE198" s="161"/>
      <c r="FF198" s="161"/>
      <c r="FG198" s="161"/>
      <c r="FH198" s="161"/>
      <c r="FI198" s="161"/>
      <c r="FJ198" s="161"/>
      <c r="FK198" s="161"/>
      <c r="FL198" s="161"/>
      <c r="FM198" s="161"/>
      <c r="FN198" s="161"/>
      <c r="FO198" s="161"/>
      <c r="FP198" s="161"/>
      <c r="FQ198" s="161"/>
      <c r="FR198" s="161"/>
      <c r="FS198" s="161"/>
      <c r="FT198" s="161"/>
      <c r="FU198" s="161"/>
      <c r="FV198" s="161"/>
      <c r="FW198" s="161"/>
      <c r="FX198" s="161"/>
    </row>
    <row r="199" spans="1:180" s="171" customFormat="1" ht="30">
      <c r="A199" s="1526" t="s">
        <v>2018</v>
      </c>
      <c r="B199" s="194" t="s">
        <v>2927</v>
      </c>
      <c r="C199" s="830">
        <v>42437</v>
      </c>
      <c r="D199" s="196">
        <v>44256</v>
      </c>
      <c r="E199" s="196" t="str">
        <f t="shared" ca="1" si="30"/>
        <v>VIGENTE</v>
      </c>
      <c r="F199" s="196" t="str">
        <f t="shared" ca="1" si="31"/>
        <v>ALERTA</v>
      </c>
      <c r="G199" s="194" t="s">
        <v>1615</v>
      </c>
      <c r="H199" s="197" t="s">
        <v>2947</v>
      </c>
      <c r="I199" s="198" t="s">
        <v>2967</v>
      </c>
      <c r="J199" s="198" t="s">
        <v>2364</v>
      </c>
      <c r="K199" s="1182" t="s">
        <v>2987</v>
      </c>
      <c r="L199" s="169"/>
      <c r="M199" s="169" t="str">
        <f t="shared" si="28"/>
        <v>D1603-18</v>
      </c>
      <c r="N199" s="169"/>
      <c r="O199" s="170"/>
      <c r="P199" s="170"/>
      <c r="Q199" s="170"/>
      <c r="R199" s="170"/>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c r="CE199" s="161"/>
      <c r="CF199" s="161"/>
      <c r="CG199" s="161"/>
      <c r="CH199" s="161"/>
      <c r="CI199" s="161"/>
      <c r="CJ199" s="161"/>
      <c r="CK199" s="161"/>
      <c r="CL199" s="161"/>
      <c r="CM199" s="161"/>
      <c r="CN199" s="161"/>
      <c r="CO199" s="161"/>
      <c r="CP199" s="161"/>
      <c r="CQ199" s="161"/>
      <c r="CR199" s="161"/>
      <c r="CS199" s="161"/>
      <c r="CT199" s="161"/>
      <c r="CU199" s="161"/>
      <c r="CV199" s="161"/>
      <c r="CW199" s="161"/>
      <c r="CX199" s="161"/>
      <c r="CY199" s="161"/>
      <c r="CZ199" s="161"/>
      <c r="DA199" s="161"/>
      <c r="DB199" s="161"/>
      <c r="DC199" s="161"/>
      <c r="DD199" s="161"/>
      <c r="DE199" s="161"/>
      <c r="DF199" s="161"/>
      <c r="DG199" s="161"/>
      <c r="DH199" s="161"/>
      <c r="DI199" s="161"/>
      <c r="DJ199" s="161"/>
      <c r="DK199" s="161"/>
      <c r="DL199" s="161"/>
      <c r="DM199" s="161"/>
      <c r="DN199" s="161"/>
      <c r="DO199" s="161"/>
      <c r="DP199" s="161"/>
      <c r="DQ199" s="161"/>
      <c r="DR199" s="161"/>
      <c r="DS199" s="161"/>
      <c r="DT199" s="161"/>
      <c r="DU199" s="161"/>
      <c r="DV199" s="161"/>
      <c r="DW199" s="161"/>
      <c r="DX199" s="161"/>
      <c r="DY199" s="161"/>
      <c r="DZ199" s="161"/>
      <c r="EA199" s="161"/>
      <c r="EB199" s="161"/>
      <c r="EC199" s="161"/>
      <c r="ED199" s="161"/>
      <c r="EE199" s="161"/>
      <c r="EF199" s="161"/>
      <c r="EG199" s="161"/>
      <c r="EH199" s="161"/>
      <c r="EI199" s="161"/>
      <c r="EJ199" s="161"/>
      <c r="EK199" s="161"/>
      <c r="EL199" s="161"/>
      <c r="EM199" s="161"/>
      <c r="EN199" s="161"/>
      <c r="EO199" s="161"/>
      <c r="EP199" s="161"/>
      <c r="EQ199" s="161"/>
      <c r="ER199" s="161"/>
      <c r="ES199" s="161"/>
      <c r="ET199" s="161"/>
      <c r="EU199" s="161"/>
      <c r="EV199" s="161"/>
      <c r="EW199" s="161"/>
      <c r="EX199" s="161"/>
      <c r="EY199" s="161"/>
      <c r="EZ199" s="161"/>
      <c r="FA199" s="161"/>
      <c r="FB199" s="161"/>
      <c r="FC199" s="161"/>
      <c r="FD199" s="161"/>
      <c r="FE199" s="161"/>
      <c r="FF199" s="161"/>
      <c r="FG199" s="161"/>
      <c r="FH199" s="161"/>
      <c r="FI199" s="161"/>
      <c r="FJ199" s="161"/>
      <c r="FK199" s="161"/>
      <c r="FL199" s="161"/>
      <c r="FM199" s="161"/>
      <c r="FN199" s="161"/>
      <c r="FO199" s="161"/>
      <c r="FP199" s="161"/>
      <c r="FQ199" s="161"/>
      <c r="FR199" s="161"/>
      <c r="FS199" s="161"/>
      <c r="FT199" s="161"/>
      <c r="FU199" s="161"/>
      <c r="FV199" s="161"/>
      <c r="FW199" s="161"/>
      <c r="FX199" s="161"/>
    </row>
    <row r="200" spans="1:180" s="171" customFormat="1" ht="30">
      <c r="A200" s="1526" t="s">
        <v>2018</v>
      </c>
      <c r="B200" s="194" t="s">
        <v>2928</v>
      </c>
      <c r="C200" s="830">
        <v>42437</v>
      </c>
      <c r="D200" s="196">
        <v>44256</v>
      </c>
      <c r="E200" s="196" t="str">
        <f t="shared" ca="1" si="30"/>
        <v>VIGENTE</v>
      </c>
      <c r="F200" s="196" t="str">
        <f t="shared" ca="1" si="31"/>
        <v>ALERTA</v>
      </c>
      <c r="G200" s="194" t="s">
        <v>1615</v>
      </c>
      <c r="H200" s="197" t="s">
        <v>2948</v>
      </c>
      <c r="I200" s="198" t="s">
        <v>2968</v>
      </c>
      <c r="J200" s="198" t="s">
        <v>2364</v>
      </c>
      <c r="K200" s="1182" t="s">
        <v>2988</v>
      </c>
      <c r="L200" s="169"/>
      <c r="M200" s="169" t="str">
        <f t="shared" si="28"/>
        <v>D1603-18</v>
      </c>
      <c r="N200" s="169"/>
      <c r="O200" s="170"/>
      <c r="P200" s="170"/>
      <c r="Q200" s="170"/>
      <c r="R200" s="170"/>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c r="CE200" s="161"/>
      <c r="CF200" s="161"/>
      <c r="CG200" s="161"/>
      <c r="CH200" s="161"/>
      <c r="CI200" s="161"/>
      <c r="CJ200" s="161"/>
      <c r="CK200" s="161"/>
      <c r="CL200" s="161"/>
      <c r="CM200" s="161"/>
      <c r="CN200" s="161"/>
      <c r="CO200" s="161"/>
      <c r="CP200" s="161"/>
      <c r="CQ200" s="161"/>
      <c r="CR200" s="161"/>
      <c r="CS200" s="161"/>
      <c r="CT200" s="161"/>
      <c r="CU200" s="161"/>
      <c r="CV200" s="161"/>
      <c r="CW200" s="161"/>
      <c r="CX200" s="161"/>
      <c r="CY200" s="161"/>
      <c r="CZ200" s="161"/>
      <c r="DA200" s="161"/>
      <c r="DB200" s="161"/>
      <c r="DC200" s="161"/>
      <c r="DD200" s="161"/>
      <c r="DE200" s="161"/>
      <c r="DF200" s="161"/>
      <c r="DG200" s="161"/>
      <c r="DH200" s="161"/>
      <c r="DI200" s="161"/>
      <c r="DJ200" s="161"/>
      <c r="DK200" s="161"/>
      <c r="DL200" s="161"/>
      <c r="DM200" s="161"/>
      <c r="DN200" s="161"/>
      <c r="DO200" s="161"/>
      <c r="DP200" s="161"/>
      <c r="DQ200" s="161"/>
      <c r="DR200" s="161"/>
      <c r="DS200" s="161"/>
      <c r="DT200" s="161"/>
      <c r="DU200" s="161"/>
      <c r="DV200" s="161"/>
      <c r="DW200" s="161"/>
      <c r="DX200" s="161"/>
      <c r="DY200" s="161"/>
      <c r="DZ200" s="161"/>
      <c r="EA200" s="161"/>
      <c r="EB200" s="161"/>
      <c r="EC200" s="161"/>
      <c r="ED200" s="161"/>
      <c r="EE200" s="161"/>
      <c r="EF200" s="161"/>
      <c r="EG200" s="161"/>
      <c r="EH200" s="161"/>
      <c r="EI200" s="161"/>
      <c r="EJ200" s="161"/>
      <c r="EK200" s="161"/>
      <c r="EL200" s="161"/>
      <c r="EM200" s="161"/>
      <c r="EN200" s="161"/>
      <c r="EO200" s="161"/>
      <c r="EP200" s="161"/>
      <c r="EQ200" s="161"/>
      <c r="ER200" s="161"/>
      <c r="ES200" s="161"/>
      <c r="ET200" s="161"/>
      <c r="EU200" s="161"/>
      <c r="EV200" s="161"/>
      <c r="EW200" s="161"/>
      <c r="EX200" s="161"/>
      <c r="EY200" s="161"/>
      <c r="EZ200" s="161"/>
      <c r="FA200" s="161"/>
      <c r="FB200" s="161"/>
      <c r="FC200" s="161"/>
      <c r="FD200" s="161"/>
      <c r="FE200" s="161"/>
      <c r="FF200" s="161"/>
      <c r="FG200" s="161"/>
      <c r="FH200" s="161"/>
      <c r="FI200" s="161"/>
      <c r="FJ200" s="161"/>
      <c r="FK200" s="161"/>
      <c r="FL200" s="161"/>
      <c r="FM200" s="161"/>
      <c r="FN200" s="161"/>
      <c r="FO200" s="161"/>
      <c r="FP200" s="161"/>
      <c r="FQ200" s="161"/>
      <c r="FR200" s="161"/>
      <c r="FS200" s="161"/>
      <c r="FT200" s="161"/>
      <c r="FU200" s="161"/>
      <c r="FV200" s="161"/>
      <c r="FW200" s="161"/>
      <c r="FX200" s="161"/>
    </row>
    <row r="201" spans="1:180" s="171" customFormat="1" ht="30">
      <c r="A201" s="1526" t="s">
        <v>2018</v>
      </c>
      <c r="B201" s="194" t="s">
        <v>2929</v>
      </c>
      <c r="C201" s="830">
        <v>42437</v>
      </c>
      <c r="D201" s="196">
        <v>44256</v>
      </c>
      <c r="E201" s="196" t="str">
        <f t="shared" ca="1" si="30"/>
        <v>VIGENTE</v>
      </c>
      <c r="F201" s="196" t="str">
        <f t="shared" ca="1" si="31"/>
        <v>ALERTA</v>
      </c>
      <c r="G201" s="194" t="s">
        <v>1615</v>
      </c>
      <c r="H201" s="197" t="s">
        <v>2949</v>
      </c>
      <c r="I201" s="198" t="s">
        <v>2969</v>
      </c>
      <c r="J201" s="198" t="s">
        <v>2364</v>
      </c>
      <c r="K201" s="1182" t="s">
        <v>2989</v>
      </c>
      <c r="L201" s="169"/>
      <c r="M201" s="169" t="str">
        <f t="shared" si="28"/>
        <v>D1603-18</v>
      </c>
      <c r="N201" s="169"/>
      <c r="O201" s="170"/>
      <c r="P201" s="170"/>
      <c r="Q201" s="170"/>
      <c r="R201" s="170"/>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c r="CE201" s="161"/>
      <c r="CF201" s="161"/>
      <c r="CG201" s="161"/>
      <c r="CH201" s="161"/>
      <c r="CI201" s="161"/>
      <c r="CJ201" s="161"/>
      <c r="CK201" s="161"/>
      <c r="CL201" s="161"/>
      <c r="CM201" s="161"/>
      <c r="CN201" s="161"/>
      <c r="CO201" s="161"/>
      <c r="CP201" s="161"/>
      <c r="CQ201" s="161"/>
      <c r="CR201" s="161"/>
      <c r="CS201" s="161"/>
      <c r="CT201" s="161"/>
      <c r="CU201" s="161"/>
      <c r="CV201" s="161"/>
      <c r="CW201" s="161"/>
      <c r="CX201" s="161"/>
      <c r="CY201" s="161"/>
      <c r="CZ201" s="161"/>
      <c r="DA201" s="161"/>
      <c r="DB201" s="161"/>
      <c r="DC201" s="161"/>
      <c r="DD201" s="161"/>
      <c r="DE201" s="161"/>
      <c r="DF201" s="161"/>
      <c r="DG201" s="161"/>
      <c r="DH201" s="161"/>
      <c r="DI201" s="161"/>
      <c r="DJ201" s="161"/>
      <c r="DK201" s="161"/>
      <c r="DL201" s="161"/>
      <c r="DM201" s="161"/>
      <c r="DN201" s="161"/>
      <c r="DO201" s="161"/>
      <c r="DP201" s="161"/>
      <c r="DQ201" s="161"/>
      <c r="DR201" s="161"/>
      <c r="DS201" s="161"/>
      <c r="DT201" s="161"/>
      <c r="DU201" s="161"/>
      <c r="DV201" s="161"/>
      <c r="DW201" s="161"/>
      <c r="DX201" s="161"/>
      <c r="DY201" s="161"/>
      <c r="DZ201" s="161"/>
      <c r="EA201" s="161"/>
      <c r="EB201" s="161"/>
      <c r="EC201" s="161"/>
      <c r="ED201" s="161"/>
      <c r="EE201" s="161"/>
      <c r="EF201" s="161"/>
      <c r="EG201" s="161"/>
      <c r="EH201" s="161"/>
      <c r="EI201" s="161"/>
      <c r="EJ201" s="161"/>
      <c r="EK201" s="161"/>
      <c r="EL201" s="161"/>
      <c r="EM201" s="161"/>
      <c r="EN201" s="161"/>
      <c r="EO201" s="161"/>
      <c r="EP201" s="161"/>
      <c r="EQ201" s="161"/>
      <c r="ER201" s="161"/>
      <c r="ES201" s="161"/>
      <c r="ET201" s="161"/>
      <c r="EU201" s="161"/>
      <c r="EV201" s="161"/>
      <c r="EW201" s="161"/>
      <c r="EX201" s="161"/>
      <c r="EY201" s="161"/>
      <c r="EZ201" s="161"/>
      <c r="FA201" s="161"/>
      <c r="FB201" s="161"/>
      <c r="FC201" s="161"/>
      <c r="FD201" s="161"/>
      <c r="FE201" s="161"/>
      <c r="FF201" s="161"/>
      <c r="FG201" s="161"/>
      <c r="FH201" s="161"/>
      <c r="FI201" s="161"/>
      <c r="FJ201" s="161"/>
      <c r="FK201" s="161"/>
      <c r="FL201" s="161"/>
      <c r="FM201" s="161"/>
      <c r="FN201" s="161"/>
      <c r="FO201" s="161"/>
      <c r="FP201" s="161"/>
      <c r="FQ201" s="161"/>
      <c r="FR201" s="161"/>
      <c r="FS201" s="161"/>
      <c r="FT201" s="161"/>
      <c r="FU201" s="161"/>
      <c r="FV201" s="161"/>
      <c r="FW201" s="161"/>
      <c r="FX201" s="161"/>
    </row>
    <row r="202" spans="1:180" s="171" customFormat="1" ht="30">
      <c r="A202" s="1526" t="s">
        <v>2018</v>
      </c>
      <c r="B202" s="194" t="s">
        <v>2930</v>
      </c>
      <c r="C202" s="830">
        <v>42437</v>
      </c>
      <c r="D202" s="196">
        <v>44256</v>
      </c>
      <c r="E202" s="196" t="str">
        <f t="shared" ca="1" si="30"/>
        <v>VIGENTE</v>
      </c>
      <c r="F202" s="196" t="str">
        <f t="shared" ca="1" si="31"/>
        <v>ALERTA</v>
      </c>
      <c r="G202" s="194" t="s">
        <v>1615</v>
      </c>
      <c r="H202" s="197" t="s">
        <v>2950</v>
      </c>
      <c r="I202" s="198" t="s">
        <v>2970</v>
      </c>
      <c r="J202" s="198" t="s">
        <v>2364</v>
      </c>
      <c r="K202" s="1182" t="s">
        <v>2990</v>
      </c>
      <c r="L202" s="169"/>
      <c r="M202" s="169" t="str">
        <f t="shared" si="28"/>
        <v>D1603-18</v>
      </c>
      <c r="N202" s="169"/>
      <c r="O202" s="170"/>
      <c r="P202" s="170"/>
      <c r="Q202" s="170"/>
      <c r="R202" s="170"/>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c r="CE202" s="161"/>
      <c r="CF202" s="161"/>
      <c r="CG202" s="161"/>
      <c r="CH202" s="161"/>
      <c r="CI202" s="161"/>
      <c r="CJ202" s="161"/>
      <c r="CK202" s="161"/>
      <c r="CL202" s="161"/>
      <c r="CM202" s="161"/>
      <c r="CN202" s="161"/>
      <c r="CO202" s="161"/>
      <c r="CP202" s="161"/>
      <c r="CQ202" s="161"/>
      <c r="CR202" s="161"/>
      <c r="CS202" s="161"/>
      <c r="CT202" s="161"/>
      <c r="CU202" s="161"/>
      <c r="CV202" s="161"/>
      <c r="CW202" s="161"/>
      <c r="CX202" s="161"/>
      <c r="CY202" s="161"/>
      <c r="CZ202" s="161"/>
      <c r="DA202" s="161"/>
      <c r="DB202" s="161"/>
      <c r="DC202" s="161"/>
      <c r="DD202" s="161"/>
      <c r="DE202" s="161"/>
      <c r="DF202" s="161"/>
      <c r="DG202" s="161"/>
      <c r="DH202" s="161"/>
      <c r="DI202" s="161"/>
      <c r="DJ202" s="161"/>
      <c r="DK202" s="161"/>
      <c r="DL202" s="161"/>
      <c r="DM202" s="161"/>
      <c r="DN202" s="161"/>
      <c r="DO202" s="161"/>
      <c r="DP202" s="161"/>
      <c r="DQ202" s="161"/>
      <c r="DR202" s="161"/>
      <c r="DS202" s="161"/>
      <c r="DT202" s="161"/>
      <c r="DU202" s="161"/>
      <c r="DV202" s="161"/>
      <c r="DW202" s="161"/>
      <c r="DX202" s="161"/>
      <c r="DY202" s="161"/>
      <c r="DZ202" s="161"/>
      <c r="EA202" s="161"/>
      <c r="EB202" s="161"/>
      <c r="EC202" s="161"/>
      <c r="ED202" s="161"/>
      <c r="EE202" s="161"/>
      <c r="EF202" s="161"/>
      <c r="EG202" s="161"/>
      <c r="EH202" s="161"/>
      <c r="EI202" s="161"/>
      <c r="EJ202" s="161"/>
      <c r="EK202" s="161"/>
      <c r="EL202" s="161"/>
      <c r="EM202" s="161"/>
      <c r="EN202" s="161"/>
      <c r="EO202" s="161"/>
      <c r="EP202" s="161"/>
      <c r="EQ202" s="161"/>
      <c r="ER202" s="161"/>
      <c r="ES202" s="161"/>
      <c r="ET202" s="161"/>
      <c r="EU202" s="161"/>
      <c r="EV202" s="161"/>
      <c r="EW202" s="161"/>
      <c r="EX202" s="161"/>
      <c r="EY202" s="161"/>
      <c r="EZ202" s="161"/>
      <c r="FA202" s="161"/>
      <c r="FB202" s="161"/>
      <c r="FC202" s="161"/>
      <c r="FD202" s="161"/>
      <c r="FE202" s="161"/>
      <c r="FF202" s="161"/>
      <c r="FG202" s="161"/>
      <c r="FH202" s="161"/>
      <c r="FI202" s="161"/>
      <c r="FJ202" s="161"/>
      <c r="FK202" s="161"/>
      <c r="FL202" s="161"/>
      <c r="FM202" s="161"/>
      <c r="FN202" s="161"/>
      <c r="FO202" s="161"/>
      <c r="FP202" s="161"/>
      <c r="FQ202" s="161"/>
      <c r="FR202" s="161"/>
      <c r="FS202" s="161"/>
      <c r="FT202" s="161"/>
      <c r="FU202" s="161"/>
      <c r="FV202" s="161"/>
      <c r="FW202" s="161"/>
      <c r="FX202" s="161"/>
    </row>
    <row r="203" spans="1:180" s="171" customFormat="1" ht="30">
      <c r="A203" s="1526" t="s">
        <v>2018</v>
      </c>
      <c r="B203" s="194" t="s">
        <v>2931</v>
      </c>
      <c r="C203" s="830">
        <v>42437</v>
      </c>
      <c r="D203" s="196">
        <v>44256</v>
      </c>
      <c r="E203" s="196" t="str">
        <f t="shared" ca="1" si="30"/>
        <v>VIGENTE</v>
      </c>
      <c r="F203" s="196" t="str">
        <f t="shared" ca="1" si="31"/>
        <v>ALERTA</v>
      </c>
      <c r="G203" s="194" t="s">
        <v>1615</v>
      </c>
      <c r="H203" s="197" t="s">
        <v>2951</v>
      </c>
      <c r="I203" s="198" t="s">
        <v>2971</v>
      </c>
      <c r="J203" s="198" t="s">
        <v>2364</v>
      </c>
      <c r="K203" s="1182" t="s">
        <v>2991</v>
      </c>
      <c r="L203" s="169"/>
      <c r="M203" s="169" t="str">
        <f t="shared" si="28"/>
        <v>D1603-18</v>
      </c>
      <c r="N203" s="169"/>
      <c r="O203" s="170"/>
      <c r="P203" s="170"/>
      <c r="Q203" s="170"/>
      <c r="R203" s="170"/>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c r="CH203" s="161"/>
      <c r="CI203" s="161"/>
      <c r="CJ203" s="161"/>
      <c r="CK203" s="161"/>
      <c r="CL203" s="161"/>
      <c r="CM203" s="161"/>
      <c r="CN203" s="161"/>
      <c r="CO203" s="161"/>
      <c r="CP203" s="161"/>
      <c r="CQ203" s="161"/>
      <c r="CR203" s="161"/>
      <c r="CS203" s="161"/>
      <c r="CT203" s="161"/>
      <c r="CU203" s="161"/>
      <c r="CV203" s="161"/>
      <c r="CW203" s="161"/>
      <c r="CX203" s="161"/>
      <c r="CY203" s="161"/>
      <c r="CZ203" s="161"/>
      <c r="DA203" s="161"/>
      <c r="DB203" s="161"/>
      <c r="DC203" s="161"/>
      <c r="DD203" s="161"/>
      <c r="DE203" s="161"/>
      <c r="DF203" s="161"/>
      <c r="DG203" s="161"/>
      <c r="DH203" s="161"/>
      <c r="DI203" s="161"/>
      <c r="DJ203" s="161"/>
      <c r="DK203" s="161"/>
      <c r="DL203" s="161"/>
      <c r="DM203" s="161"/>
      <c r="DN203" s="161"/>
      <c r="DO203" s="161"/>
      <c r="DP203" s="161"/>
      <c r="DQ203" s="161"/>
      <c r="DR203" s="161"/>
      <c r="DS203" s="161"/>
      <c r="DT203" s="161"/>
      <c r="DU203" s="161"/>
      <c r="DV203" s="161"/>
      <c r="DW203" s="161"/>
      <c r="DX203" s="161"/>
      <c r="DY203" s="161"/>
      <c r="DZ203" s="161"/>
      <c r="EA203" s="161"/>
      <c r="EB203" s="161"/>
      <c r="EC203" s="161"/>
      <c r="ED203" s="161"/>
      <c r="EE203" s="161"/>
      <c r="EF203" s="161"/>
      <c r="EG203" s="161"/>
      <c r="EH203" s="161"/>
      <c r="EI203" s="161"/>
      <c r="EJ203" s="161"/>
      <c r="EK203" s="161"/>
      <c r="EL203" s="161"/>
      <c r="EM203" s="161"/>
      <c r="EN203" s="161"/>
      <c r="EO203" s="161"/>
      <c r="EP203" s="161"/>
      <c r="EQ203" s="161"/>
      <c r="ER203" s="161"/>
      <c r="ES203" s="161"/>
      <c r="ET203" s="161"/>
      <c r="EU203" s="161"/>
      <c r="EV203" s="161"/>
      <c r="EW203" s="161"/>
      <c r="EX203" s="161"/>
      <c r="EY203" s="161"/>
      <c r="EZ203" s="161"/>
      <c r="FA203" s="161"/>
      <c r="FB203" s="161"/>
      <c r="FC203" s="161"/>
      <c r="FD203" s="161"/>
      <c r="FE203" s="161"/>
      <c r="FF203" s="161"/>
      <c r="FG203" s="161"/>
      <c r="FH203" s="161"/>
      <c r="FI203" s="161"/>
      <c r="FJ203" s="161"/>
      <c r="FK203" s="161"/>
      <c r="FL203" s="161"/>
      <c r="FM203" s="161"/>
      <c r="FN203" s="161"/>
      <c r="FO203" s="161"/>
      <c r="FP203" s="161"/>
      <c r="FQ203" s="161"/>
      <c r="FR203" s="161"/>
      <c r="FS203" s="161"/>
      <c r="FT203" s="161"/>
      <c r="FU203" s="161"/>
      <c r="FV203" s="161"/>
      <c r="FW203" s="161"/>
      <c r="FX203" s="161"/>
    </row>
    <row r="204" spans="1:180" s="171" customFormat="1" ht="30">
      <c r="A204" s="1526" t="s">
        <v>2018</v>
      </c>
      <c r="B204" s="194" t="s">
        <v>2932</v>
      </c>
      <c r="C204" s="830">
        <v>42437</v>
      </c>
      <c r="D204" s="196">
        <v>44256</v>
      </c>
      <c r="E204" s="196" t="str">
        <f t="shared" ca="1" si="30"/>
        <v>VIGENTE</v>
      </c>
      <c r="F204" s="196" t="str">
        <f t="shared" ca="1" si="31"/>
        <v>ALERTA</v>
      </c>
      <c r="G204" s="194" t="s">
        <v>1615</v>
      </c>
      <c r="H204" s="197" t="s">
        <v>2952</v>
      </c>
      <c r="I204" s="198" t="s">
        <v>2972</v>
      </c>
      <c r="J204" s="198" t="s">
        <v>2364</v>
      </c>
      <c r="K204" s="1182" t="s">
        <v>2992</v>
      </c>
      <c r="L204" s="169"/>
      <c r="M204" s="169" t="str">
        <f t="shared" si="28"/>
        <v>D1603-18</v>
      </c>
      <c r="N204" s="169"/>
      <c r="O204" s="170"/>
      <c r="P204" s="170"/>
      <c r="Q204" s="170"/>
      <c r="R204" s="170"/>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c r="CE204" s="161"/>
      <c r="CF204" s="161"/>
      <c r="CG204" s="161"/>
      <c r="CH204" s="161"/>
      <c r="CI204" s="161"/>
      <c r="CJ204" s="161"/>
      <c r="CK204" s="161"/>
      <c r="CL204" s="161"/>
      <c r="CM204" s="161"/>
      <c r="CN204" s="161"/>
      <c r="CO204" s="161"/>
      <c r="CP204" s="161"/>
      <c r="CQ204" s="161"/>
      <c r="CR204" s="161"/>
      <c r="CS204" s="161"/>
      <c r="CT204" s="161"/>
      <c r="CU204" s="161"/>
      <c r="CV204" s="161"/>
      <c r="CW204" s="161"/>
      <c r="CX204" s="161"/>
      <c r="CY204" s="161"/>
      <c r="CZ204" s="161"/>
      <c r="DA204" s="161"/>
      <c r="DB204" s="161"/>
      <c r="DC204" s="161"/>
      <c r="DD204" s="161"/>
      <c r="DE204" s="161"/>
      <c r="DF204" s="161"/>
      <c r="DG204" s="161"/>
      <c r="DH204" s="161"/>
      <c r="DI204" s="161"/>
      <c r="DJ204" s="161"/>
      <c r="DK204" s="161"/>
      <c r="DL204" s="161"/>
      <c r="DM204" s="161"/>
      <c r="DN204" s="161"/>
      <c r="DO204" s="161"/>
      <c r="DP204" s="161"/>
      <c r="DQ204" s="161"/>
      <c r="DR204" s="161"/>
      <c r="DS204" s="161"/>
      <c r="DT204" s="161"/>
      <c r="DU204" s="161"/>
      <c r="DV204" s="161"/>
      <c r="DW204" s="161"/>
      <c r="DX204" s="161"/>
      <c r="DY204" s="161"/>
      <c r="DZ204" s="161"/>
      <c r="EA204" s="161"/>
      <c r="EB204" s="161"/>
      <c r="EC204" s="161"/>
      <c r="ED204" s="161"/>
      <c r="EE204" s="161"/>
      <c r="EF204" s="161"/>
      <c r="EG204" s="161"/>
      <c r="EH204" s="161"/>
      <c r="EI204" s="161"/>
      <c r="EJ204" s="161"/>
      <c r="EK204" s="161"/>
      <c r="EL204" s="161"/>
      <c r="EM204" s="161"/>
      <c r="EN204" s="161"/>
      <c r="EO204" s="161"/>
      <c r="EP204" s="161"/>
      <c r="EQ204" s="161"/>
      <c r="ER204" s="161"/>
      <c r="ES204" s="161"/>
      <c r="ET204" s="161"/>
      <c r="EU204" s="161"/>
      <c r="EV204" s="161"/>
      <c r="EW204" s="161"/>
      <c r="EX204" s="161"/>
      <c r="EY204" s="161"/>
      <c r="EZ204" s="161"/>
      <c r="FA204" s="161"/>
      <c r="FB204" s="161"/>
      <c r="FC204" s="161"/>
      <c r="FD204" s="161"/>
      <c r="FE204" s="161"/>
      <c r="FF204" s="161"/>
      <c r="FG204" s="161"/>
      <c r="FH204" s="161"/>
      <c r="FI204" s="161"/>
      <c r="FJ204" s="161"/>
      <c r="FK204" s="161"/>
      <c r="FL204" s="161"/>
      <c r="FM204" s="161"/>
      <c r="FN204" s="161"/>
      <c r="FO204" s="161"/>
      <c r="FP204" s="161"/>
      <c r="FQ204" s="161"/>
      <c r="FR204" s="161"/>
      <c r="FS204" s="161"/>
      <c r="FT204" s="161"/>
      <c r="FU204" s="161"/>
      <c r="FV204" s="161"/>
      <c r="FW204" s="161"/>
      <c r="FX204" s="161"/>
    </row>
    <row r="205" spans="1:180" s="171" customFormat="1" ht="30">
      <c r="A205" s="1526" t="s">
        <v>2018</v>
      </c>
      <c r="B205" s="194" t="s">
        <v>2933</v>
      </c>
      <c r="C205" s="830">
        <v>42437</v>
      </c>
      <c r="D205" s="196">
        <v>44256</v>
      </c>
      <c r="E205" s="196" t="str">
        <f t="shared" ca="1" si="30"/>
        <v>VIGENTE</v>
      </c>
      <c r="F205" s="196" t="str">
        <f t="shared" ca="1" si="31"/>
        <v>ALERTA</v>
      </c>
      <c r="G205" s="194" t="s">
        <v>1615</v>
      </c>
      <c r="H205" s="197" t="s">
        <v>2953</v>
      </c>
      <c r="I205" s="198" t="s">
        <v>2973</v>
      </c>
      <c r="J205" s="198" t="s">
        <v>2364</v>
      </c>
      <c r="K205" s="1182" t="s">
        <v>2994</v>
      </c>
      <c r="L205" s="169"/>
      <c r="M205" s="169" t="str">
        <f t="shared" si="28"/>
        <v>D1603-18</v>
      </c>
      <c r="N205" s="169"/>
      <c r="O205" s="170"/>
      <c r="P205" s="170"/>
      <c r="Q205" s="170"/>
      <c r="R205" s="170"/>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c r="CE205" s="161"/>
      <c r="CF205" s="161"/>
      <c r="CG205" s="161"/>
      <c r="CH205" s="161"/>
      <c r="CI205" s="161"/>
      <c r="CJ205" s="161"/>
      <c r="CK205" s="161"/>
      <c r="CL205" s="161"/>
      <c r="CM205" s="161"/>
      <c r="CN205" s="161"/>
      <c r="CO205" s="161"/>
      <c r="CP205" s="161"/>
      <c r="CQ205" s="161"/>
      <c r="CR205" s="161"/>
      <c r="CS205" s="161"/>
      <c r="CT205" s="161"/>
      <c r="CU205" s="161"/>
      <c r="CV205" s="161"/>
      <c r="CW205" s="161"/>
      <c r="CX205" s="161"/>
      <c r="CY205" s="161"/>
      <c r="CZ205" s="161"/>
      <c r="DA205" s="161"/>
      <c r="DB205" s="161"/>
      <c r="DC205" s="161"/>
      <c r="DD205" s="161"/>
      <c r="DE205" s="161"/>
      <c r="DF205" s="161"/>
      <c r="DG205" s="161"/>
      <c r="DH205" s="161"/>
      <c r="DI205" s="161"/>
      <c r="DJ205" s="161"/>
      <c r="DK205" s="161"/>
      <c r="DL205" s="161"/>
      <c r="DM205" s="161"/>
      <c r="DN205" s="161"/>
      <c r="DO205" s="161"/>
      <c r="DP205" s="161"/>
      <c r="DQ205" s="161"/>
      <c r="DR205" s="161"/>
      <c r="DS205" s="161"/>
      <c r="DT205" s="161"/>
      <c r="DU205" s="161"/>
      <c r="DV205" s="161"/>
      <c r="DW205" s="161"/>
      <c r="DX205" s="161"/>
      <c r="DY205" s="161"/>
      <c r="DZ205" s="161"/>
      <c r="EA205" s="161"/>
      <c r="EB205" s="161"/>
      <c r="EC205" s="161"/>
      <c r="ED205" s="161"/>
      <c r="EE205" s="161"/>
      <c r="EF205" s="161"/>
      <c r="EG205" s="161"/>
      <c r="EH205" s="161"/>
      <c r="EI205" s="161"/>
      <c r="EJ205" s="161"/>
      <c r="EK205" s="161"/>
      <c r="EL205" s="161"/>
      <c r="EM205" s="161"/>
      <c r="EN205" s="161"/>
      <c r="EO205" s="161"/>
      <c r="EP205" s="161"/>
      <c r="EQ205" s="161"/>
      <c r="ER205" s="161"/>
      <c r="ES205" s="161"/>
      <c r="ET205" s="161"/>
      <c r="EU205" s="161"/>
      <c r="EV205" s="161"/>
      <c r="EW205" s="161"/>
      <c r="EX205" s="161"/>
      <c r="EY205" s="161"/>
      <c r="EZ205" s="161"/>
      <c r="FA205" s="161"/>
      <c r="FB205" s="161"/>
      <c r="FC205" s="161"/>
      <c r="FD205" s="161"/>
      <c r="FE205" s="161"/>
      <c r="FF205" s="161"/>
      <c r="FG205" s="161"/>
      <c r="FH205" s="161"/>
      <c r="FI205" s="161"/>
      <c r="FJ205" s="161"/>
      <c r="FK205" s="161"/>
      <c r="FL205" s="161"/>
      <c r="FM205" s="161"/>
      <c r="FN205" s="161"/>
      <c r="FO205" s="161"/>
      <c r="FP205" s="161"/>
      <c r="FQ205" s="161"/>
      <c r="FR205" s="161"/>
      <c r="FS205" s="161"/>
      <c r="FT205" s="161"/>
      <c r="FU205" s="161"/>
      <c r="FV205" s="161"/>
      <c r="FW205" s="161"/>
      <c r="FX205" s="161"/>
    </row>
    <row r="206" spans="1:180" s="171" customFormat="1" ht="30">
      <c r="A206" s="1526" t="s">
        <v>2018</v>
      </c>
      <c r="B206" s="194" t="s">
        <v>2934</v>
      </c>
      <c r="C206" s="830">
        <v>42437</v>
      </c>
      <c r="D206" s="196">
        <v>44256</v>
      </c>
      <c r="E206" s="196" t="str">
        <f t="shared" ca="1" si="30"/>
        <v>VIGENTE</v>
      </c>
      <c r="F206" s="196" t="str">
        <f t="shared" ca="1" si="31"/>
        <v>ALERTA</v>
      </c>
      <c r="G206" s="194" t="s">
        <v>1615</v>
      </c>
      <c r="H206" s="197" t="s">
        <v>2954</v>
      </c>
      <c r="I206" s="198" t="s">
        <v>2974</v>
      </c>
      <c r="J206" s="198" t="s">
        <v>2364</v>
      </c>
      <c r="K206" s="1182" t="s">
        <v>2993</v>
      </c>
      <c r="L206" s="169"/>
      <c r="M206" s="169" t="str">
        <f t="shared" si="28"/>
        <v>D1603-18</v>
      </c>
      <c r="N206" s="169"/>
      <c r="O206" s="170"/>
      <c r="P206" s="170"/>
      <c r="Q206" s="170"/>
      <c r="R206" s="170"/>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c r="CE206" s="161"/>
      <c r="CF206" s="161"/>
      <c r="CG206" s="161"/>
      <c r="CH206" s="161"/>
      <c r="CI206" s="161"/>
      <c r="CJ206" s="161"/>
      <c r="CK206" s="161"/>
      <c r="CL206" s="161"/>
      <c r="CM206" s="161"/>
      <c r="CN206" s="161"/>
      <c r="CO206" s="161"/>
      <c r="CP206" s="161"/>
      <c r="CQ206" s="161"/>
      <c r="CR206" s="161"/>
      <c r="CS206" s="161"/>
      <c r="CT206" s="161"/>
      <c r="CU206" s="161"/>
      <c r="CV206" s="161"/>
      <c r="CW206" s="161"/>
      <c r="CX206" s="161"/>
      <c r="CY206" s="161"/>
      <c r="CZ206" s="161"/>
      <c r="DA206" s="161"/>
      <c r="DB206" s="161"/>
      <c r="DC206" s="161"/>
      <c r="DD206" s="161"/>
      <c r="DE206" s="161"/>
      <c r="DF206" s="161"/>
      <c r="DG206" s="161"/>
      <c r="DH206" s="161"/>
      <c r="DI206" s="161"/>
      <c r="DJ206" s="161"/>
      <c r="DK206" s="161"/>
      <c r="DL206" s="161"/>
      <c r="DM206" s="161"/>
      <c r="DN206" s="161"/>
      <c r="DO206" s="161"/>
      <c r="DP206" s="161"/>
      <c r="DQ206" s="161"/>
      <c r="DR206" s="161"/>
      <c r="DS206" s="161"/>
      <c r="DT206" s="161"/>
      <c r="DU206" s="161"/>
      <c r="DV206" s="161"/>
      <c r="DW206" s="161"/>
      <c r="DX206" s="161"/>
      <c r="DY206" s="161"/>
      <c r="DZ206" s="161"/>
      <c r="EA206" s="161"/>
      <c r="EB206" s="161"/>
      <c r="EC206" s="161"/>
      <c r="ED206" s="161"/>
      <c r="EE206" s="161"/>
      <c r="EF206" s="161"/>
      <c r="EG206" s="161"/>
      <c r="EH206" s="161"/>
      <c r="EI206" s="161"/>
      <c r="EJ206" s="161"/>
      <c r="EK206" s="161"/>
      <c r="EL206" s="161"/>
      <c r="EM206" s="161"/>
      <c r="EN206" s="161"/>
      <c r="EO206" s="161"/>
      <c r="EP206" s="161"/>
      <c r="EQ206" s="161"/>
      <c r="ER206" s="161"/>
      <c r="ES206" s="161"/>
      <c r="ET206" s="161"/>
      <c r="EU206" s="161"/>
      <c r="EV206" s="161"/>
      <c r="EW206" s="161"/>
      <c r="EX206" s="161"/>
      <c r="EY206" s="161"/>
      <c r="EZ206" s="161"/>
      <c r="FA206" s="161"/>
      <c r="FB206" s="161"/>
      <c r="FC206" s="161"/>
      <c r="FD206" s="161"/>
      <c r="FE206" s="161"/>
      <c r="FF206" s="161"/>
      <c r="FG206" s="161"/>
      <c r="FH206" s="161"/>
      <c r="FI206" s="161"/>
      <c r="FJ206" s="161"/>
      <c r="FK206" s="161"/>
      <c r="FL206" s="161"/>
      <c r="FM206" s="161"/>
      <c r="FN206" s="161"/>
      <c r="FO206" s="161"/>
      <c r="FP206" s="161"/>
      <c r="FQ206" s="161"/>
      <c r="FR206" s="161"/>
      <c r="FS206" s="161"/>
      <c r="FT206" s="161"/>
      <c r="FU206" s="161"/>
      <c r="FV206" s="161"/>
      <c r="FW206" s="161"/>
      <c r="FX206" s="161"/>
    </row>
    <row r="207" spans="1:180" s="171" customFormat="1" ht="30">
      <c r="A207" s="1526" t="s">
        <v>2018</v>
      </c>
      <c r="B207" s="194" t="s">
        <v>3624</v>
      </c>
      <c r="C207" s="830">
        <v>42437</v>
      </c>
      <c r="D207" s="196">
        <v>44256</v>
      </c>
      <c r="E207" s="196" t="str">
        <f t="shared" ca="1" si="30"/>
        <v>VIGENTE</v>
      </c>
      <c r="F207" s="196" t="str">
        <f t="shared" ca="1" si="31"/>
        <v>ALERTA</v>
      </c>
      <c r="G207" s="194" t="s">
        <v>1615</v>
      </c>
      <c r="H207" s="197" t="s">
        <v>3625</v>
      </c>
      <c r="I207" s="198" t="s">
        <v>3626</v>
      </c>
      <c r="J207" s="198" t="s">
        <v>2364</v>
      </c>
      <c r="K207" s="1182" t="s">
        <v>3627</v>
      </c>
      <c r="L207" s="169"/>
      <c r="M207" s="169" t="str">
        <f t="shared" si="28"/>
        <v>D1603-18</v>
      </c>
      <c r="N207" s="169"/>
      <c r="O207" s="170"/>
      <c r="P207" s="170"/>
      <c r="Q207" s="170"/>
      <c r="R207" s="170"/>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c r="CE207" s="161"/>
      <c r="CF207" s="161"/>
      <c r="CG207" s="161"/>
      <c r="CH207" s="161"/>
      <c r="CI207" s="161"/>
      <c r="CJ207" s="161"/>
      <c r="CK207" s="161"/>
      <c r="CL207" s="161"/>
      <c r="CM207" s="161"/>
      <c r="CN207" s="161"/>
      <c r="CO207" s="161"/>
      <c r="CP207" s="161"/>
      <c r="CQ207" s="161"/>
      <c r="CR207" s="161"/>
      <c r="CS207" s="161"/>
      <c r="CT207" s="161"/>
      <c r="CU207" s="161"/>
      <c r="CV207" s="161"/>
      <c r="CW207" s="161"/>
      <c r="CX207" s="161"/>
      <c r="CY207" s="161"/>
      <c r="CZ207" s="161"/>
      <c r="DA207" s="161"/>
      <c r="DB207" s="161"/>
      <c r="DC207" s="161"/>
      <c r="DD207" s="161"/>
      <c r="DE207" s="161"/>
      <c r="DF207" s="161"/>
      <c r="DG207" s="161"/>
      <c r="DH207" s="161"/>
      <c r="DI207" s="161"/>
      <c r="DJ207" s="161"/>
      <c r="DK207" s="161"/>
      <c r="DL207" s="161"/>
      <c r="DM207" s="161"/>
      <c r="DN207" s="161"/>
      <c r="DO207" s="161"/>
      <c r="DP207" s="161"/>
      <c r="DQ207" s="161"/>
      <c r="DR207" s="161"/>
      <c r="DS207" s="161"/>
      <c r="DT207" s="161"/>
      <c r="DU207" s="161"/>
      <c r="DV207" s="161"/>
      <c r="DW207" s="161"/>
      <c r="DX207" s="161"/>
      <c r="DY207" s="161"/>
      <c r="DZ207" s="161"/>
      <c r="EA207" s="161"/>
      <c r="EB207" s="161"/>
      <c r="EC207" s="161"/>
      <c r="ED207" s="161"/>
      <c r="EE207" s="161"/>
      <c r="EF207" s="161"/>
      <c r="EG207" s="161"/>
      <c r="EH207" s="161"/>
      <c r="EI207" s="161"/>
      <c r="EJ207" s="161"/>
      <c r="EK207" s="161"/>
      <c r="EL207" s="161"/>
      <c r="EM207" s="161"/>
      <c r="EN207" s="161"/>
      <c r="EO207" s="161"/>
      <c r="EP207" s="161"/>
      <c r="EQ207" s="161"/>
      <c r="ER207" s="161"/>
      <c r="ES207" s="161"/>
      <c r="ET207" s="161"/>
      <c r="EU207" s="161"/>
      <c r="EV207" s="161"/>
      <c r="EW207" s="161"/>
      <c r="EX207" s="161"/>
      <c r="EY207" s="161"/>
      <c r="EZ207" s="161"/>
      <c r="FA207" s="161"/>
      <c r="FB207" s="161"/>
      <c r="FC207" s="161"/>
      <c r="FD207" s="161"/>
      <c r="FE207" s="161"/>
      <c r="FF207" s="161"/>
      <c r="FG207" s="161"/>
      <c r="FH207" s="161"/>
      <c r="FI207" s="161"/>
      <c r="FJ207" s="161"/>
      <c r="FK207" s="161"/>
      <c r="FL207" s="161"/>
      <c r="FM207" s="161"/>
      <c r="FN207" s="161"/>
      <c r="FO207" s="161"/>
      <c r="FP207" s="161"/>
      <c r="FQ207" s="161"/>
      <c r="FR207" s="161"/>
      <c r="FS207" s="161"/>
      <c r="FT207" s="161"/>
      <c r="FU207" s="161"/>
      <c r="FV207" s="161"/>
      <c r="FW207" s="161"/>
      <c r="FX207" s="161"/>
    </row>
    <row r="208" spans="1:180" s="171" customFormat="1" ht="45">
      <c r="A208" s="1527" t="s">
        <v>2027</v>
      </c>
      <c r="B208" s="832" t="s">
        <v>3011</v>
      </c>
      <c r="C208" s="833">
        <v>42471</v>
      </c>
      <c r="D208" s="834">
        <v>44287</v>
      </c>
      <c r="E208" s="834" t="str">
        <f t="shared" ca="1" si="30"/>
        <v>VIGENTE</v>
      </c>
      <c r="F208" s="834" t="str">
        <f t="shared" ca="1" si="31"/>
        <v>ALERTA</v>
      </c>
      <c r="G208" s="832" t="s">
        <v>1616</v>
      </c>
      <c r="H208" s="1500" t="s">
        <v>3010</v>
      </c>
      <c r="I208" s="1497" t="s">
        <v>3588</v>
      </c>
      <c r="J208" s="1498" t="s">
        <v>2711</v>
      </c>
      <c r="K208" s="1499" t="s">
        <v>3012</v>
      </c>
      <c r="L208" s="169"/>
      <c r="M208" s="169" t="str">
        <f t="shared" si="28"/>
        <v>D1603-18</v>
      </c>
      <c r="N208" s="169"/>
      <c r="O208" s="170"/>
      <c r="P208" s="170"/>
      <c r="Q208" s="170"/>
      <c r="R208" s="170"/>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c r="CE208" s="161"/>
      <c r="CF208" s="161"/>
      <c r="CG208" s="161"/>
      <c r="CH208" s="161"/>
      <c r="CI208" s="161"/>
      <c r="CJ208" s="161"/>
      <c r="CK208" s="161"/>
      <c r="CL208" s="161"/>
      <c r="CM208" s="161"/>
      <c r="CN208" s="161"/>
      <c r="CO208" s="161"/>
      <c r="CP208" s="161"/>
      <c r="CQ208" s="161"/>
      <c r="CR208" s="161"/>
      <c r="CS208" s="161"/>
      <c r="CT208" s="161"/>
      <c r="CU208" s="161"/>
      <c r="CV208" s="161"/>
      <c r="CW208" s="161"/>
      <c r="CX208" s="161"/>
      <c r="CY208" s="161"/>
      <c r="CZ208" s="161"/>
      <c r="DA208" s="161"/>
      <c r="DB208" s="161"/>
      <c r="DC208" s="161"/>
      <c r="DD208" s="161"/>
      <c r="DE208" s="161"/>
      <c r="DF208" s="161"/>
      <c r="DG208" s="161"/>
      <c r="DH208" s="161"/>
      <c r="DI208" s="161"/>
      <c r="DJ208" s="161"/>
      <c r="DK208" s="161"/>
      <c r="DL208" s="161"/>
      <c r="DM208" s="161"/>
      <c r="DN208" s="161"/>
      <c r="DO208" s="161"/>
      <c r="DP208" s="161"/>
      <c r="DQ208" s="161"/>
      <c r="DR208" s="161"/>
      <c r="DS208" s="161"/>
      <c r="DT208" s="161"/>
      <c r="DU208" s="161"/>
      <c r="DV208" s="161"/>
      <c r="DW208" s="161"/>
      <c r="DX208" s="161"/>
      <c r="DY208" s="161"/>
      <c r="DZ208" s="161"/>
      <c r="EA208" s="161"/>
      <c r="EB208" s="161"/>
      <c r="EC208" s="161"/>
      <c r="ED208" s="161"/>
      <c r="EE208" s="161"/>
      <c r="EF208" s="161"/>
      <c r="EG208" s="161"/>
      <c r="EH208" s="161"/>
      <c r="EI208" s="161"/>
      <c r="EJ208" s="161"/>
      <c r="EK208" s="161"/>
      <c r="EL208" s="161"/>
      <c r="EM208" s="161"/>
      <c r="EN208" s="161"/>
      <c r="EO208" s="161"/>
      <c r="EP208" s="161"/>
      <c r="EQ208" s="161"/>
      <c r="ER208" s="161"/>
      <c r="ES208" s="161"/>
      <c r="ET208" s="161"/>
      <c r="EU208" s="161"/>
      <c r="EV208" s="161"/>
      <c r="EW208" s="161"/>
      <c r="EX208" s="161"/>
      <c r="EY208" s="161"/>
      <c r="EZ208" s="161"/>
      <c r="FA208" s="161"/>
      <c r="FB208" s="161"/>
      <c r="FC208" s="161"/>
      <c r="FD208" s="161"/>
      <c r="FE208" s="161"/>
      <c r="FF208" s="161"/>
      <c r="FG208" s="161"/>
      <c r="FH208" s="161"/>
      <c r="FI208" s="161"/>
      <c r="FJ208" s="161"/>
      <c r="FK208" s="161"/>
      <c r="FL208" s="161"/>
      <c r="FM208" s="161"/>
      <c r="FN208" s="161"/>
      <c r="FO208" s="161"/>
      <c r="FP208" s="161"/>
      <c r="FQ208" s="161"/>
      <c r="FR208" s="161"/>
      <c r="FS208" s="161"/>
      <c r="FT208" s="161"/>
      <c r="FU208" s="161"/>
      <c r="FV208" s="161"/>
      <c r="FW208" s="161"/>
      <c r="FX208" s="161"/>
    </row>
    <row r="209" spans="1:180" s="171" customFormat="1" ht="30">
      <c r="A209" s="1527" t="s">
        <v>2026</v>
      </c>
      <c r="B209" s="832" t="s">
        <v>3059</v>
      </c>
      <c r="C209" s="833">
        <v>42471</v>
      </c>
      <c r="D209" s="834" t="s">
        <v>5212</v>
      </c>
      <c r="E209" s="834" t="str">
        <f t="shared" ca="1" si="30"/>
        <v>VIGENTE</v>
      </c>
      <c r="F209" s="834" t="e">
        <f t="shared" ca="1" si="31"/>
        <v>#VALUE!</v>
      </c>
      <c r="G209" s="832" t="s">
        <v>1615</v>
      </c>
      <c r="H209" s="1500" t="s">
        <v>3060</v>
      </c>
      <c r="I209" s="1497" t="s">
        <v>3589</v>
      </c>
      <c r="J209" s="1498" t="s">
        <v>3061</v>
      </c>
      <c r="K209" s="1272" t="s">
        <v>3062</v>
      </c>
      <c r="L209" s="169"/>
      <c r="M209" s="169"/>
      <c r="N209" s="169"/>
      <c r="O209" s="170"/>
      <c r="P209" s="170"/>
      <c r="Q209" s="170"/>
      <c r="R209" s="170"/>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c r="CE209" s="161"/>
      <c r="CF209" s="161"/>
      <c r="CG209" s="161"/>
      <c r="CH209" s="161"/>
      <c r="CI209" s="161"/>
      <c r="CJ209" s="161"/>
      <c r="CK209" s="161"/>
      <c r="CL209" s="161"/>
      <c r="CM209" s="161"/>
      <c r="CN209" s="161"/>
      <c r="CO209" s="161"/>
      <c r="CP209" s="161"/>
      <c r="CQ209" s="161"/>
      <c r="CR209" s="161"/>
      <c r="CS209" s="161"/>
      <c r="CT209" s="161"/>
      <c r="CU209" s="161"/>
      <c r="CV209" s="161"/>
      <c r="CW209" s="161"/>
      <c r="CX209" s="161"/>
      <c r="CY209" s="161"/>
      <c r="CZ209" s="161"/>
      <c r="DA209" s="161"/>
      <c r="DB209" s="161"/>
      <c r="DC209" s="161"/>
      <c r="DD209" s="161"/>
      <c r="DE209" s="161"/>
      <c r="DF209" s="161"/>
      <c r="DG209" s="161"/>
      <c r="DH209" s="161"/>
      <c r="DI209" s="161"/>
      <c r="DJ209" s="161"/>
      <c r="DK209" s="161"/>
      <c r="DL209" s="161"/>
      <c r="DM209" s="161"/>
      <c r="DN209" s="161"/>
      <c r="DO209" s="161"/>
      <c r="DP209" s="161"/>
      <c r="DQ209" s="161"/>
      <c r="DR209" s="161"/>
      <c r="DS209" s="161"/>
      <c r="DT209" s="161"/>
      <c r="DU209" s="161"/>
      <c r="DV209" s="161"/>
      <c r="DW209" s="161"/>
      <c r="DX209" s="161"/>
      <c r="DY209" s="161"/>
      <c r="DZ209" s="161"/>
      <c r="EA209" s="161"/>
      <c r="EB209" s="161"/>
      <c r="EC209" s="161"/>
      <c r="ED209" s="161"/>
      <c r="EE209" s="161"/>
      <c r="EF209" s="161"/>
      <c r="EG209" s="161"/>
      <c r="EH209" s="161"/>
      <c r="EI209" s="161"/>
      <c r="EJ209" s="161"/>
      <c r="EK209" s="161"/>
      <c r="EL209" s="161"/>
      <c r="EM209" s="161"/>
      <c r="EN209" s="161"/>
      <c r="EO209" s="161"/>
      <c r="EP209" s="161"/>
      <c r="EQ209" s="161"/>
      <c r="ER209" s="161"/>
      <c r="ES209" s="161"/>
      <c r="ET209" s="161"/>
      <c r="EU209" s="161"/>
      <c r="EV209" s="161"/>
      <c r="EW209" s="161"/>
      <c r="EX209" s="161"/>
      <c r="EY209" s="161"/>
      <c r="EZ209" s="161"/>
      <c r="FA209" s="161"/>
      <c r="FB209" s="161"/>
      <c r="FC209" s="161"/>
      <c r="FD209" s="161"/>
      <c r="FE209" s="161"/>
      <c r="FF209" s="161"/>
      <c r="FG209" s="161"/>
      <c r="FH209" s="161"/>
      <c r="FI209" s="161"/>
      <c r="FJ209" s="161"/>
      <c r="FK209" s="161"/>
      <c r="FL209" s="161"/>
      <c r="FM209" s="161"/>
      <c r="FN209" s="161"/>
      <c r="FO209" s="161"/>
      <c r="FP209" s="161"/>
      <c r="FQ209" s="161"/>
      <c r="FR209" s="161"/>
      <c r="FS209" s="161"/>
      <c r="FT209" s="161"/>
      <c r="FU209" s="161"/>
      <c r="FV209" s="161"/>
      <c r="FW209" s="161"/>
      <c r="FX209" s="161"/>
    </row>
    <row r="210" spans="1:180" s="503" customFormat="1" ht="30">
      <c r="A210" s="1541" t="s">
        <v>2019</v>
      </c>
      <c r="B210" s="251" t="s">
        <v>3067</v>
      </c>
      <c r="C210" s="837">
        <v>42500</v>
      </c>
      <c r="D210" s="250">
        <v>44317</v>
      </c>
      <c r="E210" s="250" t="str">
        <f t="shared" ca="1" si="30"/>
        <v>VIGENTE</v>
      </c>
      <c r="F210" s="250" t="str">
        <f t="shared" ca="1" si="31"/>
        <v>ALERTA</v>
      </c>
      <c r="G210" s="251" t="s">
        <v>1614</v>
      </c>
      <c r="H210" s="1529" t="s">
        <v>3125</v>
      </c>
      <c r="I210" s="1542"/>
      <c r="J210" s="1530"/>
      <c r="K210" s="1181"/>
      <c r="L210" s="169"/>
      <c r="M210" s="169" t="str">
        <f t="shared" ref="M210:M226" si="32">IF(ISNUMBER(FIND("/",$B208,1)),MID($B208,1,FIND("/",$B208,1)-1),$B208)</f>
        <v>D1604-30</v>
      </c>
      <c r="N210" s="169"/>
      <c r="O210" s="170"/>
      <c r="P210" s="170"/>
      <c r="Q210" s="170"/>
      <c r="R210" s="170"/>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c r="CE210" s="161"/>
      <c r="CF210" s="161"/>
      <c r="CG210" s="161"/>
      <c r="CH210" s="161"/>
      <c r="CI210" s="161"/>
      <c r="CJ210" s="161"/>
      <c r="CK210" s="161"/>
      <c r="CL210" s="161"/>
      <c r="CM210" s="161"/>
      <c r="CN210" s="161"/>
      <c r="CO210" s="161"/>
      <c r="CP210" s="161"/>
      <c r="CQ210" s="161"/>
      <c r="CR210" s="161"/>
      <c r="CS210" s="161"/>
      <c r="CT210" s="161"/>
      <c r="CU210" s="161"/>
      <c r="CV210" s="161"/>
      <c r="CW210" s="161"/>
      <c r="CX210" s="161"/>
      <c r="CY210" s="161"/>
      <c r="CZ210" s="161"/>
      <c r="DA210" s="161"/>
      <c r="DB210" s="161"/>
      <c r="DC210" s="161"/>
      <c r="DD210" s="161"/>
      <c r="DE210" s="161"/>
      <c r="DF210" s="161"/>
      <c r="DG210" s="161"/>
      <c r="DH210" s="161"/>
      <c r="DI210" s="161"/>
      <c r="DJ210" s="161"/>
      <c r="DK210" s="161"/>
      <c r="DL210" s="161"/>
      <c r="DM210" s="161"/>
      <c r="DN210" s="161"/>
      <c r="DO210" s="161"/>
      <c r="DP210" s="161"/>
      <c r="DQ210" s="161"/>
      <c r="DR210" s="161"/>
      <c r="DS210" s="161"/>
      <c r="DT210" s="161"/>
      <c r="DU210" s="161"/>
      <c r="DV210" s="161"/>
      <c r="DW210" s="161"/>
      <c r="DX210" s="161"/>
      <c r="DY210" s="161"/>
      <c r="DZ210" s="161"/>
      <c r="EA210" s="161"/>
      <c r="EB210" s="161"/>
      <c r="EC210" s="161"/>
      <c r="ED210" s="161"/>
      <c r="EE210" s="161"/>
      <c r="EF210" s="161"/>
      <c r="EG210" s="161"/>
      <c r="EH210" s="161"/>
      <c r="EI210" s="161"/>
      <c r="EJ210" s="161"/>
      <c r="EK210" s="161"/>
      <c r="EL210" s="161"/>
      <c r="EM210" s="161"/>
      <c r="EN210" s="161"/>
      <c r="EO210" s="161"/>
      <c r="EP210" s="161"/>
      <c r="EQ210" s="161"/>
      <c r="ER210" s="161"/>
      <c r="ES210" s="161"/>
      <c r="ET210" s="161"/>
      <c r="EU210" s="161"/>
      <c r="EV210" s="161"/>
      <c r="EW210" s="161"/>
      <c r="EX210" s="161"/>
      <c r="EY210" s="161"/>
      <c r="EZ210" s="161"/>
      <c r="FA210" s="161"/>
      <c r="FB210" s="161"/>
      <c r="FC210" s="161"/>
      <c r="FD210" s="161"/>
      <c r="FE210" s="161"/>
      <c r="FF210" s="161"/>
      <c r="FG210" s="161"/>
      <c r="FH210" s="161"/>
      <c r="FI210" s="161"/>
      <c r="FJ210" s="161"/>
      <c r="FK210" s="161"/>
      <c r="FL210" s="161"/>
      <c r="FM210" s="161"/>
      <c r="FN210" s="161"/>
      <c r="FO210" s="161"/>
      <c r="FP210" s="161"/>
      <c r="FQ210" s="161"/>
      <c r="FR210" s="161"/>
      <c r="FS210" s="161"/>
      <c r="FT210" s="161"/>
      <c r="FU210" s="161"/>
      <c r="FV210" s="161"/>
      <c r="FW210" s="161"/>
      <c r="FX210" s="161"/>
    </row>
    <row r="211" spans="1:180" s="503" customFormat="1">
      <c r="A211" s="1526" t="s">
        <v>2018</v>
      </c>
      <c r="B211" s="194" t="s">
        <v>3068</v>
      </c>
      <c r="C211" s="830">
        <v>42500</v>
      </c>
      <c r="D211" s="196">
        <v>44317</v>
      </c>
      <c r="E211" s="196" t="str">
        <f t="shared" ca="1" si="30"/>
        <v>VIGENTE</v>
      </c>
      <c r="F211" s="196" t="str">
        <f t="shared" ca="1" si="31"/>
        <v>ALERTA</v>
      </c>
      <c r="G211" s="194" t="s">
        <v>1614</v>
      </c>
      <c r="H211" s="831" t="s">
        <v>3071</v>
      </c>
      <c r="I211" s="1543" t="s">
        <v>3064</v>
      </c>
      <c r="J211" s="197" t="s">
        <v>3074</v>
      </c>
      <c r="K211" s="1544">
        <v>11662970</v>
      </c>
      <c r="L211" s="169"/>
      <c r="M211" s="169" t="str">
        <f t="shared" si="32"/>
        <v>D1604-27</v>
      </c>
      <c r="N211" s="169"/>
      <c r="O211" s="170"/>
      <c r="P211" s="170"/>
      <c r="Q211" s="170"/>
      <c r="R211" s="170"/>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c r="CE211" s="161"/>
      <c r="CF211" s="161"/>
      <c r="CG211" s="161"/>
      <c r="CH211" s="161"/>
      <c r="CI211" s="161"/>
      <c r="CJ211" s="161"/>
      <c r="CK211" s="161"/>
      <c r="CL211" s="161"/>
      <c r="CM211" s="161"/>
      <c r="CN211" s="161"/>
      <c r="CO211" s="161"/>
      <c r="CP211" s="161"/>
      <c r="CQ211" s="161"/>
      <c r="CR211" s="161"/>
      <c r="CS211" s="161"/>
      <c r="CT211" s="161"/>
      <c r="CU211" s="161"/>
      <c r="CV211" s="161"/>
      <c r="CW211" s="161"/>
      <c r="CX211" s="161"/>
      <c r="CY211" s="161"/>
      <c r="CZ211" s="161"/>
      <c r="DA211" s="161"/>
      <c r="DB211" s="161"/>
      <c r="DC211" s="161"/>
      <c r="DD211" s="161"/>
      <c r="DE211" s="161"/>
      <c r="DF211" s="161"/>
      <c r="DG211" s="161"/>
      <c r="DH211" s="161"/>
      <c r="DI211" s="161"/>
      <c r="DJ211" s="161"/>
      <c r="DK211" s="161"/>
      <c r="DL211" s="161"/>
      <c r="DM211" s="161"/>
      <c r="DN211" s="161"/>
      <c r="DO211" s="161"/>
      <c r="DP211" s="161"/>
      <c r="DQ211" s="161"/>
      <c r="DR211" s="161"/>
      <c r="DS211" s="161"/>
      <c r="DT211" s="161"/>
      <c r="DU211" s="161"/>
      <c r="DV211" s="161"/>
      <c r="DW211" s="161"/>
      <c r="DX211" s="161"/>
      <c r="DY211" s="161"/>
      <c r="DZ211" s="161"/>
      <c r="EA211" s="161"/>
      <c r="EB211" s="161"/>
      <c r="EC211" s="161"/>
      <c r="ED211" s="161"/>
      <c r="EE211" s="161"/>
      <c r="EF211" s="161"/>
      <c r="EG211" s="161"/>
      <c r="EH211" s="161"/>
      <c r="EI211" s="161"/>
      <c r="EJ211" s="161"/>
      <c r="EK211" s="161"/>
      <c r="EL211" s="161"/>
      <c r="EM211" s="161"/>
      <c r="EN211" s="161"/>
      <c r="EO211" s="161"/>
      <c r="EP211" s="161"/>
      <c r="EQ211" s="161"/>
      <c r="ER211" s="161"/>
      <c r="ES211" s="161"/>
      <c r="ET211" s="161"/>
      <c r="EU211" s="161"/>
      <c r="EV211" s="161"/>
      <c r="EW211" s="161"/>
      <c r="EX211" s="161"/>
      <c r="EY211" s="161"/>
      <c r="EZ211" s="161"/>
      <c r="FA211" s="161"/>
      <c r="FB211" s="161"/>
      <c r="FC211" s="161"/>
      <c r="FD211" s="161"/>
      <c r="FE211" s="161"/>
      <c r="FF211" s="161"/>
      <c r="FG211" s="161"/>
      <c r="FH211" s="161"/>
      <c r="FI211" s="161"/>
      <c r="FJ211" s="161"/>
      <c r="FK211" s="161"/>
      <c r="FL211" s="161"/>
      <c r="FM211" s="161"/>
      <c r="FN211" s="161"/>
      <c r="FO211" s="161"/>
      <c r="FP211" s="161"/>
      <c r="FQ211" s="161"/>
      <c r="FR211" s="161"/>
      <c r="FS211" s="161"/>
      <c r="FT211" s="161"/>
      <c r="FU211" s="161"/>
      <c r="FV211" s="161"/>
      <c r="FW211" s="161"/>
      <c r="FX211" s="161"/>
    </row>
    <row r="212" spans="1:180" s="171" customFormat="1" ht="30">
      <c r="A212" s="1526" t="s">
        <v>2018</v>
      </c>
      <c r="B212" s="194" t="s">
        <v>3069</v>
      </c>
      <c r="C212" s="830">
        <v>42500</v>
      </c>
      <c r="D212" s="196">
        <v>44317</v>
      </c>
      <c r="E212" s="196" t="str">
        <f t="shared" ca="1" si="30"/>
        <v>VIGENTE</v>
      </c>
      <c r="F212" s="196" t="str">
        <f t="shared" ca="1" si="31"/>
        <v>ALERTA</v>
      </c>
      <c r="G212" s="194" t="s">
        <v>1614</v>
      </c>
      <c r="H212" s="831" t="s">
        <v>3072</v>
      </c>
      <c r="I212" s="198" t="s">
        <v>3065</v>
      </c>
      <c r="J212" s="197" t="s">
        <v>3074</v>
      </c>
      <c r="K212" s="1544">
        <v>11662988</v>
      </c>
      <c r="L212" s="169"/>
      <c r="M212" s="169" t="str">
        <f t="shared" si="32"/>
        <v>D1605-38</v>
      </c>
      <c r="N212" s="169"/>
      <c r="O212" s="170"/>
      <c r="P212" s="170"/>
      <c r="Q212" s="170"/>
      <c r="R212" s="170"/>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c r="CE212" s="161"/>
      <c r="CF212" s="161"/>
      <c r="CG212" s="161"/>
      <c r="CH212" s="161"/>
      <c r="CI212" s="161"/>
      <c r="CJ212" s="161"/>
      <c r="CK212" s="161"/>
      <c r="CL212" s="161"/>
      <c r="CM212" s="161"/>
      <c r="CN212" s="161"/>
      <c r="CO212" s="161"/>
      <c r="CP212" s="161"/>
      <c r="CQ212" s="161"/>
      <c r="CR212" s="161"/>
      <c r="CS212" s="161"/>
      <c r="CT212" s="161"/>
      <c r="CU212" s="161"/>
      <c r="CV212" s="161"/>
      <c r="CW212" s="161"/>
      <c r="CX212" s="161"/>
      <c r="CY212" s="161"/>
      <c r="CZ212" s="161"/>
      <c r="DA212" s="161"/>
      <c r="DB212" s="161"/>
      <c r="DC212" s="161"/>
      <c r="DD212" s="161"/>
      <c r="DE212" s="161"/>
      <c r="DF212" s="161"/>
      <c r="DG212" s="161"/>
      <c r="DH212" s="161"/>
      <c r="DI212" s="161"/>
      <c r="DJ212" s="161"/>
      <c r="DK212" s="161"/>
      <c r="DL212" s="161"/>
      <c r="DM212" s="161"/>
      <c r="DN212" s="161"/>
      <c r="DO212" s="161"/>
      <c r="DP212" s="161"/>
      <c r="DQ212" s="161"/>
      <c r="DR212" s="161"/>
      <c r="DS212" s="161"/>
      <c r="DT212" s="161"/>
      <c r="DU212" s="161"/>
      <c r="DV212" s="161"/>
      <c r="DW212" s="161"/>
      <c r="DX212" s="161"/>
      <c r="DY212" s="161"/>
      <c r="DZ212" s="161"/>
      <c r="EA212" s="161"/>
      <c r="EB212" s="161"/>
      <c r="EC212" s="161"/>
      <c r="ED212" s="161"/>
      <c r="EE212" s="161"/>
      <c r="EF212" s="161"/>
      <c r="EG212" s="161"/>
      <c r="EH212" s="161"/>
      <c r="EI212" s="161"/>
      <c r="EJ212" s="161"/>
      <c r="EK212" s="161"/>
      <c r="EL212" s="161"/>
      <c r="EM212" s="161"/>
      <c r="EN212" s="161"/>
      <c r="EO212" s="161"/>
      <c r="EP212" s="161"/>
      <c r="EQ212" s="161"/>
      <c r="ER212" s="161"/>
      <c r="ES212" s="161"/>
      <c r="ET212" s="161"/>
      <c r="EU212" s="161"/>
      <c r="EV212" s="161"/>
      <c r="EW212" s="161"/>
      <c r="EX212" s="161"/>
      <c r="EY212" s="161"/>
      <c r="EZ212" s="161"/>
      <c r="FA212" s="161"/>
      <c r="FB212" s="161"/>
      <c r="FC212" s="161"/>
      <c r="FD212" s="161"/>
      <c r="FE212" s="161"/>
      <c r="FF212" s="161"/>
      <c r="FG212" s="161"/>
      <c r="FH212" s="161"/>
      <c r="FI212" s="161"/>
      <c r="FJ212" s="161"/>
      <c r="FK212" s="161"/>
      <c r="FL212" s="161"/>
      <c r="FM212" s="161"/>
      <c r="FN212" s="161"/>
      <c r="FO212" s="161"/>
      <c r="FP212" s="161"/>
      <c r="FQ212" s="161"/>
      <c r="FR212" s="161"/>
      <c r="FS212" s="161"/>
      <c r="FT212" s="161"/>
      <c r="FU212" s="161"/>
      <c r="FV212" s="161"/>
      <c r="FW212" s="161"/>
      <c r="FX212" s="161"/>
    </row>
    <row r="213" spans="1:180" s="171" customFormat="1" ht="27.75" customHeight="1">
      <c r="A213" s="1526" t="s">
        <v>2018</v>
      </c>
      <c r="B213" s="194" t="s">
        <v>3070</v>
      </c>
      <c r="C213" s="830">
        <v>42500</v>
      </c>
      <c r="D213" s="196">
        <v>44317</v>
      </c>
      <c r="E213" s="196" t="str">
        <f t="shared" ca="1" si="30"/>
        <v>VIGENTE</v>
      </c>
      <c r="F213" s="196" t="str">
        <f t="shared" ca="1" si="31"/>
        <v>ALERTA</v>
      </c>
      <c r="G213" s="194" t="s">
        <v>1614</v>
      </c>
      <c r="H213" s="831" t="s">
        <v>3073</v>
      </c>
      <c r="I213" s="1543" t="s">
        <v>3066</v>
      </c>
      <c r="J213" s="197" t="s">
        <v>3075</v>
      </c>
      <c r="K213" s="1544">
        <v>11930346</v>
      </c>
      <c r="L213" s="169"/>
      <c r="M213" s="169" t="str">
        <f t="shared" si="32"/>
        <v>D1605-38</v>
      </c>
      <c r="N213" s="169"/>
      <c r="O213" s="170"/>
      <c r="P213" s="170"/>
      <c r="Q213" s="170"/>
      <c r="R213" s="170"/>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c r="CE213" s="161"/>
      <c r="CF213" s="161"/>
      <c r="CG213" s="161"/>
      <c r="CH213" s="161"/>
      <c r="CI213" s="161"/>
      <c r="CJ213" s="161"/>
      <c r="CK213" s="161"/>
      <c r="CL213" s="161"/>
      <c r="CM213" s="161"/>
      <c r="CN213" s="161"/>
      <c r="CO213" s="161"/>
      <c r="CP213" s="161"/>
      <c r="CQ213" s="161"/>
      <c r="CR213" s="161"/>
      <c r="CS213" s="161"/>
      <c r="CT213" s="161"/>
      <c r="CU213" s="161"/>
      <c r="CV213" s="161"/>
      <c r="CW213" s="161"/>
      <c r="CX213" s="161"/>
      <c r="CY213" s="161"/>
      <c r="CZ213" s="161"/>
      <c r="DA213" s="161"/>
      <c r="DB213" s="161"/>
      <c r="DC213" s="161"/>
      <c r="DD213" s="161"/>
      <c r="DE213" s="161"/>
      <c r="DF213" s="161"/>
      <c r="DG213" s="161"/>
      <c r="DH213" s="161"/>
      <c r="DI213" s="161"/>
      <c r="DJ213" s="161"/>
      <c r="DK213" s="161"/>
      <c r="DL213" s="161"/>
      <c r="DM213" s="161"/>
      <c r="DN213" s="161"/>
      <c r="DO213" s="161"/>
      <c r="DP213" s="161"/>
      <c r="DQ213" s="161"/>
      <c r="DR213" s="161"/>
      <c r="DS213" s="161"/>
      <c r="DT213" s="161"/>
      <c r="DU213" s="161"/>
      <c r="DV213" s="161"/>
      <c r="DW213" s="161"/>
      <c r="DX213" s="161"/>
      <c r="DY213" s="161"/>
      <c r="DZ213" s="161"/>
      <c r="EA213" s="161"/>
      <c r="EB213" s="161"/>
      <c r="EC213" s="161"/>
      <c r="ED213" s="161"/>
      <c r="EE213" s="161"/>
      <c r="EF213" s="161"/>
      <c r="EG213" s="161"/>
      <c r="EH213" s="161"/>
      <c r="EI213" s="161"/>
      <c r="EJ213" s="161"/>
      <c r="EK213" s="161"/>
      <c r="EL213" s="161"/>
      <c r="EM213" s="161"/>
      <c r="EN213" s="161"/>
      <c r="EO213" s="161"/>
      <c r="EP213" s="161"/>
      <c r="EQ213" s="161"/>
      <c r="ER213" s="161"/>
      <c r="ES213" s="161"/>
      <c r="ET213" s="161"/>
      <c r="EU213" s="161"/>
      <c r="EV213" s="161"/>
      <c r="EW213" s="161"/>
      <c r="EX213" s="161"/>
      <c r="EY213" s="161"/>
      <c r="EZ213" s="161"/>
      <c r="FA213" s="161"/>
      <c r="FB213" s="161"/>
      <c r="FC213" s="161"/>
      <c r="FD213" s="161"/>
      <c r="FE213" s="161"/>
      <c r="FF213" s="161"/>
      <c r="FG213" s="161"/>
      <c r="FH213" s="161"/>
      <c r="FI213" s="161"/>
      <c r="FJ213" s="161"/>
      <c r="FK213" s="161"/>
      <c r="FL213" s="161"/>
      <c r="FM213" s="161"/>
      <c r="FN213" s="161"/>
      <c r="FO213" s="161"/>
      <c r="FP213" s="161"/>
      <c r="FQ213" s="161"/>
      <c r="FR213" s="161"/>
      <c r="FS213" s="161"/>
      <c r="FT213" s="161"/>
      <c r="FU213" s="161"/>
      <c r="FV213" s="161"/>
      <c r="FW213" s="161"/>
      <c r="FX213" s="161"/>
    </row>
    <row r="214" spans="1:180" s="171" customFormat="1" ht="30">
      <c r="A214" s="1541" t="s">
        <v>2019</v>
      </c>
      <c r="B214" s="251" t="s">
        <v>3076</v>
      </c>
      <c r="C214" s="837">
        <v>42500</v>
      </c>
      <c r="D214" s="250">
        <v>44317</v>
      </c>
      <c r="E214" s="250" t="str">
        <f t="shared" ca="1" si="30"/>
        <v>VIGENTE</v>
      </c>
      <c r="F214" s="250" t="str">
        <f t="shared" ca="1" si="31"/>
        <v>ALERTA</v>
      </c>
      <c r="G214" s="251" t="s">
        <v>1614</v>
      </c>
      <c r="H214" s="1529" t="s">
        <v>3124</v>
      </c>
      <c r="I214" s="1545"/>
      <c r="J214" s="1529"/>
      <c r="K214" s="1546"/>
      <c r="L214" s="169"/>
      <c r="M214" s="169" t="str">
        <f t="shared" si="32"/>
        <v>D1605-38</v>
      </c>
      <c r="N214" s="169"/>
      <c r="O214" s="170"/>
      <c r="P214" s="170"/>
      <c r="Q214" s="170"/>
      <c r="R214" s="170"/>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c r="CE214" s="161"/>
      <c r="CF214" s="161"/>
      <c r="CG214" s="161"/>
      <c r="CH214" s="161"/>
      <c r="CI214" s="161"/>
      <c r="CJ214" s="161"/>
      <c r="CK214" s="161"/>
      <c r="CL214" s="161"/>
      <c r="CM214" s="161"/>
      <c r="CN214" s="161"/>
      <c r="CO214" s="161"/>
      <c r="CP214" s="161"/>
      <c r="CQ214" s="161"/>
      <c r="CR214" s="161"/>
      <c r="CS214" s="161"/>
      <c r="CT214" s="161"/>
      <c r="CU214" s="161"/>
      <c r="CV214" s="161"/>
      <c r="CW214" s="161"/>
      <c r="CX214" s="161"/>
      <c r="CY214" s="161"/>
      <c r="CZ214" s="161"/>
      <c r="DA214" s="161"/>
      <c r="DB214" s="161"/>
      <c r="DC214" s="161"/>
      <c r="DD214" s="161"/>
      <c r="DE214" s="161"/>
      <c r="DF214" s="161"/>
      <c r="DG214" s="161"/>
      <c r="DH214" s="161"/>
      <c r="DI214" s="161"/>
      <c r="DJ214" s="161"/>
      <c r="DK214" s="161"/>
      <c r="DL214" s="161"/>
      <c r="DM214" s="161"/>
      <c r="DN214" s="161"/>
      <c r="DO214" s="161"/>
      <c r="DP214" s="161"/>
      <c r="DQ214" s="161"/>
      <c r="DR214" s="161"/>
      <c r="DS214" s="161"/>
      <c r="DT214" s="161"/>
      <c r="DU214" s="161"/>
      <c r="DV214" s="161"/>
      <c r="DW214" s="161"/>
      <c r="DX214" s="161"/>
      <c r="DY214" s="161"/>
      <c r="DZ214" s="161"/>
      <c r="EA214" s="161"/>
      <c r="EB214" s="161"/>
      <c r="EC214" s="161"/>
      <c r="ED214" s="161"/>
      <c r="EE214" s="161"/>
      <c r="EF214" s="161"/>
      <c r="EG214" s="161"/>
      <c r="EH214" s="161"/>
      <c r="EI214" s="161"/>
      <c r="EJ214" s="161"/>
      <c r="EK214" s="161"/>
      <c r="EL214" s="161"/>
      <c r="EM214" s="161"/>
      <c r="EN214" s="161"/>
      <c r="EO214" s="161"/>
      <c r="EP214" s="161"/>
      <c r="EQ214" s="161"/>
      <c r="ER214" s="161"/>
      <c r="ES214" s="161"/>
      <c r="ET214" s="161"/>
      <c r="EU214" s="161"/>
      <c r="EV214" s="161"/>
      <c r="EW214" s="161"/>
      <c r="EX214" s="161"/>
      <c r="EY214" s="161"/>
      <c r="EZ214" s="161"/>
      <c r="FA214" s="161"/>
      <c r="FB214" s="161"/>
      <c r="FC214" s="161"/>
      <c r="FD214" s="161"/>
      <c r="FE214" s="161"/>
      <c r="FF214" s="161"/>
      <c r="FG214" s="161"/>
      <c r="FH214" s="161"/>
      <c r="FI214" s="161"/>
      <c r="FJ214" s="161"/>
      <c r="FK214" s="161"/>
      <c r="FL214" s="161"/>
      <c r="FM214" s="161"/>
      <c r="FN214" s="161"/>
      <c r="FO214" s="161"/>
      <c r="FP214" s="161"/>
      <c r="FQ214" s="161"/>
      <c r="FR214" s="161"/>
      <c r="FS214" s="161"/>
      <c r="FT214" s="161"/>
      <c r="FU214" s="161"/>
      <c r="FV214" s="161"/>
      <c r="FW214" s="161"/>
      <c r="FX214" s="161"/>
    </row>
    <row r="215" spans="1:180" s="171" customFormat="1" ht="28.5" customHeight="1">
      <c r="A215" s="1526" t="s">
        <v>2018</v>
      </c>
      <c r="B215" s="194" t="s">
        <v>3077</v>
      </c>
      <c r="C215" s="830">
        <v>42500</v>
      </c>
      <c r="D215" s="196">
        <v>44317</v>
      </c>
      <c r="E215" s="196" t="str">
        <f t="shared" ca="1" si="30"/>
        <v>VIGENTE</v>
      </c>
      <c r="F215" s="196" t="str">
        <f t="shared" ca="1" si="31"/>
        <v>ALERTA</v>
      </c>
      <c r="G215" s="194" t="s">
        <v>1614</v>
      </c>
      <c r="H215" s="197" t="s">
        <v>3081</v>
      </c>
      <c r="I215" s="916" t="s">
        <v>3085</v>
      </c>
      <c r="J215" s="831" t="s">
        <v>3088</v>
      </c>
      <c r="K215" s="1179" t="s">
        <v>3091</v>
      </c>
      <c r="L215" s="169"/>
      <c r="M215" s="169" t="str">
        <f t="shared" si="32"/>
        <v>D1605-38</v>
      </c>
      <c r="N215" s="169"/>
      <c r="O215" s="170"/>
      <c r="P215" s="170"/>
      <c r="Q215" s="170"/>
      <c r="R215" s="170"/>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c r="CE215" s="161"/>
      <c r="CF215" s="161"/>
      <c r="CG215" s="161"/>
      <c r="CH215" s="161"/>
      <c r="CI215" s="161"/>
      <c r="CJ215" s="161"/>
      <c r="CK215" s="161"/>
      <c r="CL215" s="161"/>
      <c r="CM215" s="161"/>
      <c r="CN215" s="161"/>
      <c r="CO215" s="161"/>
      <c r="CP215" s="161"/>
      <c r="CQ215" s="161"/>
      <c r="CR215" s="161"/>
      <c r="CS215" s="161"/>
      <c r="CT215" s="161"/>
      <c r="CU215" s="161"/>
      <c r="CV215" s="161"/>
      <c r="CW215" s="161"/>
      <c r="CX215" s="161"/>
      <c r="CY215" s="161"/>
      <c r="CZ215" s="161"/>
      <c r="DA215" s="161"/>
      <c r="DB215" s="161"/>
      <c r="DC215" s="161"/>
      <c r="DD215" s="161"/>
      <c r="DE215" s="161"/>
      <c r="DF215" s="161"/>
      <c r="DG215" s="161"/>
      <c r="DH215" s="161"/>
      <c r="DI215" s="161"/>
      <c r="DJ215" s="161"/>
      <c r="DK215" s="161"/>
      <c r="DL215" s="161"/>
      <c r="DM215" s="161"/>
      <c r="DN215" s="161"/>
      <c r="DO215" s="161"/>
      <c r="DP215" s="161"/>
      <c r="DQ215" s="161"/>
      <c r="DR215" s="161"/>
      <c r="DS215" s="161"/>
      <c r="DT215" s="161"/>
      <c r="DU215" s="161"/>
      <c r="DV215" s="161"/>
      <c r="DW215" s="161"/>
      <c r="DX215" s="161"/>
      <c r="DY215" s="161"/>
      <c r="DZ215" s="161"/>
      <c r="EA215" s="161"/>
      <c r="EB215" s="161"/>
      <c r="EC215" s="161"/>
      <c r="ED215" s="161"/>
      <c r="EE215" s="161"/>
      <c r="EF215" s="161"/>
      <c r="EG215" s="161"/>
      <c r="EH215" s="161"/>
      <c r="EI215" s="161"/>
      <c r="EJ215" s="161"/>
      <c r="EK215" s="161"/>
      <c r="EL215" s="161"/>
      <c r="EM215" s="161"/>
      <c r="EN215" s="161"/>
      <c r="EO215" s="161"/>
      <c r="EP215" s="161"/>
      <c r="EQ215" s="161"/>
      <c r="ER215" s="161"/>
      <c r="ES215" s="161"/>
      <c r="ET215" s="161"/>
      <c r="EU215" s="161"/>
      <c r="EV215" s="161"/>
      <c r="EW215" s="161"/>
      <c r="EX215" s="161"/>
      <c r="EY215" s="161"/>
      <c r="EZ215" s="161"/>
      <c r="FA215" s="161"/>
      <c r="FB215" s="161"/>
      <c r="FC215" s="161"/>
      <c r="FD215" s="161"/>
      <c r="FE215" s="161"/>
      <c r="FF215" s="161"/>
      <c r="FG215" s="161"/>
      <c r="FH215" s="161"/>
      <c r="FI215" s="161"/>
      <c r="FJ215" s="161"/>
      <c r="FK215" s="161"/>
      <c r="FL215" s="161"/>
      <c r="FM215" s="161"/>
      <c r="FN215" s="161"/>
      <c r="FO215" s="161"/>
      <c r="FP215" s="161"/>
      <c r="FQ215" s="161"/>
      <c r="FR215" s="161"/>
      <c r="FS215" s="161"/>
      <c r="FT215" s="161"/>
      <c r="FU215" s="161"/>
      <c r="FV215" s="161"/>
      <c r="FW215" s="161"/>
      <c r="FX215" s="161"/>
    </row>
    <row r="216" spans="1:180" s="171" customFormat="1" ht="30">
      <c r="A216" s="1526" t="s">
        <v>2018</v>
      </c>
      <c r="B216" s="194" t="s">
        <v>3078</v>
      </c>
      <c r="C216" s="830">
        <v>42500</v>
      </c>
      <c r="D216" s="196">
        <v>44317</v>
      </c>
      <c r="E216" s="196" t="str">
        <f t="shared" ca="1" si="30"/>
        <v>VIGENTE</v>
      </c>
      <c r="F216" s="196" t="str">
        <f t="shared" ca="1" si="31"/>
        <v>ALERTA</v>
      </c>
      <c r="G216" s="194" t="s">
        <v>1614</v>
      </c>
      <c r="H216" s="831" t="s">
        <v>3082</v>
      </c>
      <c r="I216" s="1536" t="s">
        <v>3086</v>
      </c>
      <c r="J216" s="831" t="s">
        <v>3089</v>
      </c>
      <c r="K216" s="1179" t="s">
        <v>3092</v>
      </c>
      <c r="L216" s="169"/>
      <c r="M216" s="169" t="str">
        <f t="shared" si="32"/>
        <v>D1605-37</v>
      </c>
      <c r="N216" s="169"/>
      <c r="O216" s="170"/>
      <c r="P216" s="170"/>
      <c r="Q216" s="170"/>
      <c r="R216" s="170"/>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c r="CE216" s="161"/>
      <c r="CF216" s="161"/>
      <c r="CG216" s="161"/>
      <c r="CH216" s="161"/>
      <c r="CI216" s="161"/>
      <c r="CJ216" s="161"/>
      <c r="CK216" s="161"/>
      <c r="CL216" s="161"/>
      <c r="CM216" s="161"/>
      <c r="CN216" s="161"/>
      <c r="CO216" s="161"/>
      <c r="CP216" s="161"/>
      <c r="CQ216" s="161"/>
      <c r="CR216" s="161"/>
      <c r="CS216" s="161"/>
      <c r="CT216" s="161"/>
      <c r="CU216" s="161"/>
      <c r="CV216" s="161"/>
      <c r="CW216" s="161"/>
      <c r="CX216" s="161"/>
      <c r="CY216" s="161"/>
      <c r="CZ216" s="161"/>
      <c r="DA216" s="161"/>
      <c r="DB216" s="161"/>
      <c r="DC216" s="161"/>
      <c r="DD216" s="161"/>
      <c r="DE216" s="161"/>
      <c r="DF216" s="161"/>
      <c r="DG216" s="161"/>
      <c r="DH216" s="161"/>
      <c r="DI216" s="161"/>
      <c r="DJ216" s="161"/>
      <c r="DK216" s="161"/>
      <c r="DL216" s="161"/>
      <c r="DM216" s="161"/>
      <c r="DN216" s="161"/>
      <c r="DO216" s="161"/>
      <c r="DP216" s="161"/>
      <c r="DQ216" s="161"/>
      <c r="DR216" s="161"/>
      <c r="DS216" s="161"/>
      <c r="DT216" s="161"/>
      <c r="DU216" s="161"/>
      <c r="DV216" s="161"/>
      <c r="DW216" s="161"/>
      <c r="DX216" s="161"/>
      <c r="DY216" s="161"/>
      <c r="DZ216" s="161"/>
      <c r="EA216" s="161"/>
      <c r="EB216" s="161"/>
      <c r="EC216" s="161"/>
      <c r="ED216" s="161"/>
      <c r="EE216" s="161"/>
      <c r="EF216" s="161"/>
      <c r="EG216" s="161"/>
      <c r="EH216" s="161"/>
      <c r="EI216" s="161"/>
      <c r="EJ216" s="161"/>
      <c r="EK216" s="161"/>
      <c r="EL216" s="161"/>
      <c r="EM216" s="161"/>
      <c r="EN216" s="161"/>
      <c r="EO216" s="161"/>
      <c r="EP216" s="161"/>
      <c r="EQ216" s="161"/>
      <c r="ER216" s="161"/>
      <c r="ES216" s="161"/>
      <c r="ET216" s="161"/>
      <c r="EU216" s="161"/>
      <c r="EV216" s="161"/>
      <c r="EW216" s="161"/>
      <c r="EX216" s="161"/>
      <c r="EY216" s="161"/>
      <c r="EZ216" s="161"/>
      <c r="FA216" s="161"/>
      <c r="FB216" s="161"/>
      <c r="FC216" s="161"/>
      <c r="FD216" s="161"/>
      <c r="FE216" s="161"/>
      <c r="FF216" s="161"/>
      <c r="FG216" s="161"/>
      <c r="FH216" s="161"/>
      <c r="FI216" s="161"/>
      <c r="FJ216" s="161"/>
      <c r="FK216" s="161"/>
      <c r="FL216" s="161"/>
      <c r="FM216" s="161"/>
      <c r="FN216" s="161"/>
      <c r="FO216" s="161"/>
      <c r="FP216" s="161"/>
      <c r="FQ216" s="161"/>
      <c r="FR216" s="161"/>
      <c r="FS216" s="161"/>
      <c r="FT216" s="161"/>
      <c r="FU216" s="161"/>
      <c r="FV216" s="161"/>
      <c r="FW216" s="161"/>
      <c r="FX216" s="161"/>
    </row>
    <row r="217" spans="1:180" s="171" customFormat="1">
      <c r="A217" s="1526" t="s">
        <v>2018</v>
      </c>
      <c r="B217" s="194" t="s">
        <v>3079</v>
      </c>
      <c r="C217" s="830">
        <v>42500</v>
      </c>
      <c r="D217" s="196">
        <v>44317</v>
      </c>
      <c r="E217" s="196" t="str">
        <f t="shared" ca="1" si="30"/>
        <v>VIGENTE</v>
      </c>
      <c r="F217" s="196" t="str">
        <f t="shared" ca="1" si="31"/>
        <v>ALERTA</v>
      </c>
      <c r="G217" s="194" t="s">
        <v>1614</v>
      </c>
      <c r="H217" s="197" t="s">
        <v>3083</v>
      </c>
      <c r="I217" s="916" t="s">
        <v>3087</v>
      </c>
      <c r="J217" s="831" t="s">
        <v>3090</v>
      </c>
      <c r="K217" s="1547" t="s">
        <v>3093</v>
      </c>
      <c r="L217" s="169"/>
      <c r="M217" s="169" t="str">
        <f t="shared" si="32"/>
        <v>D1605-37</v>
      </c>
      <c r="N217" s="169"/>
      <c r="O217" s="170"/>
      <c r="P217" s="170"/>
      <c r="Q217" s="170"/>
      <c r="R217" s="170"/>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c r="CE217" s="161"/>
      <c r="CF217" s="161"/>
      <c r="CG217" s="161"/>
      <c r="CH217" s="161"/>
      <c r="CI217" s="161"/>
      <c r="CJ217" s="161"/>
      <c r="CK217" s="161"/>
      <c r="CL217" s="161"/>
      <c r="CM217" s="161"/>
      <c r="CN217" s="161"/>
      <c r="CO217" s="161"/>
      <c r="CP217" s="161"/>
      <c r="CQ217" s="161"/>
      <c r="CR217" s="161"/>
      <c r="CS217" s="161"/>
      <c r="CT217" s="161"/>
      <c r="CU217" s="161"/>
      <c r="CV217" s="161"/>
      <c r="CW217" s="161"/>
      <c r="CX217" s="161"/>
      <c r="CY217" s="161"/>
      <c r="CZ217" s="161"/>
      <c r="DA217" s="161"/>
      <c r="DB217" s="161"/>
      <c r="DC217" s="161"/>
      <c r="DD217" s="161"/>
      <c r="DE217" s="161"/>
      <c r="DF217" s="161"/>
      <c r="DG217" s="161"/>
      <c r="DH217" s="161"/>
      <c r="DI217" s="161"/>
      <c r="DJ217" s="161"/>
      <c r="DK217" s="161"/>
      <c r="DL217" s="161"/>
      <c r="DM217" s="161"/>
      <c r="DN217" s="161"/>
      <c r="DO217" s="161"/>
      <c r="DP217" s="161"/>
      <c r="DQ217" s="161"/>
      <c r="DR217" s="161"/>
      <c r="DS217" s="161"/>
      <c r="DT217" s="161"/>
      <c r="DU217" s="161"/>
      <c r="DV217" s="161"/>
      <c r="DW217" s="161"/>
      <c r="DX217" s="161"/>
      <c r="DY217" s="161"/>
      <c r="DZ217" s="161"/>
      <c r="EA217" s="161"/>
      <c r="EB217" s="161"/>
      <c r="EC217" s="161"/>
      <c r="ED217" s="161"/>
      <c r="EE217" s="161"/>
      <c r="EF217" s="161"/>
      <c r="EG217" s="161"/>
      <c r="EH217" s="161"/>
      <c r="EI217" s="161"/>
      <c r="EJ217" s="161"/>
      <c r="EK217" s="161"/>
      <c r="EL217" s="161"/>
      <c r="EM217" s="161"/>
      <c r="EN217" s="161"/>
      <c r="EO217" s="161"/>
      <c r="EP217" s="161"/>
      <c r="EQ217" s="161"/>
      <c r="ER217" s="161"/>
      <c r="ES217" s="161"/>
      <c r="ET217" s="161"/>
      <c r="EU217" s="161"/>
      <c r="EV217" s="161"/>
      <c r="EW217" s="161"/>
      <c r="EX217" s="161"/>
      <c r="EY217" s="161"/>
      <c r="EZ217" s="161"/>
      <c r="FA217" s="161"/>
      <c r="FB217" s="161"/>
      <c r="FC217" s="161"/>
      <c r="FD217" s="161"/>
      <c r="FE217" s="161"/>
      <c r="FF217" s="161"/>
      <c r="FG217" s="161"/>
      <c r="FH217" s="161"/>
      <c r="FI217" s="161"/>
      <c r="FJ217" s="161"/>
      <c r="FK217" s="161"/>
      <c r="FL217" s="161"/>
      <c r="FM217" s="161"/>
      <c r="FN217" s="161"/>
      <c r="FO217" s="161"/>
      <c r="FP217" s="161"/>
      <c r="FQ217" s="161"/>
      <c r="FR217" s="161"/>
      <c r="FS217" s="161"/>
      <c r="FT217" s="161"/>
      <c r="FU217" s="161"/>
      <c r="FV217" s="161"/>
      <c r="FW217" s="161"/>
      <c r="FX217" s="161"/>
    </row>
    <row r="218" spans="1:180" s="171" customFormat="1" ht="30">
      <c r="A218" s="1526" t="s">
        <v>2018</v>
      </c>
      <c r="B218" s="194" t="s">
        <v>3080</v>
      </c>
      <c r="C218" s="830">
        <v>42500</v>
      </c>
      <c r="D218" s="196">
        <v>44317</v>
      </c>
      <c r="E218" s="196" t="str">
        <f t="shared" ca="1" si="30"/>
        <v>VIGENTE</v>
      </c>
      <c r="F218" s="196" t="str">
        <f t="shared" ca="1" si="31"/>
        <v>ALERTA</v>
      </c>
      <c r="G218" s="194" t="s">
        <v>1614</v>
      </c>
      <c r="H218" s="197" t="s">
        <v>3084</v>
      </c>
      <c r="I218" s="916" t="s">
        <v>3065</v>
      </c>
      <c r="J218" s="831" t="s">
        <v>3090</v>
      </c>
      <c r="K218" s="1179" t="s">
        <v>3094</v>
      </c>
      <c r="L218" s="169"/>
      <c r="M218" s="169" t="str">
        <f t="shared" si="32"/>
        <v>D1605-37</v>
      </c>
      <c r="N218" s="169"/>
      <c r="O218" s="170"/>
      <c r="P218" s="170"/>
      <c r="Q218" s="170"/>
      <c r="R218" s="170"/>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c r="CE218" s="161"/>
      <c r="CF218" s="161"/>
      <c r="CG218" s="161"/>
      <c r="CH218" s="161"/>
      <c r="CI218" s="161"/>
      <c r="CJ218" s="161"/>
      <c r="CK218" s="161"/>
      <c r="CL218" s="161"/>
      <c r="CM218" s="161"/>
      <c r="CN218" s="161"/>
      <c r="CO218" s="161"/>
      <c r="CP218" s="161"/>
      <c r="CQ218" s="161"/>
      <c r="CR218" s="161"/>
      <c r="CS218" s="161"/>
      <c r="CT218" s="161"/>
      <c r="CU218" s="161"/>
      <c r="CV218" s="161"/>
      <c r="CW218" s="161"/>
      <c r="CX218" s="161"/>
      <c r="CY218" s="161"/>
      <c r="CZ218" s="161"/>
      <c r="DA218" s="161"/>
      <c r="DB218" s="161"/>
      <c r="DC218" s="161"/>
      <c r="DD218" s="161"/>
      <c r="DE218" s="161"/>
      <c r="DF218" s="161"/>
      <c r="DG218" s="161"/>
      <c r="DH218" s="161"/>
      <c r="DI218" s="161"/>
      <c r="DJ218" s="161"/>
      <c r="DK218" s="161"/>
      <c r="DL218" s="161"/>
      <c r="DM218" s="161"/>
      <c r="DN218" s="161"/>
      <c r="DO218" s="161"/>
      <c r="DP218" s="161"/>
      <c r="DQ218" s="161"/>
      <c r="DR218" s="161"/>
      <c r="DS218" s="161"/>
      <c r="DT218" s="161"/>
      <c r="DU218" s="161"/>
      <c r="DV218" s="161"/>
      <c r="DW218" s="161"/>
      <c r="DX218" s="161"/>
      <c r="DY218" s="161"/>
      <c r="DZ218" s="161"/>
      <c r="EA218" s="161"/>
      <c r="EB218" s="161"/>
      <c r="EC218" s="161"/>
      <c r="ED218" s="161"/>
      <c r="EE218" s="161"/>
      <c r="EF218" s="161"/>
      <c r="EG218" s="161"/>
      <c r="EH218" s="161"/>
      <c r="EI218" s="161"/>
      <c r="EJ218" s="161"/>
      <c r="EK218" s="161"/>
      <c r="EL218" s="161"/>
      <c r="EM218" s="161"/>
      <c r="EN218" s="161"/>
      <c r="EO218" s="161"/>
      <c r="EP218" s="161"/>
      <c r="EQ218" s="161"/>
      <c r="ER218" s="161"/>
      <c r="ES218" s="161"/>
      <c r="ET218" s="161"/>
      <c r="EU218" s="161"/>
      <c r="EV218" s="161"/>
      <c r="EW218" s="161"/>
      <c r="EX218" s="161"/>
      <c r="EY218" s="161"/>
      <c r="EZ218" s="161"/>
      <c r="FA218" s="161"/>
      <c r="FB218" s="161"/>
      <c r="FC218" s="161"/>
      <c r="FD218" s="161"/>
      <c r="FE218" s="161"/>
      <c r="FF218" s="161"/>
      <c r="FG218" s="161"/>
      <c r="FH218" s="161"/>
      <c r="FI218" s="161"/>
      <c r="FJ218" s="161"/>
      <c r="FK218" s="161"/>
      <c r="FL218" s="161"/>
      <c r="FM218" s="161"/>
      <c r="FN218" s="161"/>
      <c r="FO218" s="161"/>
      <c r="FP218" s="161"/>
      <c r="FQ218" s="161"/>
      <c r="FR218" s="161"/>
      <c r="FS218" s="161"/>
      <c r="FT218" s="161"/>
      <c r="FU218" s="161"/>
      <c r="FV218" s="161"/>
      <c r="FW218" s="161"/>
      <c r="FX218" s="161"/>
    </row>
    <row r="219" spans="1:180" s="171" customFormat="1" ht="45">
      <c r="A219" s="1527" t="s">
        <v>2027</v>
      </c>
      <c r="B219" s="832" t="s">
        <v>3109</v>
      </c>
      <c r="C219" s="833">
        <v>42500</v>
      </c>
      <c r="D219" s="834">
        <v>44317</v>
      </c>
      <c r="E219" s="834" t="str">
        <f t="shared" ca="1" si="30"/>
        <v>VIGENTE</v>
      </c>
      <c r="F219" s="834" t="str">
        <f t="shared" ca="1" si="31"/>
        <v>ALERTA</v>
      </c>
      <c r="G219" s="832" t="s">
        <v>1615</v>
      </c>
      <c r="H219" s="1500" t="s">
        <v>3108</v>
      </c>
      <c r="I219" s="1497" t="s">
        <v>3590</v>
      </c>
      <c r="J219" s="1501" t="s">
        <v>3110</v>
      </c>
      <c r="K219" s="1272" t="s">
        <v>3111</v>
      </c>
      <c r="L219" s="169"/>
      <c r="M219" s="169" t="str">
        <f t="shared" si="32"/>
        <v>D1605-37</v>
      </c>
      <c r="N219" s="169"/>
      <c r="O219" s="170"/>
      <c r="P219" s="170"/>
      <c r="Q219" s="170"/>
      <c r="R219" s="170"/>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c r="CE219" s="161"/>
      <c r="CF219" s="161"/>
      <c r="CG219" s="161"/>
      <c r="CH219" s="161"/>
      <c r="CI219" s="161"/>
      <c r="CJ219" s="161"/>
      <c r="CK219" s="161"/>
      <c r="CL219" s="161"/>
      <c r="CM219" s="161"/>
      <c r="CN219" s="161"/>
      <c r="CO219" s="161"/>
      <c r="CP219" s="161"/>
      <c r="CQ219" s="161"/>
      <c r="CR219" s="161"/>
      <c r="CS219" s="161"/>
      <c r="CT219" s="161"/>
      <c r="CU219" s="161"/>
      <c r="CV219" s="161"/>
      <c r="CW219" s="161"/>
      <c r="CX219" s="161"/>
      <c r="CY219" s="161"/>
      <c r="CZ219" s="161"/>
      <c r="DA219" s="161"/>
      <c r="DB219" s="161"/>
      <c r="DC219" s="161"/>
      <c r="DD219" s="161"/>
      <c r="DE219" s="161"/>
      <c r="DF219" s="161"/>
      <c r="DG219" s="161"/>
      <c r="DH219" s="161"/>
      <c r="DI219" s="161"/>
      <c r="DJ219" s="161"/>
      <c r="DK219" s="161"/>
      <c r="DL219" s="161"/>
      <c r="DM219" s="161"/>
      <c r="DN219" s="161"/>
      <c r="DO219" s="161"/>
      <c r="DP219" s="161"/>
      <c r="DQ219" s="161"/>
      <c r="DR219" s="161"/>
      <c r="DS219" s="161"/>
      <c r="DT219" s="161"/>
      <c r="DU219" s="161"/>
      <c r="DV219" s="161"/>
      <c r="DW219" s="161"/>
      <c r="DX219" s="161"/>
      <c r="DY219" s="161"/>
      <c r="DZ219" s="161"/>
      <c r="EA219" s="161"/>
      <c r="EB219" s="161"/>
      <c r="EC219" s="161"/>
      <c r="ED219" s="161"/>
      <c r="EE219" s="161"/>
      <c r="EF219" s="161"/>
      <c r="EG219" s="161"/>
      <c r="EH219" s="161"/>
      <c r="EI219" s="161"/>
      <c r="EJ219" s="161"/>
      <c r="EK219" s="161"/>
      <c r="EL219" s="161"/>
      <c r="EM219" s="161"/>
      <c r="EN219" s="161"/>
      <c r="EO219" s="161"/>
      <c r="EP219" s="161"/>
      <c r="EQ219" s="161"/>
      <c r="ER219" s="161"/>
      <c r="ES219" s="161"/>
      <c r="ET219" s="161"/>
      <c r="EU219" s="161"/>
      <c r="EV219" s="161"/>
      <c r="EW219" s="161"/>
      <c r="EX219" s="161"/>
      <c r="EY219" s="161"/>
      <c r="EZ219" s="161"/>
      <c r="FA219" s="161"/>
      <c r="FB219" s="161"/>
      <c r="FC219" s="161"/>
      <c r="FD219" s="161"/>
      <c r="FE219" s="161"/>
      <c r="FF219" s="161"/>
      <c r="FG219" s="161"/>
      <c r="FH219" s="161"/>
      <c r="FI219" s="161"/>
      <c r="FJ219" s="161"/>
      <c r="FK219" s="161"/>
      <c r="FL219" s="161"/>
      <c r="FM219" s="161"/>
      <c r="FN219" s="161"/>
      <c r="FO219" s="161"/>
      <c r="FP219" s="161"/>
      <c r="FQ219" s="161"/>
      <c r="FR219" s="161"/>
      <c r="FS219" s="161"/>
      <c r="FT219" s="161"/>
      <c r="FU219" s="161"/>
      <c r="FV219" s="161"/>
      <c r="FW219" s="161"/>
      <c r="FX219" s="161"/>
    </row>
    <row r="220" spans="1:180" s="171" customFormat="1" ht="47.25">
      <c r="A220" s="1526" t="s">
        <v>2017</v>
      </c>
      <c r="B220" s="194" t="s">
        <v>3098</v>
      </c>
      <c r="C220" s="830">
        <v>42500</v>
      </c>
      <c r="D220" s="196">
        <v>44317</v>
      </c>
      <c r="E220" s="196" t="str">
        <f t="shared" ca="1" si="30"/>
        <v>VIGENTE</v>
      </c>
      <c r="F220" s="196" t="str">
        <f t="shared" ca="1" si="31"/>
        <v>ALERTA</v>
      </c>
      <c r="G220" s="194" t="s">
        <v>1615</v>
      </c>
      <c r="H220" s="197" t="s">
        <v>3112</v>
      </c>
      <c r="I220" s="916" t="s">
        <v>3591</v>
      </c>
      <c r="J220" s="198" t="s">
        <v>2364</v>
      </c>
      <c r="K220" s="1182" t="s">
        <v>3114</v>
      </c>
      <c r="L220" s="169"/>
      <c r="M220" s="169" t="str">
        <f t="shared" si="32"/>
        <v>D1605-37</v>
      </c>
      <c r="N220" s="169"/>
      <c r="O220" s="170"/>
      <c r="P220" s="170"/>
      <c r="Q220" s="170"/>
      <c r="R220" s="170"/>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c r="CE220" s="161"/>
      <c r="CF220" s="161"/>
      <c r="CG220" s="161"/>
      <c r="CH220" s="161"/>
      <c r="CI220" s="161"/>
      <c r="CJ220" s="161"/>
      <c r="CK220" s="161"/>
      <c r="CL220" s="161"/>
      <c r="CM220" s="161"/>
      <c r="CN220" s="161"/>
      <c r="CO220" s="161"/>
      <c r="CP220" s="161"/>
      <c r="CQ220" s="161"/>
      <c r="CR220" s="161"/>
      <c r="CS220" s="161"/>
      <c r="CT220" s="161"/>
      <c r="CU220" s="161"/>
      <c r="CV220" s="161"/>
      <c r="CW220" s="161"/>
      <c r="CX220" s="161"/>
      <c r="CY220" s="161"/>
      <c r="CZ220" s="161"/>
      <c r="DA220" s="161"/>
      <c r="DB220" s="161"/>
      <c r="DC220" s="161"/>
      <c r="DD220" s="161"/>
      <c r="DE220" s="161"/>
      <c r="DF220" s="161"/>
      <c r="DG220" s="161"/>
      <c r="DH220" s="161"/>
      <c r="DI220" s="161"/>
      <c r="DJ220" s="161"/>
      <c r="DK220" s="161"/>
      <c r="DL220" s="161"/>
      <c r="DM220" s="161"/>
      <c r="DN220" s="161"/>
      <c r="DO220" s="161"/>
      <c r="DP220" s="161"/>
      <c r="DQ220" s="161"/>
      <c r="DR220" s="161"/>
      <c r="DS220" s="161"/>
      <c r="DT220" s="161"/>
      <c r="DU220" s="161"/>
      <c r="DV220" s="161"/>
      <c r="DW220" s="161"/>
      <c r="DX220" s="161"/>
      <c r="DY220" s="161"/>
      <c r="DZ220" s="161"/>
      <c r="EA220" s="161"/>
      <c r="EB220" s="161"/>
      <c r="EC220" s="161"/>
      <c r="ED220" s="161"/>
      <c r="EE220" s="161"/>
      <c r="EF220" s="161"/>
      <c r="EG220" s="161"/>
      <c r="EH220" s="161"/>
      <c r="EI220" s="161"/>
      <c r="EJ220" s="161"/>
      <c r="EK220" s="161"/>
      <c r="EL220" s="161"/>
      <c r="EM220" s="161"/>
      <c r="EN220" s="161"/>
      <c r="EO220" s="161"/>
      <c r="EP220" s="161"/>
      <c r="EQ220" s="161"/>
      <c r="ER220" s="161"/>
      <c r="ES220" s="161"/>
      <c r="ET220" s="161"/>
      <c r="EU220" s="161"/>
      <c r="EV220" s="161"/>
      <c r="EW220" s="161"/>
      <c r="EX220" s="161"/>
      <c r="EY220" s="161"/>
      <c r="EZ220" s="161"/>
      <c r="FA220" s="161"/>
      <c r="FB220" s="161"/>
      <c r="FC220" s="161"/>
      <c r="FD220" s="161"/>
      <c r="FE220" s="161"/>
      <c r="FF220" s="161"/>
      <c r="FG220" s="161"/>
      <c r="FH220" s="161"/>
      <c r="FI220" s="161"/>
      <c r="FJ220" s="161"/>
      <c r="FK220" s="161"/>
      <c r="FL220" s="161"/>
      <c r="FM220" s="161"/>
      <c r="FN220" s="161"/>
      <c r="FO220" s="161"/>
      <c r="FP220" s="161"/>
      <c r="FQ220" s="161"/>
      <c r="FR220" s="161"/>
      <c r="FS220" s="161"/>
      <c r="FT220" s="161"/>
      <c r="FU220" s="161"/>
      <c r="FV220" s="161"/>
      <c r="FW220" s="161"/>
      <c r="FX220" s="161"/>
    </row>
    <row r="221" spans="1:180" s="171" customFormat="1" ht="30">
      <c r="A221" s="1526" t="s">
        <v>2017</v>
      </c>
      <c r="B221" s="194" t="s">
        <v>3126</v>
      </c>
      <c r="C221" s="830">
        <v>42500</v>
      </c>
      <c r="D221" s="196">
        <v>44317</v>
      </c>
      <c r="E221" s="196" t="str">
        <f t="shared" ca="1" si="30"/>
        <v>VIGENTE</v>
      </c>
      <c r="F221" s="196" t="str">
        <f t="shared" ca="1" si="31"/>
        <v>ALERTA</v>
      </c>
      <c r="G221" s="194" t="s">
        <v>1614</v>
      </c>
      <c r="H221" s="197" t="s">
        <v>3128</v>
      </c>
      <c r="I221" s="916" t="s">
        <v>3127</v>
      </c>
      <c r="J221" s="1505" t="s">
        <v>3129</v>
      </c>
      <c r="K221" s="1179">
        <v>11298500</v>
      </c>
      <c r="L221" s="169"/>
      <c r="M221" s="169" t="str">
        <f t="shared" si="32"/>
        <v>D1605-36</v>
      </c>
      <c r="N221" s="169"/>
      <c r="O221" s="170"/>
      <c r="P221" s="170"/>
      <c r="Q221" s="170"/>
      <c r="R221" s="170"/>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c r="CE221" s="161"/>
      <c r="CF221" s="161"/>
      <c r="CG221" s="161"/>
      <c r="CH221" s="161"/>
      <c r="CI221" s="161"/>
      <c r="CJ221" s="161"/>
      <c r="CK221" s="161"/>
      <c r="CL221" s="161"/>
      <c r="CM221" s="161"/>
      <c r="CN221" s="161"/>
      <c r="CO221" s="161"/>
      <c r="CP221" s="161"/>
      <c r="CQ221" s="161"/>
      <c r="CR221" s="161"/>
      <c r="CS221" s="161"/>
      <c r="CT221" s="161"/>
      <c r="CU221" s="161"/>
      <c r="CV221" s="161"/>
      <c r="CW221" s="161"/>
      <c r="CX221" s="161"/>
      <c r="CY221" s="161"/>
      <c r="CZ221" s="161"/>
      <c r="DA221" s="161"/>
      <c r="DB221" s="161"/>
      <c r="DC221" s="161"/>
      <c r="DD221" s="161"/>
      <c r="DE221" s="161"/>
      <c r="DF221" s="161"/>
      <c r="DG221" s="161"/>
      <c r="DH221" s="161"/>
      <c r="DI221" s="161"/>
      <c r="DJ221" s="161"/>
      <c r="DK221" s="161"/>
      <c r="DL221" s="161"/>
      <c r="DM221" s="161"/>
      <c r="DN221" s="161"/>
      <c r="DO221" s="161"/>
      <c r="DP221" s="161"/>
      <c r="DQ221" s="161"/>
      <c r="DR221" s="161"/>
      <c r="DS221" s="161"/>
      <c r="DT221" s="161"/>
      <c r="DU221" s="161"/>
      <c r="DV221" s="161"/>
      <c r="DW221" s="161"/>
      <c r="DX221" s="161"/>
      <c r="DY221" s="161"/>
      <c r="DZ221" s="161"/>
      <c r="EA221" s="161"/>
      <c r="EB221" s="161"/>
      <c r="EC221" s="161"/>
      <c r="ED221" s="161"/>
      <c r="EE221" s="161"/>
      <c r="EF221" s="161"/>
      <c r="EG221" s="161"/>
      <c r="EH221" s="161"/>
      <c r="EI221" s="161"/>
      <c r="EJ221" s="161"/>
      <c r="EK221" s="161"/>
      <c r="EL221" s="161"/>
      <c r="EM221" s="161"/>
      <c r="EN221" s="161"/>
      <c r="EO221" s="161"/>
      <c r="EP221" s="161"/>
      <c r="EQ221" s="161"/>
      <c r="ER221" s="161"/>
      <c r="ES221" s="161"/>
      <c r="ET221" s="161"/>
      <c r="EU221" s="161"/>
      <c r="EV221" s="161"/>
      <c r="EW221" s="161"/>
      <c r="EX221" s="161"/>
      <c r="EY221" s="161"/>
      <c r="EZ221" s="161"/>
      <c r="FA221" s="161"/>
      <c r="FB221" s="161"/>
      <c r="FC221" s="161"/>
      <c r="FD221" s="161"/>
      <c r="FE221" s="161"/>
      <c r="FF221" s="161"/>
      <c r="FG221" s="161"/>
      <c r="FH221" s="161"/>
      <c r="FI221" s="161"/>
      <c r="FJ221" s="161"/>
      <c r="FK221" s="161"/>
      <c r="FL221" s="161"/>
      <c r="FM221" s="161"/>
      <c r="FN221" s="161"/>
      <c r="FO221" s="161"/>
      <c r="FP221" s="161"/>
      <c r="FQ221" s="161"/>
      <c r="FR221" s="161"/>
      <c r="FS221" s="161"/>
      <c r="FT221" s="161"/>
      <c r="FU221" s="161"/>
      <c r="FV221" s="161"/>
      <c r="FW221" s="161"/>
      <c r="FX221" s="161"/>
    </row>
    <row r="222" spans="1:180" s="171" customFormat="1" ht="45">
      <c r="A222" s="1526" t="s">
        <v>2017</v>
      </c>
      <c r="B222" s="194" t="s">
        <v>3187</v>
      </c>
      <c r="C222" s="830">
        <v>42564</v>
      </c>
      <c r="D222" s="196">
        <v>44378</v>
      </c>
      <c r="E222" s="196" t="str">
        <f t="shared" ca="1" si="30"/>
        <v>VIGENTE</v>
      </c>
      <c r="F222" s="196" t="str">
        <f t="shared" ca="1" si="31"/>
        <v>OK</v>
      </c>
      <c r="G222" s="194" t="s">
        <v>1615</v>
      </c>
      <c r="H222" s="197" t="s">
        <v>3186</v>
      </c>
      <c r="I222" s="916" t="s">
        <v>4601</v>
      </c>
      <c r="J222" s="1505" t="s">
        <v>3188</v>
      </c>
      <c r="K222" s="1179" t="s">
        <v>3189</v>
      </c>
      <c r="L222" s="169"/>
      <c r="M222" s="169" t="str">
        <f t="shared" si="32"/>
        <v>D1605-43</v>
      </c>
      <c r="N222" s="169"/>
      <c r="O222" s="170"/>
      <c r="P222" s="170"/>
      <c r="Q222" s="170"/>
      <c r="R222" s="170"/>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c r="CE222" s="161"/>
      <c r="CF222" s="161"/>
      <c r="CG222" s="161"/>
      <c r="CH222" s="161"/>
      <c r="CI222" s="161"/>
      <c r="CJ222" s="161"/>
      <c r="CK222" s="161"/>
      <c r="CL222" s="161"/>
      <c r="CM222" s="161"/>
      <c r="CN222" s="161"/>
      <c r="CO222" s="161"/>
      <c r="CP222" s="161"/>
      <c r="CQ222" s="161"/>
      <c r="CR222" s="161"/>
      <c r="CS222" s="161"/>
      <c r="CT222" s="161"/>
      <c r="CU222" s="161"/>
      <c r="CV222" s="161"/>
      <c r="CW222" s="161"/>
      <c r="CX222" s="161"/>
      <c r="CY222" s="161"/>
      <c r="CZ222" s="161"/>
      <c r="DA222" s="161"/>
      <c r="DB222" s="161"/>
      <c r="DC222" s="161"/>
      <c r="DD222" s="161"/>
      <c r="DE222" s="161"/>
      <c r="DF222" s="161"/>
      <c r="DG222" s="161"/>
      <c r="DH222" s="161"/>
      <c r="DI222" s="161"/>
      <c r="DJ222" s="161"/>
      <c r="DK222" s="161"/>
      <c r="DL222" s="161"/>
      <c r="DM222" s="161"/>
      <c r="DN222" s="161"/>
      <c r="DO222" s="161"/>
      <c r="DP222" s="161"/>
      <c r="DQ222" s="161"/>
      <c r="DR222" s="161"/>
      <c r="DS222" s="161"/>
      <c r="DT222" s="161"/>
      <c r="DU222" s="161"/>
      <c r="DV222" s="161"/>
      <c r="DW222" s="161"/>
      <c r="DX222" s="161"/>
      <c r="DY222" s="161"/>
      <c r="DZ222" s="161"/>
      <c r="EA222" s="161"/>
      <c r="EB222" s="161"/>
      <c r="EC222" s="161"/>
      <c r="ED222" s="161"/>
      <c r="EE222" s="161"/>
      <c r="EF222" s="161"/>
      <c r="EG222" s="161"/>
      <c r="EH222" s="161"/>
      <c r="EI222" s="161"/>
      <c r="EJ222" s="161"/>
      <c r="EK222" s="161"/>
      <c r="EL222" s="161"/>
      <c r="EM222" s="161"/>
      <c r="EN222" s="161"/>
      <c r="EO222" s="161"/>
      <c r="EP222" s="161"/>
      <c r="EQ222" s="161"/>
      <c r="ER222" s="161"/>
      <c r="ES222" s="161"/>
      <c r="ET222" s="161"/>
      <c r="EU222" s="161"/>
      <c r="EV222" s="161"/>
      <c r="EW222" s="161"/>
      <c r="EX222" s="161"/>
      <c r="EY222" s="161"/>
      <c r="EZ222" s="161"/>
      <c r="FA222" s="161"/>
      <c r="FB222" s="161"/>
      <c r="FC222" s="161"/>
      <c r="FD222" s="161"/>
      <c r="FE222" s="161"/>
      <c r="FF222" s="161"/>
      <c r="FG222" s="161"/>
      <c r="FH222" s="161"/>
      <c r="FI222" s="161"/>
      <c r="FJ222" s="161"/>
      <c r="FK222" s="161"/>
      <c r="FL222" s="161"/>
      <c r="FM222" s="161"/>
      <c r="FN222" s="161"/>
      <c r="FO222" s="161"/>
      <c r="FP222" s="161"/>
      <c r="FQ222" s="161"/>
      <c r="FR222" s="161"/>
      <c r="FS222" s="161"/>
      <c r="FT222" s="161"/>
      <c r="FU222" s="161"/>
      <c r="FV222" s="161"/>
      <c r="FW222" s="161"/>
      <c r="FX222" s="161"/>
    </row>
    <row r="223" spans="1:180" s="171" customFormat="1" ht="60">
      <c r="A223" s="1527" t="s">
        <v>2026</v>
      </c>
      <c r="B223" s="832" t="s">
        <v>3193</v>
      </c>
      <c r="C223" s="833">
        <v>42534</v>
      </c>
      <c r="D223" s="834">
        <v>44348</v>
      </c>
      <c r="E223" s="834" t="str">
        <f t="shared" ca="1" si="30"/>
        <v>VIGENTE</v>
      </c>
      <c r="F223" s="834" t="str">
        <f t="shared" ca="1" si="31"/>
        <v>ALERTA</v>
      </c>
      <c r="G223" s="832" t="s">
        <v>1617</v>
      </c>
      <c r="H223" s="1500" t="s">
        <v>3190</v>
      </c>
      <c r="I223" s="1497" t="s">
        <v>3191</v>
      </c>
      <c r="J223" s="1498" t="s">
        <v>3192</v>
      </c>
      <c r="K223" s="1499" t="s">
        <v>3592</v>
      </c>
      <c r="L223" s="169"/>
      <c r="M223" s="169" t="str">
        <f t="shared" si="32"/>
        <v>D1605-39</v>
      </c>
      <c r="N223" s="169"/>
      <c r="O223" s="170"/>
      <c r="P223" s="170"/>
      <c r="Q223" s="170"/>
      <c r="R223" s="170"/>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c r="CE223" s="161"/>
      <c r="CF223" s="161"/>
      <c r="CG223" s="161"/>
      <c r="CH223" s="161"/>
      <c r="CI223" s="161"/>
      <c r="CJ223" s="161"/>
      <c r="CK223" s="161"/>
      <c r="CL223" s="161"/>
      <c r="CM223" s="161"/>
      <c r="CN223" s="161"/>
      <c r="CO223" s="161"/>
      <c r="CP223" s="161"/>
      <c r="CQ223" s="161"/>
      <c r="CR223" s="161"/>
      <c r="CS223" s="161"/>
      <c r="CT223" s="161"/>
      <c r="CU223" s="161"/>
      <c r="CV223" s="161"/>
      <c r="CW223" s="161"/>
      <c r="CX223" s="161"/>
      <c r="CY223" s="161"/>
      <c r="CZ223" s="161"/>
      <c r="DA223" s="161"/>
      <c r="DB223" s="161"/>
      <c r="DC223" s="161"/>
      <c r="DD223" s="161"/>
      <c r="DE223" s="161"/>
      <c r="DF223" s="161"/>
      <c r="DG223" s="161"/>
      <c r="DH223" s="161"/>
      <c r="DI223" s="161"/>
      <c r="DJ223" s="161"/>
      <c r="DK223" s="161"/>
      <c r="DL223" s="161"/>
      <c r="DM223" s="161"/>
      <c r="DN223" s="161"/>
      <c r="DO223" s="161"/>
      <c r="DP223" s="161"/>
      <c r="DQ223" s="161"/>
      <c r="DR223" s="161"/>
      <c r="DS223" s="161"/>
      <c r="DT223" s="161"/>
      <c r="DU223" s="161"/>
      <c r="DV223" s="161"/>
      <c r="DW223" s="161"/>
      <c r="DX223" s="161"/>
      <c r="DY223" s="161"/>
      <c r="DZ223" s="161"/>
      <c r="EA223" s="161"/>
      <c r="EB223" s="161"/>
      <c r="EC223" s="161"/>
      <c r="ED223" s="161"/>
      <c r="EE223" s="161"/>
      <c r="EF223" s="161"/>
      <c r="EG223" s="161"/>
      <c r="EH223" s="161"/>
      <c r="EI223" s="161"/>
      <c r="EJ223" s="161"/>
      <c r="EK223" s="161"/>
      <c r="EL223" s="161"/>
      <c r="EM223" s="161"/>
      <c r="EN223" s="161"/>
      <c r="EO223" s="161"/>
      <c r="EP223" s="161"/>
      <c r="EQ223" s="161"/>
      <c r="ER223" s="161"/>
      <c r="ES223" s="161"/>
      <c r="ET223" s="161"/>
      <c r="EU223" s="161"/>
      <c r="EV223" s="161"/>
      <c r="EW223" s="161"/>
      <c r="EX223" s="161"/>
      <c r="EY223" s="161"/>
      <c r="EZ223" s="161"/>
      <c r="FA223" s="161"/>
      <c r="FB223" s="161"/>
      <c r="FC223" s="161"/>
      <c r="FD223" s="161"/>
      <c r="FE223" s="161"/>
      <c r="FF223" s="161"/>
      <c r="FG223" s="161"/>
      <c r="FH223" s="161"/>
      <c r="FI223" s="161"/>
      <c r="FJ223" s="161"/>
      <c r="FK223" s="161"/>
      <c r="FL223" s="161"/>
      <c r="FM223" s="161"/>
      <c r="FN223" s="161"/>
      <c r="FO223" s="161"/>
      <c r="FP223" s="161"/>
      <c r="FQ223" s="161"/>
      <c r="FR223" s="161"/>
      <c r="FS223" s="161"/>
      <c r="FT223" s="161"/>
      <c r="FU223" s="161"/>
      <c r="FV223" s="161"/>
      <c r="FW223" s="161"/>
      <c r="FX223" s="161"/>
    </row>
    <row r="224" spans="1:180" s="171" customFormat="1" ht="45">
      <c r="A224" s="1531" t="s">
        <v>2019</v>
      </c>
      <c r="B224" s="1538" t="s">
        <v>3232</v>
      </c>
      <c r="C224" s="1539">
        <v>42510</v>
      </c>
      <c r="D224" s="1522">
        <v>44317</v>
      </c>
      <c r="E224" s="1522" t="str">
        <f t="shared" ca="1" si="30"/>
        <v>VIGENTE</v>
      </c>
      <c r="F224" s="1522" t="str">
        <f t="shared" ca="1" si="31"/>
        <v>ALERTA</v>
      </c>
      <c r="G224" s="1538" t="s">
        <v>1615</v>
      </c>
      <c r="H224" s="1523" t="s">
        <v>3831</v>
      </c>
      <c r="I224" s="1524" t="s">
        <v>3832</v>
      </c>
      <c r="J224" s="1533"/>
      <c r="K224" s="1525"/>
      <c r="L224" s="169"/>
      <c r="M224" s="169" t="str">
        <f t="shared" si="32"/>
        <v>D1607-68</v>
      </c>
      <c r="N224" s="169"/>
      <c r="O224" s="170"/>
      <c r="P224" s="170"/>
      <c r="Q224" s="170"/>
      <c r="R224" s="170"/>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c r="CE224" s="161"/>
      <c r="CF224" s="161"/>
      <c r="CG224" s="161"/>
      <c r="CH224" s="161"/>
      <c r="CI224" s="161"/>
      <c r="CJ224" s="161"/>
      <c r="CK224" s="161"/>
      <c r="CL224" s="161"/>
      <c r="CM224" s="161"/>
      <c r="CN224" s="161"/>
      <c r="CO224" s="161"/>
      <c r="CP224" s="161"/>
      <c r="CQ224" s="161"/>
      <c r="CR224" s="161"/>
      <c r="CS224" s="161"/>
      <c r="CT224" s="161"/>
      <c r="CU224" s="161"/>
      <c r="CV224" s="161"/>
      <c r="CW224" s="161"/>
      <c r="CX224" s="161"/>
      <c r="CY224" s="161"/>
      <c r="CZ224" s="161"/>
      <c r="DA224" s="161"/>
      <c r="DB224" s="161"/>
      <c r="DC224" s="161"/>
      <c r="DD224" s="161"/>
      <c r="DE224" s="161"/>
      <c r="DF224" s="161"/>
      <c r="DG224" s="161"/>
      <c r="DH224" s="161"/>
      <c r="DI224" s="161"/>
      <c r="DJ224" s="161"/>
      <c r="DK224" s="161"/>
      <c r="DL224" s="161"/>
      <c r="DM224" s="161"/>
      <c r="DN224" s="161"/>
      <c r="DO224" s="161"/>
      <c r="DP224" s="161"/>
      <c r="DQ224" s="161"/>
      <c r="DR224" s="161"/>
      <c r="DS224" s="161"/>
      <c r="DT224" s="161"/>
      <c r="DU224" s="161"/>
      <c r="DV224" s="161"/>
      <c r="DW224" s="161"/>
      <c r="DX224" s="161"/>
      <c r="DY224" s="161"/>
      <c r="DZ224" s="161"/>
      <c r="EA224" s="161"/>
      <c r="EB224" s="161"/>
      <c r="EC224" s="161"/>
      <c r="ED224" s="161"/>
      <c r="EE224" s="161"/>
      <c r="EF224" s="161"/>
      <c r="EG224" s="161"/>
      <c r="EH224" s="161"/>
      <c r="EI224" s="161"/>
      <c r="EJ224" s="161"/>
      <c r="EK224" s="161"/>
      <c r="EL224" s="161"/>
      <c r="EM224" s="161"/>
      <c r="EN224" s="161"/>
      <c r="EO224" s="161"/>
      <c r="EP224" s="161"/>
      <c r="EQ224" s="161"/>
      <c r="ER224" s="161"/>
      <c r="ES224" s="161"/>
      <c r="ET224" s="161"/>
      <c r="EU224" s="161"/>
      <c r="EV224" s="161"/>
      <c r="EW224" s="161"/>
      <c r="EX224" s="161"/>
      <c r="EY224" s="161"/>
      <c r="EZ224" s="161"/>
      <c r="FA224" s="161"/>
      <c r="FB224" s="161"/>
      <c r="FC224" s="161"/>
      <c r="FD224" s="161"/>
      <c r="FE224" s="161"/>
      <c r="FF224" s="161"/>
      <c r="FG224" s="161"/>
      <c r="FH224" s="161"/>
      <c r="FI224" s="161"/>
      <c r="FJ224" s="161"/>
      <c r="FK224" s="161"/>
      <c r="FL224" s="161"/>
      <c r="FM224" s="161"/>
      <c r="FN224" s="161"/>
      <c r="FO224" s="161"/>
      <c r="FP224" s="161"/>
      <c r="FQ224" s="161"/>
      <c r="FR224" s="161"/>
      <c r="FS224" s="161"/>
      <c r="FT224" s="161"/>
      <c r="FU224" s="161"/>
      <c r="FV224" s="161"/>
      <c r="FW224" s="161"/>
      <c r="FX224" s="161"/>
    </row>
    <row r="225" spans="1:180" s="171" customFormat="1" ht="66" customHeight="1">
      <c r="A225" s="1526" t="s">
        <v>2018</v>
      </c>
      <c r="B225" s="194" t="s">
        <v>3233</v>
      </c>
      <c r="C225" s="830">
        <v>42510</v>
      </c>
      <c r="D225" s="196">
        <v>44317</v>
      </c>
      <c r="E225" s="196" t="str">
        <f t="shared" ca="1" si="30"/>
        <v>VIGENTE</v>
      </c>
      <c r="F225" s="196" t="str">
        <f t="shared" ca="1" si="31"/>
        <v>ALERTA</v>
      </c>
      <c r="G225" s="194" t="s">
        <v>1615</v>
      </c>
      <c r="H225" s="831" t="s">
        <v>3234</v>
      </c>
      <c r="I225" s="198" t="s">
        <v>3235</v>
      </c>
      <c r="J225" s="198" t="s">
        <v>3273</v>
      </c>
      <c r="K225" s="1544" t="s">
        <v>3254</v>
      </c>
      <c r="L225" s="169"/>
      <c r="M225" s="169" t="str">
        <f t="shared" si="32"/>
        <v>D1606-52</v>
      </c>
      <c r="N225" s="169"/>
      <c r="O225" s="170"/>
      <c r="P225" s="170"/>
      <c r="Q225" s="170"/>
      <c r="R225" s="170"/>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c r="CE225" s="161"/>
      <c r="CF225" s="161"/>
      <c r="CG225" s="161"/>
      <c r="CH225" s="161"/>
      <c r="CI225" s="161"/>
      <c r="CJ225" s="161"/>
      <c r="CK225" s="161"/>
      <c r="CL225" s="161"/>
      <c r="CM225" s="161"/>
      <c r="CN225" s="161"/>
      <c r="CO225" s="161"/>
      <c r="CP225" s="161"/>
      <c r="CQ225" s="161"/>
      <c r="CR225" s="161"/>
      <c r="CS225" s="161"/>
      <c r="CT225" s="161"/>
      <c r="CU225" s="161"/>
      <c r="CV225" s="161"/>
      <c r="CW225" s="161"/>
      <c r="CX225" s="161"/>
      <c r="CY225" s="161"/>
      <c r="CZ225" s="161"/>
      <c r="DA225" s="161"/>
      <c r="DB225" s="161"/>
      <c r="DC225" s="161"/>
      <c r="DD225" s="161"/>
      <c r="DE225" s="161"/>
      <c r="DF225" s="161"/>
      <c r="DG225" s="161"/>
      <c r="DH225" s="161"/>
      <c r="DI225" s="161"/>
      <c r="DJ225" s="161"/>
      <c r="DK225" s="161"/>
      <c r="DL225" s="161"/>
      <c r="DM225" s="161"/>
      <c r="DN225" s="161"/>
      <c r="DO225" s="161"/>
      <c r="DP225" s="161"/>
      <c r="DQ225" s="161"/>
      <c r="DR225" s="161"/>
      <c r="DS225" s="161"/>
      <c r="DT225" s="161"/>
      <c r="DU225" s="161"/>
      <c r="DV225" s="161"/>
      <c r="DW225" s="161"/>
      <c r="DX225" s="161"/>
      <c r="DY225" s="161"/>
      <c r="DZ225" s="161"/>
      <c r="EA225" s="161"/>
      <c r="EB225" s="161"/>
      <c r="EC225" s="161"/>
      <c r="ED225" s="161"/>
      <c r="EE225" s="161"/>
      <c r="EF225" s="161"/>
      <c r="EG225" s="161"/>
      <c r="EH225" s="161"/>
      <c r="EI225" s="161"/>
      <c r="EJ225" s="161"/>
      <c r="EK225" s="161"/>
      <c r="EL225" s="161"/>
      <c r="EM225" s="161"/>
      <c r="EN225" s="161"/>
      <c r="EO225" s="161"/>
      <c r="EP225" s="161"/>
      <c r="EQ225" s="161"/>
      <c r="ER225" s="161"/>
      <c r="ES225" s="161"/>
      <c r="ET225" s="161"/>
      <c r="EU225" s="161"/>
      <c r="EV225" s="161"/>
      <c r="EW225" s="161"/>
      <c r="EX225" s="161"/>
      <c r="EY225" s="161"/>
      <c r="EZ225" s="161"/>
      <c r="FA225" s="161"/>
      <c r="FB225" s="161"/>
      <c r="FC225" s="161"/>
      <c r="FD225" s="161"/>
      <c r="FE225" s="161"/>
      <c r="FF225" s="161"/>
      <c r="FG225" s="161"/>
      <c r="FH225" s="161"/>
      <c r="FI225" s="161"/>
      <c r="FJ225" s="161"/>
      <c r="FK225" s="161"/>
      <c r="FL225" s="161"/>
      <c r="FM225" s="161"/>
      <c r="FN225" s="161"/>
      <c r="FO225" s="161"/>
      <c r="FP225" s="161"/>
      <c r="FQ225" s="161"/>
      <c r="FR225" s="161"/>
      <c r="FS225" s="161"/>
      <c r="FT225" s="161"/>
      <c r="FU225" s="161"/>
      <c r="FV225" s="161"/>
      <c r="FW225" s="161"/>
      <c r="FX225" s="161"/>
    </row>
    <row r="226" spans="1:180" s="160" customFormat="1">
      <c r="A226" s="1526" t="s">
        <v>2018</v>
      </c>
      <c r="B226" s="194" t="s">
        <v>3264</v>
      </c>
      <c r="C226" s="830">
        <v>42510</v>
      </c>
      <c r="D226" s="196">
        <v>44317</v>
      </c>
      <c r="E226" s="196" t="str">
        <f t="shared" ca="1" si="30"/>
        <v>VIGENTE</v>
      </c>
      <c r="F226" s="196" t="str">
        <f t="shared" ca="1" si="31"/>
        <v>ALERTA</v>
      </c>
      <c r="G226" s="194" t="s">
        <v>1615</v>
      </c>
      <c r="H226" s="831" t="s">
        <v>3236</v>
      </c>
      <c r="I226" s="198" t="s">
        <v>3237</v>
      </c>
      <c r="J226" s="198" t="s">
        <v>3274</v>
      </c>
      <c r="K226" s="1182" t="s">
        <v>3255</v>
      </c>
      <c r="L226" s="169"/>
      <c r="M226" s="169" t="str">
        <f t="shared" si="32"/>
        <v>D1605-44</v>
      </c>
      <c r="N226" s="169"/>
      <c r="O226" s="170"/>
      <c r="P226" s="170"/>
      <c r="Q226" s="170"/>
      <c r="R226" s="170"/>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61"/>
      <c r="DG226" s="161"/>
      <c r="DH226" s="161"/>
      <c r="DI226" s="161"/>
      <c r="DJ226" s="161"/>
      <c r="DK226" s="161"/>
      <c r="DL226" s="161"/>
      <c r="DM226" s="161"/>
      <c r="DN226" s="161"/>
      <c r="DO226" s="161"/>
      <c r="DP226" s="161"/>
      <c r="DQ226" s="161"/>
      <c r="DR226" s="161"/>
      <c r="DS226" s="161"/>
      <c r="DT226" s="161"/>
      <c r="DU226" s="161"/>
      <c r="DV226" s="161"/>
      <c r="DW226" s="161"/>
      <c r="DX226" s="161"/>
      <c r="DY226" s="161"/>
      <c r="DZ226" s="161"/>
      <c r="EA226" s="161"/>
      <c r="EB226" s="161"/>
      <c r="EC226" s="161"/>
      <c r="ED226" s="161"/>
      <c r="EE226" s="161"/>
      <c r="EF226" s="161"/>
      <c r="EG226" s="161"/>
      <c r="EH226" s="161"/>
      <c r="EI226" s="161"/>
      <c r="EJ226" s="161"/>
      <c r="EK226" s="161"/>
      <c r="EL226" s="161"/>
      <c r="EM226" s="161"/>
      <c r="EN226" s="161"/>
      <c r="EO226" s="161"/>
      <c r="EP226" s="161"/>
      <c r="EQ226" s="161"/>
      <c r="ER226" s="161"/>
      <c r="ES226" s="161"/>
      <c r="ET226" s="161"/>
      <c r="EU226" s="161"/>
      <c r="EV226" s="161"/>
      <c r="EW226" s="161"/>
      <c r="EX226" s="161"/>
      <c r="EY226" s="161"/>
      <c r="EZ226" s="161"/>
      <c r="FA226" s="161"/>
      <c r="FB226" s="161"/>
      <c r="FC226" s="161"/>
      <c r="FD226" s="161"/>
      <c r="FE226" s="161"/>
      <c r="FF226" s="161"/>
      <c r="FG226" s="161"/>
      <c r="FH226" s="161"/>
      <c r="FI226" s="161"/>
      <c r="FJ226" s="161"/>
      <c r="FK226" s="161"/>
      <c r="FL226" s="161"/>
      <c r="FM226" s="161"/>
      <c r="FN226" s="161"/>
      <c r="FO226" s="161"/>
      <c r="FP226" s="161"/>
      <c r="FQ226" s="161"/>
      <c r="FR226" s="161"/>
      <c r="FS226" s="161"/>
      <c r="FT226" s="161"/>
      <c r="FU226" s="161"/>
      <c r="FV226" s="161"/>
      <c r="FW226" s="161"/>
      <c r="FX226" s="161"/>
    </row>
    <row r="227" spans="1:180" s="171" customFormat="1" ht="20.100000000000001" customHeight="1">
      <c r="A227" s="1526" t="s">
        <v>2018</v>
      </c>
      <c r="B227" s="194" t="s">
        <v>3265</v>
      </c>
      <c r="C227" s="830">
        <v>42510</v>
      </c>
      <c r="D227" s="196">
        <v>44317</v>
      </c>
      <c r="E227" s="196" t="str">
        <f t="shared" ca="1" si="30"/>
        <v>VIGENTE</v>
      </c>
      <c r="F227" s="196" t="str">
        <f t="shared" ca="1" si="31"/>
        <v>ALERTA</v>
      </c>
      <c r="G227" s="194" t="s">
        <v>1615</v>
      </c>
      <c r="H227" s="831" t="s">
        <v>3238</v>
      </c>
      <c r="I227" s="198" t="s">
        <v>3239</v>
      </c>
      <c r="J227" s="198" t="s">
        <v>3275</v>
      </c>
      <c r="K227" s="1182" t="s">
        <v>3256</v>
      </c>
      <c r="L227" s="169"/>
      <c r="M227" s="169"/>
      <c r="N227" s="169"/>
      <c r="O227" s="170"/>
      <c r="P227" s="170"/>
      <c r="Q227" s="170"/>
      <c r="R227" s="170"/>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1"/>
      <c r="CJ227" s="161"/>
      <c r="CK227" s="161"/>
      <c r="CL227" s="161"/>
      <c r="CM227" s="161"/>
      <c r="CN227" s="161"/>
      <c r="CO227" s="161"/>
      <c r="CP227" s="161"/>
      <c r="CQ227" s="161"/>
      <c r="CR227" s="161"/>
      <c r="CS227" s="161"/>
      <c r="CT227" s="161"/>
      <c r="CU227" s="161"/>
      <c r="CV227" s="161"/>
      <c r="CW227" s="161"/>
      <c r="CX227" s="161"/>
      <c r="CY227" s="161"/>
      <c r="CZ227" s="161"/>
      <c r="DA227" s="161"/>
      <c r="DB227" s="161"/>
      <c r="DC227" s="161"/>
      <c r="DD227" s="161"/>
      <c r="DE227" s="161"/>
      <c r="DF227" s="161"/>
      <c r="DG227" s="161"/>
      <c r="DH227" s="161"/>
      <c r="DI227" s="161"/>
      <c r="DJ227" s="161"/>
      <c r="DK227" s="161"/>
      <c r="DL227" s="161"/>
      <c r="DM227" s="161"/>
      <c r="DN227" s="161"/>
      <c r="DO227" s="161"/>
      <c r="DP227" s="161"/>
      <c r="DQ227" s="161"/>
      <c r="DR227" s="161"/>
      <c r="DS227" s="161"/>
      <c r="DT227" s="161"/>
      <c r="DU227" s="161"/>
      <c r="DV227" s="161"/>
      <c r="DW227" s="161"/>
      <c r="DX227" s="161"/>
      <c r="DY227" s="161"/>
      <c r="DZ227" s="161"/>
      <c r="EA227" s="161"/>
      <c r="EB227" s="161"/>
      <c r="EC227" s="161"/>
      <c r="ED227" s="161"/>
      <c r="EE227" s="161"/>
      <c r="EF227" s="161"/>
      <c r="EG227" s="161"/>
      <c r="EH227" s="161"/>
      <c r="EI227" s="161"/>
      <c r="EJ227" s="161"/>
      <c r="EK227" s="161"/>
      <c r="EL227" s="161"/>
      <c r="EM227" s="161"/>
      <c r="EN227" s="161"/>
      <c r="EO227" s="161"/>
      <c r="EP227" s="161"/>
      <c r="EQ227" s="161"/>
      <c r="ER227" s="161"/>
      <c r="ES227" s="161"/>
      <c r="ET227" s="161"/>
      <c r="EU227" s="161"/>
      <c r="EV227" s="161"/>
      <c r="EW227" s="161"/>
      <c r="EX227" s="161"/>
      <c r="EY227" s="161"/>
      <c r="EZ227" s="161"/>
      <c r="FA227" s="161"/>
      <c r="FB227" s="161"/>
      <c r="FC227" s="161"/>
      <c r="FD227" s="161"/>
      <c r="FE227" s="161"/>
      <c r="FF227" s="161"/>
      <c r="FG227" s="161"/>
      <c r="FH227" s="161"/>
      <c r="FI227" s="161"/>
      <c r="FJ227" s="161"/>
      <c r="FK227" s="161"/>
      <c r="FL227" s="161"/>
      <c r="FM227" s="161"/>
      <c r="FN227" s="161"/>
      <c r="FO227" s="161"/>
      <c r="FP227" s="161"/>
      <c r="FQ227" s="161"/>
      <c r="FR227" s="161"/>
      <c r="FS227" s="161"/>
      <c r="FT227" s="161"/>
      <c r="FU227" s="161"/>
      <c r="FV227" s="161"/>
      <c r="FW227" s="161"/>
      <c r="FX227" s="161"/>
    </row>
    <row r="228" spans="1:180" s="171" customFormat="1" ht="27.75" customHeight="1">
      <c r="A228" s="1526" t="s">
        <v>2018</v>
      </c>
      <c r="B228" s="194" t="s">
        <v>3266</v>
      </c>
      <c r="C228" s="830">
        <v>42510</v>
      </c>
      <c r="D228" s="196">
        <v>44317</v>
      </c>
      <c r="E228" s="196" t="str">
        <f t="shared" ca="1" si="30"/>
        <v>VIGENTE</v>
      </c>
      <c r="F228" s="196" t="str">
        <f t="shared" ca="1" si="31"/>
        <v>ALERTA</v>
      </c>
      <c r="G228" s="194" t="s">
        <v>1615</v>
      </c>
      <c r="H228" s="831" t="s">
        <v>3240</v>
      </c>
      <c r="I228" s="198" t="s">
        <v>3253</v>
      </c>
      <c r="J228" s="198"/>
      <c r="K228" s="1544" t="s">
        <v>3257</v>
      </c>
      <c r="L228" s="169"/>
      <c r="M228" s="169"/>
      <c r="N228" s="169"/>
      <c r="O228" s="170"/>
      <c r="P228" s="170"/>
      <c r="Q228" s="170"/>
      <c r="R228" s="170"/>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c r="DG228" s="161"/>
      <c r="DH228" s="161"/>
      <c r="DI228" s="161"/>
      <c r="DJ228" s="161"/>
      <c r="DK228" s="161"/>
      <c r="DL228" s="161"/>
      <c r="DM228" s="161"/>
      <c r="DN228" s="161"/>
      <c r="DO228" s="161"/>
      <c r="DP228" s="161"/>
      <c r="DQ228" s="161"/>
      <c r="DR228" s="161"/>
      <c r="DS228" s="161"/>
      <c r="DT228" s="161"/>
      <c r="DU228" s="161"/>
      <c r="DV228" s="161"/>
      <c r="DW228" s="161"/>
      <c r="DX228" s="161"/>
      <c r="DY228" s="161"/>
      <c r="DZ228" s="161"/>
      <c r="EA228" s="161"/>
      <c r="EB228" s="161"/>
      <c r="EC228" s="161"/>
      <c r="ED228" s="161"/>
      <c r="EE228" s="161"/>
      <c r="EF228" s="161"/>
      <c r="EG228" s="161"/>
      <c r="EH228" s="161"/>
      <c r="EI228" s="161"/>
      <c r="EJ228" s="161"/>
      <c r="EK228" s="161"/>
      <c r="EL228" s="161"/>
      <c r="EM228" s="161"/>
      <c r="EN228" s="161"/>
      <c r="EO228" s="161"/>
      <c r="EP228" s="161"/>
      <c r="EQ228" s="161"/>
      <c r="ER228" s="161"/>
      <c r="ES228" s="161"/>
      <c r="ET228" s="161"/>
      <c r="EU228" s="161"/>
      <c r="EV228" s="161"/>
      <c r="EW228" s="161"/>
      <c r="EX228" s="161"/>
      <c r="EY228" s="161"/>
      <c r="EZ228" s="161"/>
      <c r="FA228" s="161"/>
      <c r="FB228" s="161"/>
      <c r="FC228" s="161"/>
      <c r="FD228" s="161"/>
      <c r="FE228" s="161"/>
      <c r="FF228" s="161"/>
      <c r="FG228" s="161"/>
      <c r="FH228" s="161"/>
      <c r="FI228" s="161"/>
      <c r="FJ228" s="161"/>
      <c r="FK228" s="161"/>
      <c r="FL228" s="161"/>
      <c r="FM228" s="161"/>
      <c r="FN228" s="161"/>
      <c r="FO228" s="161"/>
      <c r="FP228" s="161"/>
      <c r="FQ228" s="161"/>
      <c r="FR228" s="161"/>
      <c r="FS228" s="161"/>
      <c r="FT228" s="161"/>
      <c r="FU228" s="161"/>
      <c r="FV228" s="161"/>
      <c r="FW228" s="161"/>
      <c r="FX228" s="161"/>
    </row>
    <row r="229" spans="1:180" s="171" customFormat="1" ht="37.5" customHeight="1">
      <c r="A229" s="1526" t="s">
        <v>2018</v>
      </c>
      <c r="B229" s="194" t="s">
        <v>3267</v>
      </c>
      <c r="C229" s="830">
        <v>42510</v>
      </c>
      <c r="D229" s="196">
        <v>44317</v>
      </c>
      <c r="E229" s="196" t="str">
        <f t="shared" ca="1" si="30"/>
        <v>VIGENTE</v>
      </c>
      <c r="F229" s="196" t="str">
        <f t="shared" ca="1" si="31"/>
        <v>ALERTA</v>
      </c>
      <c r="G229" s="194" t="s">
        <v>1615</v>
      </c>
      <c r="H229" s="831" t="s">
        <v>3241</v>
      </c>
      <c r="I229" s="1543" t="s">
        <v>3242</v>
      </c>
      <c r="J229" s="198"/>
      <c r="K229" s="1182" t="s">
        <v>3258</v>
      </c>
      <c r="L229" s="169"/>
      <c r="M229" s="169"/>
      <c r="N229" s="169"/>
      <c r="O229" s="170"/>
      <c r="P229" s="170"/>
      <c r="Q229" s="170"/>
      <c r="R229" s="170"/>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c r="CH229" s="161"/>
      <c r="CI229" s="161"/>
      <c r="CJ229" s="161"/>
      <c r="CK229" s="161"/>
      <c r="CL229" s="161"/>
      <c r="CM229" s="161"/>
      <c r="CN229" s="161"/>
      <c r="CO229" s="161"/>
      <c r="CP229" s="161"/>
      <c r="CQ229" s="161"/>
      <c r="CR229" s="161"/>
      <c r="CS229" s="161"/>
      <c r="CT229" s="161"/>
      <c r="CU229" s="161"/>
      <c r="CV229" s="161"/>
      <c r="CW229" s="161"/>
      <c r="CX229" s="161"/>
      <c r="CY229" s="161"/>
      <c r="CZ229" s="161"/>
      <c r="DA229" s="161"/>
      <c r="DB229" s="161"/>
      <c r="DC229" s="161"/>
      <c r="DD229" s="161"/>
      <c r="DE229" s="161"/>
      <c r="DF229" s="161"/>
      <c r="DG229" s="161"/>
      <c r="DH229" s="161"/>
      <c r="DI229" s="161"/>
      <c r="DJ229" s="161"/>
      <c r="DK229" s="161"/>
      <c r="DL229" s="161"/>
      <c r="DM229" s="161"/>
      <c r="DN229" s="161"/>
      <c r="DO229" s="161"/>
      <c r="DP229" s="161"/>
      <c r="DQ229" s="161"/>
      <c r="DR229" s="161"/>
      <c r="DS229" s="161"/>
      <c r="DT229" s="161"/>
      <c r="DU229" s="161"/>
      <c r="DV229" s="161"/>
      <c r="DW229" s="161"/>
      <c r="DX229" s="161"/>
      <c r="DY229" s="161"/>
      <c r="DZ229" s="161"/>
      <c r="EA229" s="161"/>
      <c r="EB229" s="161"/>
      <c r="EC229" s="161"/>
      <c r="ED229" s="161"/>
      <c r="EE229" s="161"/>
      <c r="EF229" s="161"/>
      <c r="EG229" s="161"/>
      <c r="EH229" s="161"/>
      <c r="EI229" s="161"/>
      <c r="EJ229" s="161"/>
      <c r="EK229" s="161"/>
      <c r="EL229" s="161"/>
      <c r="EM229" s="161"/>
      <c r="EN229" s="161"/>
      <c r="EO229" s="161"/>
      <c r="EP229" s="161"/>
      <c r="EQ229" s="161"/>
      <c r="ER229" s="161"/>
      <c r="ES229" s="161"/>
      <c r="ET229" s="161"/>
      <c r="EU229" s="161"/>
      <c r="EV229" s="161"/>
      <c r="EW229" s="161"/>
      <c r="EX229" s="161"/>
      <c r="EY229" s="161"/>
      <c r="EZ229" s="161"/>
      <c r="FA229" s="161"/>
      <c r="FB229" s="161"/>
      <c r="FC229" s="161"/>
      <c r="FD229" s="161"/>
      <c r="FE229" s="161"/>
      <c r="FF229" s="161"/>
      <c r="FG229" s="161"/>
      <c r="FH229" s="161"/>
      <c r="FI229" s="161"/>
      <c r="FJ229" s="161"/>
      <c r="FK229" s="161"/>
      <c r="FL229" s="161"/>
      <c r="FM229" s="161"/>
      <c r="FN229" s="161"/>
      <c r="FO229" s="161"/>
      <c r="FP229" s="161"/>
      <c r="FQ229" s="161"/>
      <c r="FR229" s="161"/>
      <c r="FS229" s="161"/>
      <c r="FT229" s="161"/>
      <c r="FU229" s="161"/>
      <c r="FV229" s="161"/>
      <c r="FW229" s="161"/>
      <c r="FX229" s="161"/>
    </row>
    <row r="230" spans="1:180" s="171" customFormat="1" ht="30">
      <c r="A230" s="1526" t="s">
        <v>2018</v>
      </c>
      <c r="B230" s="194" t="s">
        <v>3268</v>
      </c>
      <c r="C230" s="830">
        <v>42510</v>
      </c>
      <c r="D230" s="196">
        <v>44317</v>
      </c>
      <c r="E230" s="196" t="str">
        <f t="shared" ca="1" si="30"/>
        <v>VIGENTE</v>
      </c>
      <c r="F230" s="196" t="str">
        <f t="shared" ca="1" si="31"/>
        <v>ALERTA</v>
      </c>
      <c r="G230" s="194" t="s">
        <v>1615</v>
      </c>
      <c r="H230" s="831" t="s">
        <v>3243</v>
      </c>
      <c r="I230" s="1543" t="s">
        <v>3244</v>
      </c>
      <c r="J230" s="198"/>
      <c r="K230" s="1182" t="s">
        <v>3259</v>
      </c>
      <c r="L230" s="169"/>
      <c r="M230" s="169"/>
      <c r="N230" s="169"/>
      <c r="O230" s="170"/>
      <c r="P230" s="170"/>
      <c r="Q230" s="170"/>
      <c r="R230" s="170"/>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c r="CE230" s="161"/>
      <c r="CF230" s="161"/>
      <c r="CG230" s="161"/>
      <c r="CH230" s="161"/>
      <c r="CI230" s="161"/>
      <c r="CJ230" s="161"/>
      <c r="CK230" s="161"/>
      <c r="CL230" s="161"/>
      <c r="CM230" s="161"/>
      <c r="CN230" s="161"/>
      <c r="CO230" s="161"/>
      <c r="CP230" s="161"/>
      <c r="CQ230" s="161"/>
      <c r="CR230" s="161"/>
      <c r="CS230" s="161"/>
      <c r="CT230" s="161"/>
      <c r="CU230" s="161"/>
      <c r="CV230" s="161"/>
      <c r="CW230" s="161"/>
      <c r="CX230" s="161"/>
      <c r="CY230" s="161"/>
      <c r="CZ230" s="161"/>
      <c r="DA230" s="161"/>
      <c r="DB230" s="161"/>
      <c r="DC230" s="161"/>
      <c r="DD230" s="161"/>
      <c r="DE230" s="161"/>
      <c r="DF230" s="161"/>
      <c r="DG230" s="161"/>
      <c r="DH230" s="161"/>
      <c r="DI230" s="161"/>
      <c r="DJ230" s="161"/>
      <c r="DK230" s="161"/>
      <c r="DL230" s="161"/>
      <c r="DM230" s="161"/>
      <c r="DN230" s="161"/>
      <c r="DO230" s="161"/>
      <c r="DP230" s="161"/>
      <c r="DQ230" s="161"/>
      <c r="DR230" s="161"/>
      <c r="DS230" s="161"/>
      <c r="DT230" s="161"/>
      <c r="DU230" s="161"/>
      <c r="DV230" s="161"/>
      <c r="DW230" s="161"/>
      <c r="DX230" s="161"/>
      <c r="DY230" s="161"/>
      <c r="DZ230" s="161"/>
      <c r="EA230" s="161"/>
      <c r="EB230" s="161"/>
      <c r="EC230" s="161"/>
      <c r="ED230" s="161"/>
      <c r="EE230" s="161"/>
      <c r="EF230" s="161"/>
      <c r="EG230" s="161"/>
      <c r="EH230" s="161"/>
      <c r="EI230" s="161"/>
      <c r="EJ230" s="161"/>
      <c r="EK230" s="161"/>
      <c r="EL230" s="161"/>
      <c r="EM230" s="161"/>
      <c r="EN230" s="161"/>
      <c r="EO230" s="161"/>
      <c r="EP230" s="161"/>
      <c r="EQ230" s="161"/>
      <c r="ER230" s="161"/>
      <c r="ES230" s="161"/>
      <c r="ET230" s="161"/>
      <c r="EU230" s="161"/>
      <c r="EV230" s="161"/>
      <c r="EW230" s="161"/>
      <c r="EX230" s="161"/>
      <c r="EY230" s="161"/>
      <c r="EZ230" s="161"/>
      <c r="FA230" s="161"/>
      <c r="FB230" s="161"/>
      <c r="FC230" s="161"/>
      <c r="FD230" s="161"/>
      <c r="FE230" s="161"/>
      <c r="FF230" s="161"/>
      <c r="FG230" s="161"/>
      <c r="FH230" s="161"/>
      <c r="FI230" s="161"/>
      <c r="FJ230" s="161"/>
      <c r="FK230" s="161"/>
      <c r="FL230" s="161"/>
      <c r="FM230" s="161"/>
      <c r="FN230" s="161"/>
      <c r="FO230" s="161"/>
      <c r="FP230" s="161"/>
      <c r="FQ230" s="161"/>
      <c r="FR230" s="161"/>
      <c r="FS230" s="161"/>
      <c r="FT230" s="161"/>
      <c r="FU230" s="161"/>
      <c r="FV230" s="161"/>
      <c r="FW230" s="161"/>
      <c r="FX230" s="161"/>
    </row>
    <row r="231" spans="1:180" s="171" customFormat="1" ht="45.75" customHeight="1">
      <c r="A231" s="1526" t="s">
        <v>2018</v>
      </c>
      <c r="B231" s="194" t="s">
        <v>3269</v>
      </c>
      <c r="C231" s="830">
        <v>42510</v>
      </c>
      <c r="D231" s="196">
        <v>44317</v>
      </c>
      <c r="E231" s="196" t="str">
        <f t="shared" ca="1" si="30"/>
        <v>VIGENTE</v>
      </c>
      <c r="F231" s="196" t="str">
        <f t="shared" ca="1" si="31"/>
        <v>ALERTA</v>
      </c>
      <c r="G231" s="194" t="s">
        <v>1615</v>
      </c>
      <c r="H231" s="831" t="s">
        <v>3245</v>
      </c>
      <c r="I231" s="1543" t="s">
        <v>3246</v>
      </c>
      <c r="J231" s="198"/>
      <c r="K231" s="1182" t="s">
        <v>3260</v>
      </c>
      <c r="L231" s="169"/>
      <c r="M231" s="169"/>
      <c r="N231" s="169"/>
      <c r="O231" s="170"/>
      <c r="P231" s="170"/>
      <c r="Q231" s="170"/>
      <c r="R231" s="170"/>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c r="CH231" s="161"/>
      <c r="CI231" s="161"/>
      <c r="CJ231" s="161"/>
      <c r="CK231" s="161"/>
      <c r="CL231" s="161"/>
      <c r="CM231" s="161"/>
      <c r="CN231" s="161"/>
      <c r="CO231" s="161"/>
      <c r="CP231" s="161"/>
      <c r="CQ231" s="161"/>
      <c r="CR231" s="161"/>
      <c r="CS231" s="161"/>
      <c r="CT231" s="161"/>
      <c r="CU231" s="161"/>
      <c r="CV231" s="161"/>
      <c r="CW231" s="161"/>
      <c r="CX231" s="161"/>
      <c r="CY231" s="161"/>
      <c r="CZ231" s="161"/>
      <c r="DA231" s="161"/>
      <c r="DB231" s="161"/>
      <c r="DC231" s="161"/>
      <c r="DD231" s="161"/>
      <c r="DE231" s="161"/>
      <c r="DF231" s="161"/>
      <c r="DG231" s="161"/>
      <c r="DH231" s="161"/>
      <c r="DI231" s="161"/>
      <c r="DJ231" s="161"/>
      <c r="DK231" s="161"/>
      <c r="DL231" s="161"/>
      <c r="DM231" s="161"/>
      <c r="DN231" s="161"/>
      <c r="DO231" s="161"/>
      <c r="DP231" s="161"/>
      <c r="DQ231" s="161"/>
      <c r="DR231" s="161"/>
      <c r="DS231" s="161"/>
      <c r="DT231" s="161"/>
      <c r="DU231" s="161"/>
      <c r="DV231" s="161"/>
      <c r="DW231" s="161"/>
      <c r="DX231" s="161"/>
      <c r="DY231" s="161"/>
      <c r="DZ231" s="161"/>
      <c r="EA231" s="161"/>
      <c r="EB231" s="161"/>
      <c r="EC231" s="161"/>
      <c r="ED231" s="161"/>
      <c r="EE231" s="161"/>
      <c r="EF231" s="161"/>
      <c r="EG231" s="161"/>
      <c r="EH231" s="161"/>
      <c r="EI231" s="161"/>
      <c r="EJ231" s="161"/>
      <c r="EK231" s="161"/>
      <c r="EL231" s="161"/>
      <c r="EM231" s="161"/>
      <c r="EN231" s="161"/>
      <c r="EO231" s="161"/>
      <c r="EP231" s="161"/>
      <c r="EQ231" s="161"/>
      <c r="ER231" s="161"/>
      <c r="ES231" s="161"/>
      <c r="ET231" s="161"/>
      <c r="EU231" s="161"/>
      <c r="EV231" s="161"/>
      <c r="EW231" s="161"/>
      <c r="EX231" s="161"/>
      <c r="EY231" s="161"/>
      <c r="EZ231" s="161"/>
      <c r="FA231" s="161"/>
      <c r="FB231" s="161"/>
      <c r="FC231" s="161"/>
      <c r="FD231" s="161"/>
      <c r="FE231" s="161"/>
      <c r="FF231" s="161"/>
      <c r="FG231" s="161"/>
      <c r="FH231" s="161"/>
      <c r="FI231" s="161"/>
      <c r="FJ231" s="161"/>
      <c r="FK231" s="161"/>
      <c r="FL231" s="161"/>
      <c r="FM231" s="161"/>
      <c r="FN231" s="161"/>
      <c r="FO231" s="161"/>
      <c r="FP231" s="161"/>
      <c r="FQ231" s="161"/>
      <c r="FR231" s="161"/>
      <c r="FS231" s="161"/>
      <c r="FT231" s="161"/>
      <c r="FU231" s="161"/>
      <c r="FV231" s="161"/>
      <c r="FW231" s="161"/>
      <c r="FX231" s="161"/>
    </row>
    <row r="232" spans="1:180" s="171" customFormat="1" ht="31.5" customHeight="1">
      <c r="A232" s="1526" t="s">
        <v>2018</v>
      </c>
      <c r="B232" s="194" t="s">
        <v>3270</v>
      </c>
      <c r="C232" s="830">
        <v>42510</v>
      </c>
      <c r="D232" s="196">
        <v>44317</v>
      </c>
      <c r="E232" s="196" t="str">
        <f t="shared" ca="1" si="30"/>
        <v>VIGENTE</v>
      </c>
      <c r="F232" s="196" t="str">
        <f t="shared" ca="1" si="31"/>
        <v>ALERTA</v>
      </c>
      <c r="G232" s="194" t="s">
        <v>1615</v>
      </c>
      <c r="H232" s="831" t="s">
        <v>3247</v>
      </c>
      <c r="I232" s="1543" t="s">
        <v>3248</v>
      </c>
      <c r="J232" s="198"/>
      <c r="K232" s="1182" t="s">
        <v>3261</v>
      </c>
      <c r="L232" s="169"/>
      <c r="M232" s="169"/>
      <c r="N232" s="169"/>
      <c r="O232" s="170"/>
      <c r="P232" s="170"/>
      <c r="Q232" s="170"/>
      <c r="R232" s="170"/>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c r="CE232" s="161"/>
      <c r="CF232" s="161"/>
      <c r="CG232" s="161"/>
      <c r="CH232" s="161"/>
      <c r="CI232" s="161"/>
      <c r="CJ232" s="161"/>
      <c r="CK232" s="161"/>
      <c r="CL232" s="161"/>
      <c r="CM232" s="161"/>
      <c r="CN232" s="161"/>
      <c r="CO232" s="161"/>
      <c r="CP232" s="161"/>
      <c r="CQ232" s="161"/>
      <c r="CR232" s="161"/>
      <c r="CS232" s="161"/>
      <c r="CT232" s="161"/>
      <c r="CU232" s="161"/>
      <c r="CV232" s="161"/>
      <c r="CW232" s="161"/>
      <c r="CX232" s="161"/>
      <c r="CY232" s="161"/>
      <c r="CZ232" s="161"/>
      <c r="DA232" s="161"/>
      <c r="DB232" s="161"/>
      <c r="DC232" s="161"/>
      <c r="DD232" s="161"/>
      <c r="DE232" s="161"/>
      <c r="DF232" s="161"/>
      <c r="DG232" s="161"/>
      <c r="DH232" s="161"/>
      <c r="DI232" s="161"/>
      <c r="DJ232" s="161"/>
      <c r="DK232" s="161"/>
      <c r="DL232" s="161"/>
      <c r="DM232" s="161"/>
      <c r="DN232" s="161"/>
      <c r="DO232" s="161"/>
      <c r="DP232" s="161"/>
      <c r="DQ232" s="161"/>
      <c r="DR232" s="161"/>
      <c r="DS232" s="161"/>
      <c r="DT232" s="161"/>
      <c r="DU232" s="161"/>
      <c r="DV232" s="161"/>
      <c r="DW232" s="161"/>
      <c r="DX232" s="161"/>
      <c r="DY232" s="161"/>
      <c r="DZ232" s="161"/>
      <c r="EA232" s="161"/>
      <c r="EB232" s="161"/>
      <c r="EC232" s="161"/>
      <c r="ED232" s="161"/>
      <c r="EE232" s="161"/>
      <c r="EF232" s="161"/>
      <c r="EG232" s="161"/>
      <c r="EH232" s="161"/>
      <c r="EI232" s="161"/>
      <c r="EJ232" s="161"/>
      <c r="EK232" s="161"/>
      <c r="EL232" s="161"/>
      <c r="EM232" s="161"/>
      <c r="EN232" s="161"/>
      <c r="EO232" s="161"/>
      <c r="EP232" s="161"/>
      <c r="EQ232" s="161"/>
      <c r="ER232" s="161"/>
      <c r="ES232" s="161"/>
      <c r="ET232" s="161"/>
      <c r="EU232" s="161"/>
      <c r="EV232" s="161"/>
      <c r="EW232" s="161"/>
      <c r="EX232" s="161"/>
      <c r="EY232" s="161"/>
      <c r="EZ232" s="161"/>
      <c r="FA232" s="161"/>
      <c r="FB232" s="161"/>
      <c r="FC232" s="161"/>
      <c r="FD232" s="161"/>
      <c r="FE232" s="161"/>
      <c r="FF232" s="161"/>
      <c r="FG232" s="161"/>
      <c r="FH232" s="161"/>
      <c r="FI232" s="161"/>
      <c r="FJ232" s="161"/>
      <c r="FK232" s="161"/>
      <c r="FL232" s="161"/>
      <c r="FM232" s="161"/>
      <c r="FN232" s="161"/>
      <c r="FO232" s="161"/>
      <c r="FP232" s="161"/>
      <c r="FQ232" s="161"/>
      <c r="FR232" s="161"/>
      <c r="FS232" s="161"/>
      <c r="FT232" s="161"/>
      <c r="FU232" s="161"/>
      <c r="FV232" s="161"/>
      <c r="FW232" s="161"/>
      <c r="FX232" s="161"/>
    </row>
    <row r="233" spans="1:180" s="171" customFormat="1" ht="40.5" customHeight="1">
      <c r="A233" s="1526" t="s">
        <v>2018</v>
      </c>
      <c r="B233" s="194" t="s">
        <v>3271</v>
      </c>
      <c r="C233" s="830">
        <v>42510</v>
      </c>
      <c r="D233" s="196">
        <v>44317</v>
      </c>
      <c r="E233" s="196" t="str">
        <f t="shared" ca="1" si="30"/>
        <v>VIGENTE</v>
      </c>
      <c r="F233" s="196" t="str">
        <f t="shared" ca="1" si="31"/>
        <v>ALERTA</v>
      </c>
      <c r="G233" s="194" t="s">
        <v>1615</v>
      </c>
      <c r="H233" s="831" t="s">
        <v>3249</v>
      </c>
      <c r="I233" s="1543" t="s">
        <v>3250</v>
      </c>
      <c r="J233" s="198"/>
      <c r="K233" s="1182" t="s">
        <v>3262</v>
      </c>
      <c r="L233" s="169"/>
      <c r="M233" s="169"/>
      <c r="N233" s="169"/>
      <c r="O233" s="170"/>
      <c r="P233" s="170"/>
      <c r="Q233" s="170"/>
      <c r="R233" s="170"/>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c r="CE233" s="161"/>
      <c r="CF233" s="161"/>
      <c r="CG233" s="161"/>
      <c r="CH233" s="161"/>
      <c r="CI233" s="161"/>
      <c r="CJ233" s="161"/>
      <c r="CK233" s="161"/>
      <c r="CL233" s="161"/>
      <c r="CM233" s="161"/>
      <c r="CN233" s="161"/>
      <c r="CO233" s="161"/>
      <c r="CP233" s="161"/>
      <c r="CQ233" s="161"/>
      <c r="CR233" s="161"/>
      <c r="CS233" s="161"/>
      <c r="CT233" s="161"/>
      <c r="CU233" s="161"/>
      <c r="CV233" s="161"/>
      <c r="CW233" s="161"/>
      <c r="CX233" s="161"/>
      <c r="CY233" s="161"/>
      <c r="CZ233" s="161"/>
      <c r="DA233" s="161"/>
      <c r="DB233" s="161"/>
      <c r="DC233" s="161"/>
      <c r="DD233" s="161"/>
      <c r="DE233" s="161"/>
      <c r="DF233" s="161"/>
      <c r="DG233" s="161"/>
      <c r="DH233" s="161"/>
      <c r="DI233" s="161"/>
      <c r="DJ233" s="161"/>
      <c r="DK233" s="161"/>
      <c r="DL233" s="161"/>
      <c r="DM233" s="161"/>
      <c r="DN233" s="161"/>
      <c r="DO233" s="161"/>
      <c r="DP233" s="161"/>
      <c r="DQ233" s="161"/>
      <c r="DR233" s="161"/>
      <c r="DS233" s="161"/>
      <c r="DT233" s="161"/>
      <c r="DU233" s="161"/>
      <c r="DV233" s="161"/>
      <c r="DW233" s="161"/>
      <c r="DX233" s="161"/>
      <c r="DY233" s="161"/>
      <c r="DZ233" s="161"/>
      <c r="EA233" s="161"/>
      <c r="EB233" s="161"/>
      <c r="EC233" s="161"/>
      <c r="ED233" s="161"/>
      <c r="EE233" s="161"/>
      <c r="EF233" s="161"/>
      <c r="EG233" s="161"/>
      <c r="EH233" s="161"/>
      <c r="EI233" s="161"/>
      <c r="EJ233" s="161"/>
      <c r="EK233" s="161"/>
      <c r="EL233" s="161"/>
      <c r="EM233" s="161"/>
      <c r="EN233" s="161"/>
      <c r="EO233" s="161"/>
      <c r="EP233" s="161"/>
      <c r="EQ233" s="161"/>
      <c r="ER233" s="161"/>
      <c r="ES233" s="161"/>
      <c r="ET233" s="161"/>
      <c r="EU233" s="161"/>
      <c r="EV233" s="161"/>
      <c r="EW233" s="161"/>
      <c r="EX233" s="161"/>
      <c r="EY233" s="161"/>
      <c r="EZ233" s="161"/>
      <c r="FA233" s="161"/>
      <c r="FB233" s="161"/>
      <c r="FC233" s="161"/>
      <c r="FD233" s="161"/>
      <c r="FE233" s="161"/>
      <c r="FF233" s="161"/>
      <c r="FG233" s="161"/>
      <c r="FH233" s="161"/>
      <c r="FI233" s="161"/>
      <c r="FJ233" s="161"/>
      <c r="FK233" s="161"/>
      <c r="FL233" s="161"/>
      <c r="FM233" s="161"/>
      <c r="FN233" s="161"/>
      <c r="FO233" s="161"/>
      <c r="FP233" s="161"/>
      <c r="FQ233" s="161"/>
      <c r="FR233" s="161"/>
      <c r="FS233" s="161"/>
      <c r="FT233" s="161"/>
      <c r="FU233" s="161"/>
      <c r="FV233" s="161"/>
      <c r="FW233" s="161"/>
      <c r="FX233" s="161"/>
    </row>
    <row r="234" spans="1:180" s="171" customFormat="1" ht="30">
      <c r="A234" s="1526" t="s">
        <v>2018</v>
      </c>
      <c r="B234" s="194" t="s">
        <v>3272</v>
      </c>
      <c r="C234" s="830">
        <v>42510</v>
      </c>
      <c r="D234" s="196">
        <v>44317</v>
      </c>
      <c r="E234" s="196" t="str">
        <f t="shared" ca="1" si="30"/>
        <v>VIGENTE</v>
      </c>
      <c r="F234" s="196" t="str">
        <f t="shared" ca="1" si="31"/>
        <v>ALERTA</v>
      </c>
      <c r="G234" s="194" t="s">
        <v>1615</v>
      </c>
      <c r="H234" s="831" t="s">
        <v>3251</v>
      </c>
      <c r="I234" s="1543" t="s">
        <v>3252</v>
      </c>
      <c r="J234" s="198"/>
      <c r="K234" s="1182" t="s">
        <v>3263</v>
      </c>
      <c r="L234" s="169"/>
      <c r="M234" s="169"/>
      <c r="N234" s="169"/>
      <c r="O234" s="170"/>
      <c r="P234" s="170"/>
      <c r="Q234" s="170"/>
      <c r="R234" s="170"/>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c r="CE234" s="161"/>
      <c r="CF234" s="161"/>
      <c r="CG234" s="161"/>
      <c r="CH234" s="161"/>
      <c r="CI234" s="161"/>
      <c r="CJ234" s="161"/>
      <c r="CK234" s="161"/>
      <c r="CL234" s="161"/>
      <c r="CM234" s="161"/>
      <c r="CN234" s="161"/>
      <c r="CO234" s="161"/>
      <c r="CP234" s="161"/>
      <c r="CQ234" s="161"/>
      <c r="CR234" s="161"/>
      <c r="CS234" s="161"/>
      <c r="CT234" s="161"/>
      <c r="CU234" s="161"/>
      <c r="CV234" s="161"/>
      <c r="CW234" s="161"/>
      <c r="CX234" s="161"/>
      <c r="CY234" s="161"/>
      <c r="CZ234" s="161"/>
      <c r="DA234" s="161"/>
      <c r="DB234" s="161"/>
      <c r="DC234" s="161"/>
      <c r="DD234" s="161"/>
      <c r="DE234" s="161"/>
      <c r="DF234" s="161"/>
      <c r="DG234" s="161"/>
      <c r="DH234" s="161"/>
      <c r="DI234" s="161"/>
      <c r="DJ234" s="161"/>
      <c r="DK234" s="161"/>
      <c r="DL234" s="161"/>
      <c r="DM234" s="161"/>
      <c r="DN234" s="161"/>
      <c r="DO234" s="161"/>
      <c r="DP234" s="161"/>
      <c r="DQ234" s="161"/>
      <c r="DR234" s="161"/>
      <c r="DS234" s="161"/>
      <c r="DT234" s="161"/>
      <c r="DU234" s="161"/>
      <c r="DV234" s="161"/>
      <c r="DW234" s="161"/>
      <c r="DX234" s="161"/>
      <c r="DY234" s="161"/>
      <c r="DZ234" s="161"/>
      <c r="EA234" s="161"/>
      <c r="EB234" s="161"/>
      <c r="EC234" s="161"/>
      <c r="ED234" s="161"/>
      <c r="EE234" s="161"/>
      <c r="EF234" s="161"/>
      <c r="EG234" s="161"/>
      <c r="EH234" s="161"/>
      <c r="EI234" s="161"/>
      <c r="EJ234" s="161"/>
      <c r="EK234" s="161"/>
      <c r="EL234" s="161"/>
      <c r="EM234" s="161"/>
      <c r="EN234" s="161"/>
      <c r="EO234" s="161"/>
      <c r="EP234" s="161"/>
      <c r="EQ234" s="161"/>
      <c r="ER234" s="161"/>
      <c r="ES234" s="161"/>
      <c r="ET234" s="161"/>
      <c r="EU234" s="161"/>
      <c r="EV234" s="161"/>
      <c r="EW234" s="161"/>
      <c r="EX234" s="161"/>
      <c r="EY234" s="161"/>
      <c r="EZ234" s="161"/>
      <c r="FA234" s="161"/>
      <c r="FB234" s="161"/>
      <c r="FC234" s="161"/>
      <c r="FD234" s="161"/>
      <c r="FE234" s="161"/>
      <c r="FF234" s="161"/>
      <c r="FG234" s="161"/>
      <c r="FH234" s="161"/>
      <c r="FI234" s="161"/>
      <c r="FJ234" s="161"/>
      <c r="FK234" s="161"/>
      <c r="FL234" s="161"/>
      <c r="FM234" s="161"/>
      <c r="FN234" s="161"/>
      <c r="FO234" s="161"/>
      <c r="FP234" s="161"/>
      <c r="FQ234" s="161"/>
      <c r="FR234" s="161"/>
      <c r="FS234" s="161"/>
      <c r="FT234" s="161"/>
      <c r="FU234" s="161"/>
      <c r="FV234" s="161"/>
      <c r="FW234" s="161"/>
      <c r="FX234" s="161"/>
    </row>
    <row r="235" spans="1:180" s="171" customFormat="1" ht="43.5" customHeight="1">
      <c r="A235" s="1531" t="s">
        <v>2019</v>
      </c>
      <c r="B235" s="1538" t="s">
        <v>3278</v>
      </c>
      <c r="C235" s="1539">
        <v>42597</v>
      </c>
      <c r="D235" s="1522">
        <v>44409</v>
      </c>
      <c r="E235" s="1522" t="str">
        <f t="shared" ca="1" si="30"/>
        <v>VIGENTE</v>
      </c>
      <c r="F235" s="1522" t="str">
        <f t="shared" ca="1" si="31"/>
        <v>OK</v>
      </c>
      <c r="G235" s="1538" t="s">
        <v>1615</v>
      </c>
      <c r="H235" s="1523" t="s">
        <v>3279</v>
      </c>
      <c r="I235" s="1524" t="s">
        <v>3280</v>
      </c>
      <c r="J235" s="1524"/>
      <c r="K235" s="1525"/>
      <c r="L235" s="169"/>
      <c r="M235" s="169"/>
      <c r="N235" s="169"/>
      <c r="O235" s="170"/>
      <c r="P235" s="170"/>
      <c r="Q235" s="170"/>
      <c r="R235" s="170"/>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c r="CE235" s="161"/>
      <c r="CF235" s="161"/>
      <c r="CG235" s="161"/>
      <c r="CH235" s="161"/>
      <c r="CI235" s="161"/>
      <c r="CJ235" s="161"/>
      <c r="CK235" s="161"/>
      <c r="CL235" s="161"/>
      <c r="CM235" s="161"/>
      <c r="CN235" s="161"/>
      <c r="CO235" s="161"/>
      <c r="CP235" s="161"/>
      <c r="CQ235" s="161"/>
      <c r="CR235" s="161"/>
      <c r="CS235" s="161"/>
      <c r="CT235" s="161"/>
      <c r="CU235" s="161"/>
      <c r="CV235" s="161"/>
      <c r="CW235" s="161"/>
      <c r="CX235" s="161"/>
      <c r="CY235" s="161"/>
      <c r="CZ235" s="161"/>
      <c r="DA235" s="161"/>
      <c r="DB235" s="161"/>
      <c r="DC235" s="161"/>
      <c r="DD235" s="161"/>
      <c r="DE235" s="161"/>
      <c r="DF235" s="161"/>
      <c r="DG235" s="161"/>
      <c r="DH235" s="161"/>
      <c r="DI235" s="161"/>
      <c r="DJ235" s="161"/>
      <c r="DK235" s="161"/>
      <c r="DL235" s="161"/>
      <c r="DM235" s="161"/>
      <c r="DN235" s="161"/>
      <c r="DO235" s="161"/>
      <c r="DP235" s="161"/>
      <c r="DQ235" s="161"/>
      <c r="DR235" s="161"/>
      <c r="DS235" s="161"/>
      <c r="DT235" s="161"/>
      <c r="DU235" s="161"/>
      <c r="DV235" s="161"/>
      <c r="DW235" s="161"/>
      <c r="DX235" s="161"/>
      <c r="DY235" s="161"/>
      <c r="DZ235" s="161"/>
      <c r="EA235" s="161"/>
      <c r="EB235" s="161"/>
      <c r="EC235" s="161"/>
      <c r="ED235" s="161"/>
      <c r="EE235" s="161"/>
      <c r="EF235" s="161"/>
      <c r="EG235" s="161"/>
      <c r="EH235" s="161"/>
      <c r="EI235" s="161"/>
      <c r="EJ235" s="161"/>
      <c r="EK235" s="161"/>
      <c r="EL235" s="161"/>
      <c r="EM235" s="161"/>
      <c r="EN235" s="161"/>
      <c r="EO235" s="161"/>
      <c r="EP235" s="161"/>
      <c r="EQ235" s="161"/>
      <c r="ER235" s="161"/>
      <c r="ES235" s="161"/>
      <c r="ET235" s="161"/>
      <c r="EU235" s="161"/>
      <c r="EV235" s="161"/>
      <c r="EW235" s="161"/>
      <c r="EX235" s="161"/>
      <c r="EY235" s="161"/>
      <c r="EZ235" s="161"/>
      <c r="FA235" s="161"/>
      <c r="FB235" s="161"/>
      <c r="FC235" s="161"/>
      <c r="FD235" s="161"/>
      <c r="FE235" s="161"/>
      <c r="FF235" s="161"/>
      <c r="FG235" s="161"/>
      <c r="FH235" s="161"/>
      <c r="FI235" s="161"/>
      <c r="FJ235" s="161"/>
      <c r="FK235" s="161"/>
      <c r="FL235" s="161"/>
      <c r="FM235" s="161"/>
      <c r="FN235" s="161"/>
      <c r="FO235" s="161"/>
      <c r="FP235" s="161"/>
      <c r="FQ235" s="161"/>
      <c r="FR235" s="161"/>
      <c r="FS235" s="161"/>
      <c r="FT235" s="161"/>
      <c r="FU235" s="161"/>
      <c r="FV235" s="161"/>
      <c r="FW235" s="161"/>
      <c r="FX235" s="161"/>
    </row>
    <row r="236" spans="1:180" s="171" customFormat="1">
      <c r="A236" s="1526" t="s">
        <v>2018</v>
      </c>
      <c r="B236" s="194" t="s">
        <v>3593</v>
      </c>
      <c r="C236" s="830">
        <v>42597</v>
      </c>
      <c r="D236" s="196">
        <v>44409</v>
      </c>
      <c r="E236" s="196" t="str">
        <f t="shared" ca="1" si="30"/>
        <v>VIGENTE</v>
      </c>
      <c r="F236" s="196" t="str">
        <f t="shared" ca="1" si="31"/>
        <v>OK</v>
      </c>
      <c r="G236" s="194" t="s">
        <v>1615</v>
      </c>
      <c r="H236" s="198" t="s">
        <v>3234</v>
      </c>
      <c r="I236" s="198" t="s">
        <v>3235</v>
      </c>
      <c r="J236" s="198" t="s">
        <v>3273</v>
      </c>
      <c r="K236" s="1182" t="s">
        <v>3254</v>
      </c>
      <c r="L236" s="169"/>
      <c r="M236" s="169"/>
      <c r="N236" s="169"/>
      <c r="O236" s="170"/>
      <c r="P236" s="170"/>
      <c r="Q236" s="170"/>
      <c r="R236" s="170"/>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c r="CE236" s="161"/>
      <c r="CF236" s="161"/>
      <c r="CG236" s="161"/>
      <c r="CH236" s="161"/>
      <c r="CI236" s="161"/>
      <c r="CJ236" s="161"/>
      <c r="CK236" s="161"/>
      <c r="CL236" s="161"/>
      <c r="CM236" s="161"/>
      <c r="CN236" s="161"/>
      <c r="CO236" s="161"/>
      <c r="CP236" s="161"/>
      <c r="CQ236" s="161"/>
      <c r="CR236" s="161"/>
      <c r="CS236" s="161"/>
      <c r="CT236" s="161"/>
      <c r="CU236" s="161"/>
      <c r="CV236" s="161"/>
      <c r="CW236" s="161"/>
      <c r="CX236" s="161"/>
      <c r="CY236" s="161"/>
      <c r="CZ236" s="161"/>
      <c r="DA236" s="161"/>
      <c r="DB236" s="161"/>
      <c r="DC236" s="161"/>
      <c r="DD236" s="161"/>
      <c r="DE236" s="161"/>
      <c r="DF236" s="161"/>
      <c r="DG236" s="161"/>
      <c r="DH236" s="161"/>
      <c r="DI236" s="161"/>
      <c r="DJ236" s="161"/>
      <c r="DK236" s="161"/>
      <c r="DL236" s="161"/>
      <c r="DM236" s="161"/>
      <c r="DN236" s="161"/>
      <c r="DO236" s="161"/>
      <c r="DP236" s="161"/>
      <c r="DQ236" s="161"/>
      <c r="DR236" s="161"/>
      <c r="DS236" s="161"/>
      <c r="DT236" s="161"/>
      <c r="DU236" s="161"/>
      <c r="DV236" s="161"/>
      <c r="DW236" s="161"/>
      <c r="DX236" s="161"/>
      <c r="DY236" s="161"/>
      <c r="DZ236" s="161"/>
      <c r="EA236" s="161"/>
      <c r="EB236" s="161"/>
      <c r="EC236" s="161"/>
      <c r="ED236" s="161"/>
      <c r="EE236" s="161"/>
      <c r="EF236" s="161"/>
      <c r="EG236" s="161"/>
      <c r="EH236" s="161"/>
      <c r="EI236" s="161"/>
      <c r="EJ236" s="161"/>
      <c r="EK236" s="161"/>
      <c r="EL236" s="161"/>
      <c r="EM236" s="161"/>
      <c r="EN236" s="161"/>
      <c r="EO236" s="161"/>
      <c r="EP236" s="161"/>
      <c r="EQ236" s="161"/>
      <c r="ER236" s="161"/>
      <c r="ES236" s="161"/>
      <c r="ET236" s="161"/>
      <c r="EU236" s="161"/>
      <c r="EV236" s="161"/>
      <c r="EW236" s="161"/>
      <c r="EX236" s="161"/>
      <c r="EY236" s="161"/>
      <c r="EZ236" s="161"/>
      <c r="FA236" s="161"/>
      <c r="FB236" s="161"/>
      <c r="FC236" s="161"/>
      <c r="FD236" s="161"/>
      <c r="FE236" s="161"/>
      <c r="FF236" s="161"/>
      <c r="FG236" s="161"/>
      <c r="FH236" s="161"/>
      <c r="FI236" s="161"/>
      <c r="FJ236" s="161"/>
      <c r="FK236" s="161"/>
      <c r="FL236" s="161"/>
      <c r="FM236" s="161"/>
      <c r="FN236" s="161"/>
      <c r="FO236" s="161"/>
      <c r="FP236" s="161"/>
      <c r="FQ236" s="161"/>
      <c r="FR236" s="161"/>
      <c r="FS236" s="161"/>
      <c r="FT236" s="161"/>
      <c r="FU236" s="161"/>
      <c r="FV236" s="161"/>
      <c r="FW236" s="161"/>
      <c r="FX236" s="161"/>
    </row>
    <row r="237" spans="1:180" s="160" customFormat="1" ht="45">
      <c r="A237" s="1526" t="s">
        <v>2018</v>
      </c>
      <c r="B237" s="194" t="s">
        <v>3600</v>
      </c>
      <c r="C237" s="830">
        <v>42597</v>
      </c>
      <c r="D237" s="196">
        <v>44409</v>
      </c>
      <c r="E237" s="196" t="str">
        <f t="shared" ca="1" si="30"/>
        <v>VIGENTE</v>
      </c>
      <c r="F237" s="196" t="str">
        <f t="shared" ca="1" si="31"/>
        <v>OK</v>
      </c>
      <c r="G237" s="194" t="s">
        <v>1615</v>
      </c>
      <c r="H237" s="197" t="s">
        <v>3594</v>
      </c>
      <c r="I237" s="198" t="s">
        <v>3597</v>
      </c>
      <c r="J237" s="198" t="s">
        <v>3274</v>
      </c>
      <c r="K237" s="1182" t="s">
        <v>3604</v>
      </c>
      <c r="L237" s="169"/>
      <c r="M237" s="169"/>
      <c r="N237" s="169"/>
      <c r="O237" s="170"/>
      <c r="P237" s="170"/>
      <c r="Q237" s="170"/>
      <c r="R237" s="170"/>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c r="CE237" s="161"/>
      <c r="CF237" s="161"/>
      <c r="CG237" s="161"/>
      <c r="CH237" s="161"/>
      <c r="CI237" s="161"/>
      <c r="CJ237" s="161"/>
      <c r="CK237" s="161"/>
      <c r="CL237" s="161"/>
      <c r="CM237" s="161"/>
      <c r="CN237" s="161"/>
      <c r="CO237" s="161"/>
      <c r="CP237" s="161"/>
      <c r="CQ237" s="161"/>
      <c r="CR237" s="161"/>
      <c r="CS237" s="161"/>
      <c r="CT237" s="161"/>
      <c r="CU237" s="161"/>
      <c r="CV237" s="161"/>
      <c r="CW237" s="161"/>
      <c r="CX237" s="161"/>
      <c r="CY237" s="161"/>
      <c r="CZ237" s="161"/>
      <c r="DA237" s="161"/>
      <c r="DB237" s="161"/>
      <c r="DC237" s="161"/>
      <c r="DD237" s="161"/>
      <c r="DE237" s="161"/>
      <c r="DF237" s="161"/>
      <c r="DG237" s="161"/>
      <c r="DH237" s="161"/>
      <c r="DI237" s="161"/>
      <c r="DJ237" s="161"/>
      <c r="DK237" s="161"/>
      <c r="DL237" s="161"/>
      <c r="DM237" s="161"/>
      <c r="DN237" s="161"/>
      <c r="DO237" s="161"/>
      <c r="DP237" s="161"/>
      <c r="DQ237" s="161"/>
      <c r="DR237" s="161"/>
      <c r="DS237" s="161"/>
      <c r="DT237" s="161"/>
      <c r="DU237" s="161"/>
      <c r="DV237" s="161"/>
      <c r="DW237" s="161"/>
      <c r="DX237" s="161"/>
      <c r="DY237" s="161"/>
      <c r="DZ237" s="161"/>
      <c r="EA237" s="161"/>
      <c r="EB237" s="161"/>
      <c r="EC237" s="161"/>
      <c r="ED237" s="161"/>
      <c r="EE237" s="161"/>
      <c r="EF237" s="161"/>
      <c r="EG237" s="161"/>
      <c r="EH237" s="161"/>
      <c r="EI237" s="161"/>
      <c r="EJ237" s="161"/>
      <c r="EK237" s="161"/>
      <c r="EL237" s="161"/>
      <c r="EM237" s="161"/>
      <c r="EN237" s="161"/>
      <c r="EO237" s="161"/>
      <c r="EP237" s="161"/>
      <c r="EQ237" s="161"/>
      <c r="ER237" s="161"/>
      <c r="ES237" s="161"/>
      <c r="ET237" s="161"/>
      <c r="EU237" s="161"/>
      <c r="EV237" s="161"/>
      <c r="EW237" s="161"/>
      <c r="EX237" s="161"/>
      <c r="EY237" s="161"/>
      <c r="EZ237" s="161"/>
      <c r="FA237" s="161"/>
      <c r="FB237" s="161"/>
      <c r="FC237" s="161"/>
      <c r="FD237" s="161"/>
      <c r="FE237" s="161"/>
      <c r="FF237" s="161"/>
      <c r="FG237" s="161"/>
      <c r="FH237" s="161"/>
      <c r="FI237" s="161"/>
      <c r="FJ237" s="161"/>
      <c r="FK237" s="161"/>
      <c r="FL237" s="161"/>
      <c r="FM237" s="161"/>
      <c r="FN237" s="161"/>
      <c r="FO237" s="161"/>
      <c r="FP237" s="161"/>
      <c r="FQ237" s="161"/>
      <c r="FR237" s="161"/>
      <c r="FS237" s="161"/>
      <c r="FT237" s="161"/>
      <c r="FU237" s="161"/>
      <c r="FV237" s="161"/>
      <c r="FW237" s="161"/>
      <c r="FX237" s="161"/>
    </row>
    <row r="238" spans="1:180" s="161" customFormat="1" ht="21" customHeight="1">
      <c r="A238" s="1526" t="s">
        <v>2018</v>
      </c>
      <c r="B238" s="194" t="s">
        <v>3601</v>
      </c>
      <c r="C238" s="830">
        <v>42597</v>
      </c>
      <c r="D238" s="196">
        <v>44409</v>
      </c>
      <c r="E238" s="196" t="str">
        <f t="shared" ca="1" si="30"/>
        <v>VIGENTE</v>
      </c>
      <c r="F238" s="196" t="str">
        <f t="shared" ca="1" si="31"/>
        <v>OK</v>
      </c>
      <c r="G238" s="194" t="s">
        <v>1615</v>
      </c>
      <c r="H238" s="197" t="s">
        <v>3595</v>
      </c>
      <c r="I238" s="198" t="s">
        <v>3598</v>
      </c>
      <c r="J238" s="198" t="s">
        <v>3275</v>
      </c>
      <c r="K238" s="1182" t="s">
        <v>3605</v>
      </c>
      <c r="L238" s="169"/>
      <c r="M238" s="169"/>
      <c r="N238" s="169"/>
      <c r="O238" s="170"/>
      <c r="P238" s="170"/>
      <c r="Q238" s="170"/>
      <c r="R238" s="170"/>
    </row>
    <row r="239" spans="1:180" s="161" customFormat="1" ht="30">
      <c r="A239" s="1526" t="s">
        <v>2018</v>
      </c>
      <c r="B239" s="194" t="s">
        <v>3602</v>
      </c>
      <c r="C239" s="830">
        <v>42597</v>
      </c>
      <c r="D239" s="196">
        <v>44409</v>
      </c>
      <c r="E239" s="196" t="str">
        <f t="shared" ca="1" si="30"/>
        <v>VIGENTE</v>
      </c>
      <c r="F239" s="196" t="str">
        <f t="shared" ca="1" si="31"/>
        <v>OK</v>
      </c>
      <c r="G239" s="194" t="s">
        <v>1615</v>
      </c>
      <c r="H239" s="198" t="s">
        <v>3596</v>
      </c>
      <c r="I239" s="198" t="s">
        <v>3599</v>
      </c>
      <c r="J239" s="1505" t="s">
        <v>3603</v>
      </c>
      <c r="K239" s="1182" t="s">
        <v>3606</v>
      </c>
      <c r="L239" s="169"/>
      <c r="M239" s="169"/>
      <c r="N239" s="169"/>
      <c r="O239" s="170"/>
      <c r="P239" s="170"/>
      <c r="Q239" s="170"/>
      <c r="R239" s="170"/>
    </row>
    <row r="240" spans="1:180" s="161" customFormat="1" ht="45">
      <c r="A240" s="1531" t="s">
        <v>2019</v>
      </c>
      <c r="B240" s="1538" t="s">
        <v>3509</v>
      </c>
      <c r="C240" s="1539">
        <v>42597</v>
      </c>
      <c r="D240" s="1522">
        <v>44409</v>
      </c>
      <c r="E240" s="1522" t="str">
        <f t="shared" ca="1" si="30"/>
        <v>VIGENTE</v>
      </c>
      <c r="F240" s="1522" t="str">
        <f t="shared" ca="1" si="31"/>
        <v>OK</v>
      </c>
      <c r="G240" s="1538" t="s">
        <v>1615</v>
      </c>
      <c r="H240" s="1548" t="s">
        <v>3510</v>
      </c>
      <c r="I240" s="1549" t="s">
        <v>3511</v>
      </c>
      <c r="J240" s="1524"/>
      <c r="K240" s="1525"/>
      <c r="L240" s="169"/>
      <c r="M240" s="169"/>
      <c r="N240" s="169"/>
      <c r="O240" s="170"/>
      <c r="P240" s="170"/>
      <c r="Q240" s="170"/>
      <c r="R240" s="170"/>
    </row>
    <row r="241" spans="1:180" s="161" customFormat="1" ht="38.25" customHeight="1">
      <c r="A241" s="1526" t="s">
        <v>2018</v>
      </c>
      <c r="B241" s="194" t="s">
        <v>3512</v>
      </c>
      <c r="C241" s="830">
        <v>42597</v>
      </c>
      <c r="D241" s="196">
        <v>44409</v>
      </c>
      <c r="E241" s="196" t="str">
        <f t="shared" ca="1" si="30"/>
        <v>VIGENTE</v>
      </c>
      <c r="F241" s="196" t="str">
        <f t="shared" ca="1" si="31"/>
        <v>OK</v>
      </c>
      <c r="G241" s="194" t="s">
        <v>1615</v>
      </c>
      <c r="H241" s="831" t="s">
        <v>3525</v>
      </c>
      <c r="I241" s="1543" t="s">
        <v>3544</v>
      </c>
      <c r="J241" s="197" t="s">
        <v>3556</v>
      </c>
      <c r="K241" s="1179" t="s">
        <v>3562</v>
      </c>
      <c r="L241" s="169"/>
      <c r="M241" s="169"/>
      <c r="N241" s="169"/>
      <c r="O241" s="170"/>
      <c r="P241" s="170"/>
      <c r="Q241" s="170"/>
      <c r="R241" s="170"/>
    </row>
    <row r="242" spans="1:180" s="160" customFormat="1" ht="45">
      <c r="A242" s="1526" t="s">
        <v>2018</v>
      </c>
      <c r="B242" s="194" t="s">
        <v>3513</v>
      </c>
      <c r="C242" s="830">
        <v>42597</v>
      </c>
      <c r="D242" s="196">
        <v>44409</v>
      </c>
      <c r="E242" s="196" t="str">
        <f t="shared" ca="1" si="30"/>
        <v>VIGENTE</v>
      </c>
      <c r="F242" s="196" t="str">
        <f t="shared" ca="1" si="31"/>
        <v>OK</v>
      </c>
      <c r="G242" s="194" t="s">
        <v>1615</v>
      </c>
      <c r="H242" s="831" t="s">
        <v>3526</v>
      </c>
      <c r="I242" s="1543" t="s">
        <v>3545</v>
      </c>
      <c r="J242" s="1505" t="s">
        <v>3551</v>
      </c>
      <c r="K242" s="1179" t="s">
        <v>3563</v>
      </c>
      <c r="L242" s="169"/>
      <c r="M242" s="169"/>
      <c r="N242" s="169"/>
      <c r="O242" s="170"/>
      <c r="P242" s="170"/>
      <c r="Q242" s="170"/>
      <c r="R242" s="170"/>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c r="CE242" s="161"/>
      <c r="CF242" s="161"/>
      <c r="CG242" s="161"/>
      <c r="CH242" s="161"/>
      <c r="CI242" s="161"/>
      <c r="CJ242" s="161"/>
      <c r="CK242" s="161"/>
      <c r="CL242" s="161"/>
      <c r="CM242" s="161"/>
      <c r="CN242" s="161"/>
      <c r="CO242" s="161"/>
      <c r="CP242" s="161"/>
      <c r="CQ242" s="161"/>
      <c r="CR242" s="161"/>
      <c r="CS242" s="161"/>
      <c r="CT242" s="161"/>
      <c r="CU242" s="161"/>
      <c r="CV242" s="161"/>
      <c r="CW242" s="161"/>
      <c r="CX242" s="161"/>
      <c r="CY242" s="161"/>
      <c r="CZ242" s="161"/>
      <c r="DA242" s="161"/>
      <c r="DB242" s="161"/>
      <c r="DC242" s="161"/>
      <c r="DD242" s="161"/>
      <c r="DE242" s="161"/>
      <c r="DF242" s="161"/>
      <c r="DG242" s="161"/>
      <c r="DH242" s="161"/>
      <c r="DI242" s="161"/>
      <c r="DJ242" s="161"/>
      <c r="DK242" s="161"/>
      <c r="DL242" s="161"/>
      <c r="DM242" s="161"/>
      <c r="DN242" s="161"/>
      <c r="DO242" s="161"/>
      <c r="DP242" s="161"/>
      <c r="DQ242" s="161"/>
      <c r="DR242" s="161"/>
      <c r="DS242" s="161"/>
      <c r="DT242" s="161"/>
      <c r="DU242" s="161"/>
      <c r="DV242" s="161"/>
      <c r="DW242" s="161"/>
      <c r="DX242" s="161"/>
      <c r="DY242" s="161"/>
      <c r="DZ242" s="161"/>
      <c r="EA242" s="161"/>
      <c r="EB242" s="161"/>
      <c r="EC242" s="161"/>
      <c r="ED242" s="161"/>
      <c r="EE242" s="161"/>
      <c r="EF242" s="161"/>
      <c r="EG242" s="161"/>
      <c r="EH242" s="161"/>
      <c r="EI242" s="161"/>
      <c r="EJ242" s="161"/>
      <c r="EK242" s="161"/>
      <c r="EL242" s="161"/>
      <c r="EM242" s="161"/>
      <c r="EN242" s="161"/>
      <c r="EO242" s="161"/>
      <c r="EP242" s="161"/>
      <c r="EQ242" s="161"/>
      <c r="ER242" s="161"/>
      <c r="ES242" s="161"/>
      <c r="ET242" s="161"/>
      <c r="EU242" s="161"/>
      <c r="EV242" s="161"/>
      <c r="EW242" s="161"/>
      <c r="EX242" s="161"/>
      <c r="EY242" s="161"/>
      <c r="EZ242" s="161"/>
      <c r="FA242" s="161"/>
      <c r="FB242" s="161"/>
      <c r="FC242" s="161"/>
      <c r="FD242" s="161"/>
      <c r="FE242" s="161"/>
      <c r="FF242" s="161"/>
      <c r="FG242" s="161"/>
      <c r="FH242" s="161"/>
      <c r="FI242" s="161"/>
      <c r="FJ242" s="161"/>
      <c r="FK242" s="161"/>
      <c r="FL242" s="161"/>
      <c r="FM242" s="161"/>
      <c r="FN242" s="161"/>
      <c r="FO242" s="161"/>
      <c r="FP242" s="161"/>
      <c r="FQ242" s="161"/>
      <c r="FR242" s="161"/>
      <c r="FS242" s="161"/>
      <c r="FT242" s="161"/>
      <c r="FU242" s="161"/>
      <c r="FV242" s="161"/>
      <c r="FW242" s="161"/>
      <c r="FX242" s="161"/>
    </row>
    <row r="243" spans="1:180" s="161" customFormat="1">
      <c r="A243" s="1526" t="s">
        <v>2018</v>
      </c>
      <c r="B243" s="194" t="s">
        <v>3514</v>
      </c>
      <c r="C243" s="830">
        <v>42597</v>
      </c>
      <c r="D243" s="196">
        <v>44409</v>
      </c>
      <c r="E243" s="196" t="str">
        <f t="shared" ca="1" si="30"/>
        <v>VIGENTE</v>
      </c>
      <c r="F243" s="196" t="str">
        <f t="shared" ca="1" si="31"/>
        <v>OK</v>
      </c>
      <c r="G243" s="194" t="s">
        <v>1615</v>
      </c>
      <c r="H243" s="831" t="s">
        <v>3527</v>
      </c>
      <c r="I243" s="1543" t="s">
        <v>3546</v>
      </c>
      <c r="J243" s="198" t="s">
        <v>3552</v>
      </c>
      <c r="K243" s="1179" t="s">
        <v>3564</v>
      </c>
      <c r="L243" s="169"/>
      <c r="M243" s="169"/>
      <c r="N243" s="169"/>
      <c r="O243" s="170"/>
      <c r="P243" s="170"/>
      <c r="Q243" s="170"/>
      <c r="R243" s="170"/>
    </row>
    <row r="244" spans="1:180" s="161" customFormat="1">
      <c r="A244" s="1526" t="s">
        <v>2018</v>
      </c>
      <c r="B244" s="194" t="s">
        <v>3515</v>
      </c>
      <c r="C244" s="830">
        <v>42597</v>
      </c>
      <c r="D244" s="196">
        <v>44409</v>
      </c>
      <c r="E244" s="196" t="str">
        <f t="shared" ca="1" si="30"/>
        <v>VIGENTE</v>
      </c>
      <c r="F244" s="196" t="str">
        <f t="shared" ca="1" si="31"/>
        <v>OK</v>
      </c>
      <c r="G244" s="194" t="s">
        <v>1615</v>
      </c>
      <c r="H244" s="831" t="s">
        <v>3528</v>
      </c>
      <c r="I244" s="1543" t="s">
        <v>3547</v>
      </c>
      <c r="J244" s="198" t="s">
        <v>3552</v>
      </c>
      <c r="K244" s="1182" t="s">
        <v>3567</v>
      </c>
      <c r="L244" s="169"/>
      <c r="M244" s="169"/>
      <c r="N244" s="169"/>
      <c r="O244" s="170"/>
      <c r="P244" s="170"/>
      <c r="Q244" s="170"/>
      <c r="R244" s="170"/>
    </row>
    <row r="245" spans="1:180" s="161" customFormat="1" ht="45">
      <c r="A245" s="1526" t="s">
        <v>2018</v>
      </c>
      <c r="B245" s="194" t="s">
        <v>3516</v>
      </c>
      <c r="C245" s="830">
        <v>42597</v>
      </c>
      <c r="D245" s="196">
        <v>44409</v>
      </c>
      <c r="E245" s="196" t="str">
        <f t="shared" ca="1" si="30"/>
        <v>VIGENTE</v>
      </c>
      <c r="F245" s="196" t="str">
        <f t="shared" ca="1" si="31"/>
        <v>OK</v>
      </c>
      <c r="G245" s="194" t="s">
        <v>1615</v>
      </c>
      <c r="H245" s="831" t="s">
        <v>3529</v>
      </c>
      <c r="I245" s="1543" t="s">
        <v>3548</v>
      </c>
      <c r="J245" s="198" t="s">
        <v>3553</v>
      </c>
      <c r="K245" s="1182" t="s">
        <v>3565</v>
      </c>
      <c r="L245" s="169"/>
      <c r="M245" s="169"/>
      <c r="N245" s="169"/>
      <c r="O245" s="170"/>
      <c r="P245" s="170"/>
      <c r="Q245" s="170"/>
      <c r="R245" s="170"/>
    </row>
    <row r="246" spans="1:180" s="161" customFormat="1" ht="30">
      <c r="A246" s="1526" t="s">
        <v>2018</v>
      </c>
      <c r="B246" s="194" t="s">
        <v>3517</v>
      </c>
      <c r="C246" s="830">
        <v>42597</v>
      </c>
      <c r="D246" s="196">
        <v>44409</v>
      </c>
      <c r="E246" s="196" t="str">
        <f t="shared" ca="1" si="30"/>
        <v>VIGENTE</v>
      </c>
      <c r="F246" s="196" t="str">
        <f t="shared" ca="1" si="31"/>
        <v>OK</v>
      </c>
      <c r="G246" s="194" t="s">
        <v>1615</v>
      </c>
      <c r="H246" s="831" t="s">
        <v>3530</v>
      </c>
      <c r="I246" s="1543" t="s">
        <v>3549</v>
      </c>
      <c r="J246" s="198" t="s">
        <v>3554</v>
      </c>
      <c r="K246" s="1182" t="s">
        <v>3566</v>
      </c>
      <c r="L246" s="169"/>
      <c r="M246" s="169"/>
      <c r="N246" s="169"/>
      <c r="O246" s="170"/>
      <c r="P246" s="170"/>
      <c r="Q246" s="170"/>
      <c r="R246" s="170"/>
    </row>
    <row r="247" spans="1:180" s="161" customFormat="1" ht="45">
      <c r="A247" s="1526" t="s">
        <v>2018</v>
      </c>
      <c r="B247" s="194" t="s">
        <v>3518</v>
      </c>
      <c r="C247" s="830">
        <v>42597</v>
      </c>
      <c r="D247" s="196">
        <v>44409</v>
      </c>
      <c r="E247" s="196" t="str">
        <f t="shared" ca="1" si="30"/>
        <v>VIGENTE</v>
      </c>
      <c r="F247" s="196" t="str">
        <f t="shared" ca="1" si="31"/>
        <v>OK</v>
      </c>
      <c r="G247" s="194" t="s">
        <v>1615</v>
      </c>
      <c r="H247" s="831" t="s">
        <v>3531</v>
      </c>
      <c r="I247" s="1543" t="s">
        <v>3538</v>
      </c>
      <c r="J247" s="198" t="s">
        <v>3555</v>
      </c>
      <c r="K247" s="1182" t="s">
        <v>3568</v>
      </c>
      <c r="L247" s="169"/>
      <c r="M247" s="169"/>
      <c r="N247" s="169"/>
      <c r="O247" s="170"/>
      <c r="P247" s="170"/>
      <c r="Q247" s="170"/>
      <c r="R247" s="170"/>
    </row>
    <row r="248" spans="1:180" s="161" customFormat="1" ht="30">
      <c r="A248" s="1526" t="s">
        <v>2018</v>
      </c>
      <c r="B248" s="194" t="s">
        <v>3519</v>
      </c>
      <c r="C248" s="830">
        <v>42597</v>
      </c>
      <c r="D248" s="196">
        <v>44409</v>
      </c>
      <c r="E248" s="196" t="str">
        <f t="shared" ca="1" si="30"/>
        <v>VIGENTE</v>
      </c>
      <c r="F248" s="196" t="str">
        <f t="shared" ca="1" si="31"/>
        <v>OK</v>
      </c>
      <c r="G248" s="194" t="s">
        <v>1615</v>
      </c>
      <c r="H248" s="831" t="s">
        <v>3532</v>
      </c>
      <c r="I248" s="1543" t="s">
        <v>3539</v>
      </c>
      <c r="J248" s="198" t="s">
        <v>3555</v>
      </c>
      <c r="K248" s="1182" t="s">
        <v>3569</v>
      </c>
      <c r="L248" s="169"/>
      <c r="M248" s="169"/>
      <c r="N248" s="169"/>
      <c r="O248" s="170"/>
      <c r="P248" s="170"/>
      <c r="Q248" s="170"/>
      <c r="R248" s="170"/>
    </row>
    <row r="249" spans="1:180" s="161" customFormat="1" ht="30">
      <c r="A249" s="1526" t="s">
        <v>2018</v>
      </c>
      <c r="B249" s="194" t="s">
        <v>3520</v>
      </c>
      <c r="C249" s="830">
        <v>42597</v>
      </c>
      <c r="D249" s="196">
        <v>44409</v>
      </c>
      <c r="E249" s="196" t="str">
        <f t="shared" ref="E249:E294" ca="1" si="33">IF(D249&lt;=$T$2,"CADUCADO","VIGENTE")</f>
        <v>VIGENTE</v>
      </c>
      <c r="F249" s="196" t="str">
        <f t="shared" ref="F249:F294" ca="1" si="34">IF($T$2&gt;=(EDATE(D249,-4)),"ALERTA","OK")</f>
        <v>OK</v>
      </c>
      <c r="G249" s="194" t="s">
        <v>1615</v>
      </c>
      <c r="H249" s="831" t="s">
        <v>3533</v>
      </c>
      <c r="I249" s="1543" t="s">
        <v>3540</v>
      </c>
      <c r="J249" s="198" t="s">
        <v>3557</v>
      </c>
      <c r="K249" s="1182" t="s">
        <v>3570</v>
      </c>
      <c r="L249" s="169"/>
      <c r="M249" s="169"/>
      <c r="N249" s="169"/>
      <c r="O249" s="170"/>
      <c r="P249" s="170"/>
      <c r="Q249" s="170"/>
      <c r="R249" s="170"/>
    </row>
    <row r="250" spans="1:180" s="161" customFormat="1" ht="30">
      <c r="A250" s="1526" t="s">
        <v>2018</v>
      </c>
      <c r="B250" s="194" t="s">
        <v>3521</v>
      </c>
      <c r="C250" s="830">
        <v>42597</v>
      </c>
      <c r="D250" s="196">
        <v>44409</v>
      </c>
      <c r="E250" s="196" t="str">
        <f t="shared" ca="1" si="33"/>
        <v>VIGENTE</v>
      </c>
      <c r="F250" s="196" t="str">
        <f t="shared" ca="1" si="34"/>
        <v>OK</v>
      </c>
      <c r="G250" s="194" t="s">
        <v>1615</v>
      </c>
      <c r="H250" s="831" t="s">
        <v>3534</v>
      </c>
      <c r="I250" s="1543" t="s">
        <v>3541</v>
      </c>
      <c r="J250" s="198" t="s">
        <v>3557</v>
      </c>
      <c r="K250" s="1182" t="s">
        <v>3571</v>
      </c>
      <c r="L250" s="169"/>
      <c r="M250" s="169"/>
      <c r="N250" s="169"/>
      <c r="O250" s="170"/>
      <c r="P250" s="170"/>
      <c r="Q250" s="170"/>
      <c r="R250" s="170"/>
    </row>
    <row r="251" spans="1:180" s="161" customFormat="1" ht="45">
      <c r="A251" s="1526" t="s">
        <v>2018</v>
      </c>
      <c r="B251" s="194" t="s">
        <v>3522</v>
      </c>
      <c r="C251" s="830">
        <v>42597</v>
      </c>
      <c r="D251" s="196">
        <v>44409</v>
      </c>
      <c r="E251" s="196" t="str">
        <f t="shared" ca="1" si="33"/>
        <v>VIGENTE</v>
      </c>
      <c r="F251" s="196" t="str">
        <f t="shared" ca="1" si="34"/>
        <v>OK</v>
      </c>
      <c r="G251" s="194" t="s">
        <v>1615</v>
      </c>
      <c r="H251" s="831" t="s">
        <v>3535</v>
      </c>
      <c r="I251" s="1543" t="s">
        <v>3542</v>
      </c>
      <c r="J251" s="198" t="s">
        <v>3558</v>
      </c>
      <c r="K251" s="1182" t="s">
        <v>3572</v>
      </c>
      <c r="L251" s="169"/>
      <c r="M251" s="169"/>
      <c r="N251" s="169"/>
      <c r="O251" s="170"/>
      <c r="P251" s="170"/>
      <c r="Q251" s="170"/>
      <c r="R251" s="170"/>
    </row>
    <row r="252" spans="1:180" s="161" customFormat="1" ht="45">
      <c r="A252" s="1526" t="s">
        <v>2018</v>
      </c>
      <c r="B252" s="194" t="s">
        <v>3523</v>
      </c>
      <c r="C252" s="830">
        <v>42597</v>
      </c>
      <c r="D252" s="196">
        <v>44409</v>
      </c>
      <c r="E252" s="196" t="str">
        <f t="shared" ca="1" si="33"/>
        <v>VIGENTE</v>
      </c>
      <c r="F252" s="196" t="str">
        <f t="shared" ca="1" si="34"/>
        <v>OK</v>
      </c>
      <c r="G252" s="194" t="s">
        <v>1615</v>
      </c>
      <c r="H252" s="831" t="s">
        <v>3536</v>
      </c>
      <c r="I252" s="1543" t="s">
        <v>3543</v>
      </c>
      <c r="J252" s="198" t="s">
        <v>3559</v>
      </c>
      <c r="K252" s="1182" t="s">
        <v>3573</v>
      </c>
      <c r="L252" s="169"/>
      <c r="M252" s="169"/>
      <c r="N252" s="169"/>
      <c r="O252" s="170"/>
      <c r="P252" s="170"/>
      <c r="Q252" s="170"/>
      <c r="R252" s="170"/>
    </row>
    <row r="253" spans="1:180" s="161" customFormat="1" ht="45">
      <c r="A253" s="1526" t="s">
        <v>2018</v>
      </c>
      <c r="B253" s="194" t="s">
        <v>3524</v>
      </c>
      <c r="C253" s="830">
        <v>42597</v>
      </c>
      <c r="D253" s="196">
        <v>44409</v>
      </c>
      <c r="E253" s="196" t="str">
        <f t="shared" ca="1" si="33"/>
        <v>VIGENTE</v>
      </c>
      <c r="F253" s="196" t="str">
        <f t="shared" ca="1" si="34"/>
        <v>OK</v>
      </c>
      <c r="G253" s="194" t="s">
        <v>1615</v>
      </c>
      <c r="H253" s="831" t="s">
        <v>3537</v>
      </c>
      <c r="I253" s="1543" t="s">
        <v>3550</v>
      </c>
      <c r="J253" s="198" t="s">
        <v>3560</v>
      </c>
      <c r="K253" s="1182" t="s">
        <v>3561</v>
      </c>
      <c r="L253" s="169"/>
      <c r="M253" s="169"/>
      <c r="N253" s="169"/>
      <c r="O253" s="170"/>
      <c r="P253" s="170"/>
      <c r="Q253" s="170"/>
      <c r="R253" s="170"/>
    </row>
    <row r="254" spans="1:180" s="161" customFormat="1" ht="30">
      <c r="A254" s="1526" t="s">
        <v>2017</v>
      </c>
      <c r="B254" s="194" t="s">
        <v>3613</v>
      </c>
      <c r="C254" s="830">
        <v>42611</v>
      </c>
      <c r="D254" s="196">
        <v>44409</v>
      </c>
      <c r="E254" s="196" t="str">
        <f t="shared" ca="1" si="33"/>
        <v>VIGENTE</v>
      </c>
      <c r="F254" s="196" t="str">
        <f t="shared" ca="1" si="34"/>
        <v>OK</v>
      </c>
      <c r="G254" s="194" t="s">
        <v>1615</v>
      </c>
      <c r="H254" s="831" t="s">
        <v>3614</v>
      </c>
      <c r="I254" s="1543" t="s">
        <v>3615</v>
      </c>
      <c r="J254" s="198" t="s">
        <v>3616</v>
      </c>
      <c r="K254" s="1179" t="s">
        <v>3667</v>
      </c>
      <c r="L254" s="169"/>
      <c r="M254" s="169"/>
      <c r="N254" s="169"/>
      <c r="O254" s="170"/>
      <c r="P254" s="170"/>
      <c r="Q254" s="170"/>
      <c r="R254" s="170"/>
    </row>
    <row r="255" spans="1:180" s="161" customFormat="1">
      <c r="A255" s="1526" t="s">
        <v>2017</v>
      </c>
      <c r="B255" s="194" t="s">
        <v>3629</v>
      </c>
      <c r="C255" s="830">
        <v>42628</v>
      </c>
      <c r="D255" s="196">
        <v>44440</v>
      </c>
      <c r="E255" s="196" t="str">
        <f t="shared" ca="1" si="33"/>
        <v>VIGENTE</v>
      </c>
      <c r="F255" s="196" t="str">
        <f t="shared" ca="1" si="34"/>
        <v>OK</v>
      </c>
      <c r="G255" s="194" t="s">
        <v>1614</v>
      </c>
      <c r="H255" s="831" t="s">
        <v>3628</v>
      </c>
      <c r="I255" s="1543" t="s">
        <v>3630</v>
      </c>
      <c r="J255" s="198" t="s">
        <v>3631</v>
      </c>
      <c r="K255" s="1179" t="s">
        <v>3666</v>
      </c>
      <c r="L255" s="169"/>
      <c r="M255" s="169"/>
      <c r="N255" s="169"/>
      <c r="O255" s="170"/>
      <c r="P255" s="170"/>
      <c r="Q255" s="170"/>
      <c r="R255" s="170"/>
    </row>
    <row r="256" spans="1:180" s="161" customFormat="1" ht="35.25" customHeight="1">
      <c r="A256" s="1531" t="s">
        <v>2019</v>
      </c>
      <c r="B256" s="1538" t="s">
        <v>3632</v>
      </c>
      <c r="C256" s="1539">
        <v>42618</v>
      </c>
      <c r="D256" s="1522">
        <v>44440</v>
      </c>
      <c r="E256" s="1522" t="str">
        <f t="shared" ca="1" si="33"/>
        <v>VIGENTE</v>
      </c>
      <c r="F256" s="1522" t="str">
        <f t="shared" ca="1" si="34"/>
        <v>OK</v>
      </c>
      <c r="G256" s="1538" t="s">
        <v>1616</v>
      </c>
      <c r="H256" s="1548" t="s">
        <v>3633</v>
      </c>
      <c r="I256" s="1549" t="s">
        <v>3634</v>
      </c>
      <c r="J256" s="1524" t="s">
        <v>3635</v>
      </c>
      <c r="K256" s="1540"/>
      <c r="L256" s="169"/>
      <c r="M256" s="169"/>
      <c r="N256" s="169"/>
      <c r="O256" s="170"/>
      <c r="P256" s="170"/>
      <c r="Q256" s="170"/>
      <c r="R256" s="170"/>
    </row>
    <row r="257" spans="1:18" s="161" customFormat="1" ht="28.5" customHeight="1">
      <c r="A257" s="1526" t="s">
        <v>2018</v>
      </c>
      <c r="B257" s="194" t="s">
        <v>3636</v>
      </c>
      <c r="C257" s="830">
        <v>42618</v>
      </c>
      <c r="D257" s="196">
        <v>44440</v>
      </c>
      <c r="E257" s="196" t="str">
        <f t="shared" ca="1" si="33"/>
        <v>VIGENTE</v>
      </c>
      <c r="F257" s="196" t="str">
        <f t="shared" ca="1" si="34"/>
        <v>OK</v>
      </c>
      <c r="G257" s="194" t="s">
        <v>1616</v>
      </c>
      <c r="H257" s="831" t="s">
        <v>3639</v>
      </c>
      <c r="I257" s="1543" t="s">
        <v>3642</v>
      </c>
      <c r="J257" s="198" t="s">
        <v>949</v>
      </c>
      <c r="K257" s="1182" t="s">
        <v>3645</v>
      </c>
      <c r="L257" s="169"/>
      <c r="M257" s="169"/>
      <c r="N257" s="169"/>
      <c r="O257" s="170"/>
      <c r="P257" s="170"/>
      <c r="Q257" s="170"/>
      <c r="R257" s="170"/>
    </row>
    <row r="258" spans="1:18" s="161" customFormat="1" ht="30">
      <c r="A258" s="1526" t="s">
        <v>2018</v>
      </c>
      <c r="B258" s="194" t="s">
        <v>3637</v>
      </c>
      <c r="C258" s="830">
        <v>42618</v>
      </c>
      <c r="D258" s="196">
        <v>44440</v>
      </c>
      <c r="E258" s="196" t="str">
        <f t="shared" ca="1" si="33"/>
        <v>VIGENTE</v>
      </c>
      <c r="F258" s="196" t="str">
        <f t="shared" ca="1" si="34"/>
        <v>OK</v>
      </c>
      <c r="G258" s="194" t="s">
        <v>1616</v>
      </c>
      <c r="H258" s="831" t="s">
        <v>3640</v>
      </c>
      <c r="I258" s="1543" t="s">
        <v>3643</v>
      </c>
      <c r="J258" s="198" t="s">
        <v>949</v>
      </c>
      <c r="K258" s="1182" t="s">
        <v>3646</v>
      </c>
      <c r="L258" s="169"/>
      <c r="M258" s="169"/>
      <c r="N258" s="169"/>
      <c r="O258" s="170"/>
      <c r="P258" s="170"/>
      <c r="Q258" s="170"/>
      <c r="R258" s="170"/>
    </row>
    <row r="259" spans="1:18" s="161" customFormat="1" ht="30">
      <c r="A259" s="1526" t="s">
        <v>2018</v>
      </c>
      <c r="B259" s="194" t="s">
        <v>3638</v>
      </c>
      <c r="C259" s="830">
        <v>42618</v>
      </c>
      <c r="D259" s="196">
        <v>44440</v>
      </c>
      <c r="E259" s="196" t="str">
        <f t="shared" ca="1" si="33"/>
        <v>VIGENTE</v>
      </c>
      <c r="F259" s="196" t="str">
        <f t="shared" ca="1" si="34"/>
        <v>OK</v>
      </c>
      <c r="G259" s="194" t="s">
        <v>1616</v>
      </c>
      <c r="H259" s="831" t="s">
        <v>3641</v>
      </c>
      <c r="I259" s="1543" t="s">
        <v>3644</v>
      </c>
      <c r="J259" s="198" t="s">
        <v>949</v>
      </c>
      <c r="K259" s="1182" t="s">
        <v>3647</v>
      </c>
      <c r="L259" s="169"/>
      <c r="M259" s="169"/>
      <c r="N259" s="169"/>
      <c r="O259" s="170"/>
      <c r="P259" s="170"/>
      <c r="Q259" s="170"/>
      <c r="R259" s="170"/>
    </row>
    <row r="260" spans="1:18" s="161" customFormat="1" ht="60">
      <c r="A260" s="1526" t="s">
        <v>2017</v>
      </c>
      <c r="B260" s="194" t="s">
        <v>3649</v>
      </c>
      <c r="C260" s="830">
        <v>42628</v>
      </c>
      <c r="D260" s="196">
        <v>44440</v>
      </c>
      <c r="E260" s="196" t="str">
        <f t="shared" ca="1" si="33"/>
        <v>VIGENTE</v>
      </c>
      <c r="F260" s="196" t="str">
        <f t="shared" ca="1" si="34"/>
        <v>OK</v>
      </c>
      <c r="G260" s="194" t="s">
        <v>1616</v>
      </c>
      <c r="H260" s="831" t="s">
        <v>3648</v>
      </c>
      <c r="I260" s="1543" t="s">
        <v>3650</v>
      </c>
      <c r="J260" s="198" t="s">
        <v>683</v>
      </c>
      <c r="K260" s="1550" t="s">
        <v>3665</v>
      </c>
      <c r="L260" s="169"/>
      <c r="M260" s="169"/>
      <c r="N260" s="169"/>
      <c r="O260" s="170"/>
      <c r="P260" s="170"/>
      <c r="Q260" s="170"/>
      <c r="R260" s="170"/>
    </row>
    <row r="261" spans="1:18" s="161" customFormat="1" ht="45">
      <c r="A261" s="1526" t="s">
        <v>2017</v>
      </c>
      <c r="B261" s="199" t="s">
        <v>3659</v>
      </c>
      <c r="C261" s="830">
        <v>42618</v>
      </c>
      <c r="D261" s="196">
        <v>44440</v>
      </c>
      <c r="E261" s="196" t="str">
        <f t="shared" ca="1" si="33"/>
        <v>VIGENTE</v>
      </c>
      <c r="F261" s="196" t="str">
        <f t="shared" ca="1" si="34"/>
        <v>OK</v>
      </c>
      <c r="G261" s="199" t="s">
        <v>1616</v>
      </c>
      <c r="H261" s="197" t="s">
        <v>3658</v>
      </c>
      <c r="I261" s="197" t="s">
        <v>3660</v>
      </c>
      <c r="J261" s="1504" t="s">
        <v>3188</v>
      </c>
      <c r="K261" s="1179" t="s">
        <v>3664</v>
      </c>
      <c r="L261" s="169"/>
      <c r="M261" s="169"/>
      <c r="N261" s="169"/>
      <c r="O261" s="170"/>
      <c r="P261" s="170"/>
      <c r="Q261" s="170"/>
      <c r="R261" s="170"/>
    </row>
    <row r="262" spans="1:18" s="161" customFormat="1" ht="60" customHeight="1">
      <c r="A262" s="1527" t="s">
        <v>2027</v>
      </c>
      <c r="B262" s="836" t="s">
        <v>3673</v>
      </c>
      <c r="C262" s="833">
        <v>42618</v>
      </c>
      <c r="D262" s="834">
        <v>44440</v>
      </c>
      <c r="E262" s="834" t="str">
        <f t="shared" ca="1" si="33"/>
        <v>VIGENTE</v>
      </c>
      <c r="F262" s="834" t="str">
        <f t="shared" ca="1" si="34"/>
        <v>OK</v>
      </c>
      <c r="G262" s="836" t="s">
        <v>1616</v>
      </c>
      <c r="H262" s="1500" t="s">
        <v>6087</v>
      </c>
      <c r="I262" s="1500" t="s">
        <v>3672</v>
      </c>
      <c r="J262" s="1496" t="s">
        <v>6088</v>
      </c>
      <c r="K262" s="1272" t="s">
        <v>6089</v>
      </c>
      <c r="L262" s="169"/>
      <c r="M262" s="169"/>
      <c r="N262" s="169"/>
      <c r="O262" s="170"/>
      <c r="P262" s="170"/>
      <c r="Q262" s="170"/>
      <c r="R262" s="170"/>
    </row>
    <row r="263" spans="1:18" s="174" customFormat="1" ht="30">
      <c r="A263" s="1526" t="s">
        <v>2017</v>
      </c>
      <c r="B263" s="194" t="s">
        <v>3662</v>
      </c>
      <c r="C263" s="830">
        <v>42628</v>
      </c>
      <c r="D263" s="196">
        <v>44440</v>
      </c>
      <c r="E263" s="196" t="str">
        <f t="shared" ca="1" si="33"/>
        <v>VIGENTE</v>
      </c>
      <c r="F263" s="196" t="str">
        <f t="shared" ca="1" si="34"/>
        <v>OK</v>
      </c>
      <c r="G263" s="194" t="s">
        <v>1616</v>
      </c>
      <c r="H263" s="831" t="s">
        <v>3661</v>
      </c>
      <c r="I263" s="831" t="s">
        <v>3663</v>
      </c>
      <c r="J263" s="197" t="s">
        <v>61</v>
      </c>
      <c r="K263" s="1182">
        <v>11126695</v>
      </c>
      <c r="L263" s="169"/>
      <c r="M263" s="169"/>
      <c r="N263" s="169"/>
      <c r="O263" s="169"/>
      <c r="P263" s="169"/>
      <c r="Q263" s="169"/>
      <c r="R263" s="169"/>
    </row>
    <row r="264" spans="1:18" s="174" customFormat="1" ht="30">
      <c r="A264" s="1526" t="s">
        <v>2017</v>
      </c>
      <c r="B264" s="194" t="s">
        <v>3668</v>
      </c>
      <c r="C264" s="830">
        <v>42628</v>
      </c>
      <c r="D264" s="196">
        <v>44440</v>
      </c>
      <c r="E264" s="196" t="str">
        <f t="shared" ca="1" si="33"/>
        <v>VIGENTE</v>
      </c>
      <c r="F264" s="196" t="str">
        <f t="shared" ca="1" si="34"/>
        <v>OK</v>
      </c>
      <c r="G264" s="194" t="s">
        <v>1615</v>
      </c>
      <c r="H264" s="831" t="s">
        <v>3669</v>
      </c>
      <c r="I264" s="831" t="s">
        <v>3670</v>
      </c>
      <c r="J264" s="197" t="s">
        <v>821</v>
      </c>
      <c r="K264" s="1179" t="s">
        <v>3671</v>
      </c>
      <c r="L264" s="169"/>
      <c r="M264" s="169"/>
      <c r="N264" s="169"/>
      <c r="O264" s="169"/>
      <c r="P264" s="169"/>
      <c r="Q264" s="169"/>
      <c r="R264" s="169"/>
    </row>
    <row r="265" spans="1:18" s="174" customFormat="1" ht="30">
      <c r="A265" s="1541" t="s">
        <v>2019</v>
      </c>
      <c r="B265" s="251" t="s">
        <v>3675</v>
      </c>
      <c r="C265" s="837">
        <v>42654</v>
      </c>
      <c r="D265" s="250">
        <v>44470</v>
      </c>
      <c r="E265" s="250" t="str">
        <f t="shared" ca="1" si="33"/>
        <v>VIGENTE</v>
      </c>
      <c r="F265" s="250" t="str">
        <f t="shared" ca="1" si="34"/>
        <v>OK</v>
      </c>
      <c r="G265" s="251" t="s">
        <v>1615</v>
      </c>
      <c r="H265" s="838" t="s">
        <v>3674</v>
      </c>
      <c r="I265" s="1551"/>
      <c r="J265" s="251"/>
      <c r="K265" s="1183"/>
      <c r="L265" s="169"/>
      <c r="M265" s="169"/>
      <c r="N265" s="169"/>
      <c r="O265" s="169"/>
      <c r="P265" s="169"/>
      <c r="Q265" s="169"/>
      <c r="R265" s="169"/>
    </row>
    <row r="266" spans="1:18" s="174" customFormat="1" ht="30">
      <c r="A266" s="1526" t="s">
        <v>2018</v>
      </c>
      <c r="B266" s="194" t="s">
        <v>3676</v>
      </c>
      <c r="C266" s="830">
        <v>42654</v>
      </c>
      <c r="D266" s="196">
        <v>44470</v>
      </c>
      <c r="E266" s="196" t="str">
        <f t="shared" ca="1" si="33"/>
        <v>VIGENTE</v>
      </c>
      <c r="F266" s="196" t="str">
        <f t="shared" ca="1" si="34"/>
        <v>OK</v>
      </c>
      <c r="G266" s="194" t="s">
        <v>1615</v>
      </c>
      <c r="H266" s="831" t="s">
        <v>3679</v>
      </c>
      <c r="I266" s="831" t="s">
        <v>3682</v>
      </c>
      <c r="J266" s="197" t="s">
        <v>3616</v>
      </c>
      <c r="K266" s="1182">
        <v>10745154</v>
      </c>
      <c r="L266" s="169"/>
      <c r="M266" s="169"/>
      <c r="N266" s="169"/>
      <c r="O266" s="169"/>
      <c r="P266" s="169"/>
      <c r="Q266" s="169"/>
      <c r="R266" s="169"/>
    </row>
    <row r="267" spans="1:18" s="174" customFormat="1" ht="30">
      <c r="A267" s="1526" t="s">
        <v>2018</v>
      </c>
      <c r="B267" s="194" t="s">
        <v>3677</v>
      </c>
      <c r="C267" s="830">
        <v>42654</v>
      </c>
      <c r="D267" s="196">
        <v>44470</v>
      </c>
      <c r="E267" s="196" t="str">
        <f t="shared" ca="1" si="33"/>
        <v>VIGENTE</v>
      </c>
      <c r="F267" s="196" t="str">
        <f t="shared" ca="1" si="34"/>
        <v>OK</v>
      </c>
      <c r="G267" s="194" t="s">
        <v>1615</v>
      </c>
      <c r="H267" s="831" t="s">
        <v>3680</v>
      </c>
      <c r="I267" s="831" t="s">
        <v>3682</v>
      </c>
      <c r="J267" s="197" t="s">
        <v>3616</v>
      </c>
      <c r="K267" s="1182">
        <v>10745162</v>
      </c>
      <c r="L267" s="169"/>
      <c r="M267" s="169"/>
      <c r="N267" s="169"/>
      <c r="O267" s="169"/>
      <c r="P267" s="169"/>
      <c r="Q267" s="169"/>
      <c r="R267" s="169"/>
    </row>
    <row r="268" spans="1:18" s="174" customFormat="1" ht="30">
      <c r="A268" s="1526" t="s">
        <v>2018</v>
      </c>
      <c r="B268" s="194" t="s">
        <v>3678</v>
      </c>
      <c r="C268" s="830">
        <v>42654</v>
      </c>
      <c r="D268" s="196">
        <v>44470</v>
      </c>
      <c r="E268" s="196" t="str">
        <f t="shared" ca="1" si="33"/>
        <v>VIGENTE</v>
      </c>
      <c r="F268" s="196" t="str">
        <f t="shared" ca="1" si="34"/>
        <v>OK</v>
      </c>
      <c r="G268" s="194" t="s">
        <v>1615</v>
      </c>
      <c r="H268" s="831" t="s">
        <v>3681</v>
      </c>
      <c r="I268" s="831" t="s">
        <v>3683</v>
      </c>
      <c r="J268" s="197" t="s">
        <v>3684</v>
      </c>
      <c r="K268" s="1182">
        <v>11142577</v>
      </c>
      <c r="L268" s="169"/>
      <c r="M268" s="169"/>
      <c r="N268" s="169"/>
      <c r="O268" s="169"/>
      <c r="P268" s="169"/>
      <c r="Q268" s="169"/>
      <c r="R268" s="169"/>
    </row>
    <row r="269" spans="1:18" s="174" customFormat="1" ht="30">
      <c r="A269" s="1526" t="s">
        <v>2017</v>
      </c>
      <c r="B269" s="194" t="s">
        <v>3743</v>
      </c>
      <c r="C269" s="830">
        <v>42685</v>
      </c>
      <c r="D269" s="196">
        <v>44501</v>
      </c>
      <c r="E269" s="196" t="str">
        <f t="shared" ca="1" si="33"/>
        <v>VIGENTE</v>
      </c>
      <c r="F269" s="196" t="str">
        <f t="shared" ca="1" si="34"/>
        <v>OK</v>
      </c>
      <c r="G269" s="194" t="s">
        <v>1614</v>
      </c>
      <c r="H269" s="831" t="s">
        <v>3744</v>
      </c>
      <c r="I269" s="831" t="s">
        <v>3745</v>
      </c>
      <c r="J269" s="197" t="s">
        <v>3075</v>
      </c>
      <c r="K269" s="1182">
        <v>3110249</v>
      </c>
      <c r="L269" s="169"/>
      <c r="M269" s="169"/>
      <c r="N269" s="169"/>
      <c r="O269" s="169"/>
      <c r="P269" s="169"/>
      <c r="Q269" s="169"/>
      <c r="R269" s="169"/>
    </row>
    <row r="270" spans="1:18" s="174" customFormat="1" ht="27.75" customHeight="1">
      <c r="A270" s="1526" t="s">
        <v>2017</v>
      </c>
      <c r="B270" s="194" t="s">
        <v>3705</v>
      </c>
      <c r="C270" s="830">
        <v>42685</v>
      </c>
      <c r="D270" s="196">
        <v>44501</v>
      </c>
      <c r="E270" s="196" t="str">
        <f t="shared" ca="1" si="33"/>
        <v>VIGENTE</v>
      </c>
      <c r="F270" s="196" t="str">
        <f t="shared" ca="1" si="34"/>
        <v>OK</v>
      </c>
      <c r="G270" s="194" t="s">
        <v>1615</v>
      </c>
      <c r="H270" s="831" t="s">
        <v>3706</v>
      </c>
      <c r="I270" s="831" t="s">
        <v>3707</v>
      </c>
      <c r="J270" s="197" t="s">
        <v>3703</v>
      </c>
      <c r="K270" s="1179" t="s">
        <v>3708</v>
      </c>
      <c r="L270" s="169"/>
      <c r="M270" s="169"/>
      <c r="N270" s="169"/>
      <c r="O270" s="169"/>
      <c r="P270" s="169"/>
      <c r="Q270" s="169"/>
      <c r="R270" s="169"/>
    </row>
    <row r="271" spans="1:18" s="174" customFormat="1" ht="27.75" customHeight="1">
      <c r="A271" s="1526" t="s">
        <v>2017</v>
      </c>
      <c r="B271" s="194" t="s">
        <v>3701</v>
      </c>
      <c r="C271" s="830">
        <v>42685</v>
      </c>
      <c r="D271" s="196">
        <v>44501</v>
      </c>
      <c r="E271" s="196" t="str">
        <f t="shared" ca="1" si="33"/>
        <v>VIGENTE</v>
      </c>
      <c r="F271" s="196" t="str">
        <f t="shared" ca="1" si="34"/>
        <v>OK</v>
      </c>
      <c r="G271" s="194" t="s">
        <v>1615</v>
      </c>
      <c r="H271" s="831" t="s">
        <v>3699</v>
      </c>
      <c r="I271" s="831" t="s">
        <v>3702</v>
      </c>
      <c r="J271" s="197" t="s">
        <v>3703</v>
      </c>
      <c r="K271" s="1179" t="s">
        <v>3704</v>
      </c>
      <c r="L271" s="169"/>
      <c r="M271" s="169"/>
      <c r="N271" s="169"/>
      <c r="O271" s="169"/>
      <c r="P271" s="169"/>
      <c r="Q271" s="169"/>
      <c r="R271" s="169"/>
    </row>
    <row r="272" spans="1:18" s="174" customFormat="1" ht="27.75" customHeight="1">
      <c r="A272" s="1527" t="s">
        <v>2026</v>
      </c>
      <c r="B272" s="832" t="s">
        <v>3717</v>
      </c>
      <c r="C272" s="833">
        <v>42685</v>
      </c>
      <c r="D272" s="834">
        <v>44501</v>
      </c>
      <c r="E272" s="834" t="str">
        <f t="shared" ca="1" si="33"/>
        <v>VIGENTE</v>
      </c>
      <c r="F272" s="834" t="str">
        <f t="shared" ca="1" si="34"/>
        <v>OK</v>
      </c>
      <c r="G272" s="832" t="s">
        <v>1615</v>
      </c>
      <c r="H272" s="835" t="s">
        <v>3716</v>
      </c>
      <c r="I272" s="835" t="s">
        <v>3718</v>
      </c>
      <c r="J272" s="1500" t="s">
        <v>3719</v>
      </c>
      <c r="K272" s="1272" t="s">
        <v>3720</v>
      </c>
      <c r="L272" s="169"/>
      <c r="M272" s="169"/>
      <c r="N272" s="169"/>
      <c r="O272" s="169"/>
      <c r="P272" s="169"/>
      <c r="Q272" s="169"/>
      <c r="R272" s="169"/>
    </row>
    <row r="273" spans="1:18" s="174" customFormat="1" ht="30.75" customHeight="1">
      <c r="A273" s="1527" t="s">
        <v>2026</v>
      </c>
      <c r="B273" s="832" t="s">
        <v>3721</v>
      </c>
      <c r="C273" s="833">
        <v>42685</v>
      </c>
      <c r="D273" s="834">
        <v>44501</v>
      </c>
      <c r="E273" s="834" t="str">
        <f t="shared" ca="1" si="33"/>
        <v>VIGENTE</v>
      </c>
      <c r="F273" s="834" t="str">
        <f t="shared" ca="1" si="34"/>
        <v>OK</v>
      </c>
      <c r="G273" s="832" t="s">
        <v>1615</v>
      </c>
      <c r="H273" s="835" t="s">
        <v>5495</v>
      </c>
      <c r="I273" s="835" t="s">
        <v>3722</v>
      </c>
      <c r="J273" s="1500" t="s">
        <v>3723</v>
      </c>
      <c r="K273" s="1272" t="s">
        <v>3724</v>
      </c>
      <c r="L273" s="169"/>
      <c r="M273" s="169"/>
      <c r="N273" s="169"/>
      <c r="O273" s="169"/>
      <c r="P273" s="169"/>
      <c r="Q273" s="169"/>
      <c r="R273" s="169"/>
    </row>
    <row r="274" spans="1:18" s="174" customFormat="1" ht="30">
      <c r="A274" s="1526" t="s">
        <v>2017</v>
      </c>
      <c r="B274" s="194" t="s">
        <v>3726</v>
      </c>
      <c r="C274" s="830">
        <v>42695</v>
      </c>
      <c r="D274" s="196">
        <v>44501</v>
      </c>
      <c r="E274" s="196" t="str">
        <f t="shared" ca="1" si="33"/>
        <v>VIGENTE</v>
      </c>
      <c r="F274" s="196" t="str">
        <f t="shared" ca="1" si="34"/>
        <v>OK</v>
      </c>
      <c r="G274" s="194" t="s">
        <v>1614</v>
      </c>
      <c r="H274" s="831" t="s">
        <v>3725</v>
      </c>
      <c r="I274" s="831" t="s">
        <v>3727</v>
      </c>
      <c r="J274" s="197" t="s">
        <v>3728</v>
      </c>
      <c r="K274" s="1179" t="s">
        <v>3729</v>
      </c>
      <c r="L274" s="169"/>
      <c r="M274" s="169"/>
      <c r="N274" s="169"/>
      <c r="O274" s="169"/>
      <c r="P274" s="169"/>
      <c r="Q274" s="169"/>
      <c r="R274" s="169"/>
    </row>
    <row r="275" spans="1:18" s="174" customFormat="1" ht="45">
      <c r="A275" s="1527" t="s">
        <v>2026</v>
      </c>
      <c r="B275" s="832" t="s">
        <v>3781</v>
      </c>
      <c r="C275" s="833">
        <v>42726</v>
      </c>
      <c r="D275" s="834">
        <v>44531</v>
      </c>
      <c r="E275" s="834" t="str">
        <f t="shared" ca="1" si="33"/>
        <v>VIGENTE</v>
      </c>
      <c r="F275" s="834" t="str">
        <f t="shared" ca="1" si="34"/>
        <v>OK</v>
      </c>
      <c r="G275" s="832" t="s">
        <v>1616</v>
      </c>
      <c r="H275" s="835" t="s">
        <v>3782</v>
      </c>
      <c r="I275" s="835" t="s">
        <v>3783</v>
      </c>
      <c r="J275" s="1500" t="s">
        <v>3784</v>
      </c>
      <c r="K275" s="1272" t="s">
        <v>3785</v>
      </c>
      <c r="L275" s="169"/>
      <c r="M275" s="169"/>
      <c r="N275" s="169"/>
      <c r="O275" s="169"/>
      <c r="P275" s="169"/>
      <c r="Q275" s="169"/>
      <c r="R275" s="169"/>
    </row>
    <row r="276" spans="1:18" s="174" customFormat="1" ht="30">
      <c r="A276" s="1527" t="s">
        <v>2027</v>
      </c>
      <c r="B276" s="832" t="s">
        <v>3772</v>
      </c>
      <c r="C276" s="833">
        <v>41265</v>
      </c>
      <c r="D276" s="834">
        <v>44531</v>
      </c>
      <c r="E276" s="834" t="str">
        <f t="shared" ca="1" si="33"/>
        <v>VIGENTE</v>
      </c>
      <c r="F276" s="834" t="str">
        <f t="shared" ca="1" si="34"/>
        <v>OK</v>
      </c>
      <c r="G276" s="832" t="s">
        <v>1616</v>
      </c>
      <c r="H276" s="835" t="s">
        <v>3771</v>
      </c>
      <c r="I276" s="835" t="s">
        <v>3773</v>
      </c>
      <c r="J276" s="1500" t="s">
        <v>3774</v>
      </c>
      <c r="K276" s="1272" t="s">
        <v>3775</v>
      </c>
      <c r="L276" s="169"/>
      <c r="M276" s="169"/>
      <c r="N276" s="169"/>
      <c r="O276" s="169"/>
      <c r="P276" s="169"/>
      <c r="Q276" s="169"/>
      <c r="R276" s="169"/>
    </row>
    <row r="277" spans="1:18" s="174" customFormat="1" ht="45">
      <c r="A277" s="1527" t="s">
        <v>2027</v>
      </c>
      <c r="B277" s="832" t="s">
        <v>3766</v>
      </c>
      <c r="C277" s="833">
        <v>42726</v>
      </c>
      <c r="D277" s="834">
        <v>44531</v>
      </c>
      <c r="E277" s="834" t="str">
        <f t="shared" ca="1" si="33"/>
        <v>VIGENTE</v>
      </c>
      <c r="F277" s="834" t="str">
        <f t="shared" ca="1" si="34"/>
        <v>OK</v>
      </c>
      <c r="G277" s="832" t="s">
        <v>1616</v>
      </c>
      <c r="H277" s="835" t="s">
        <v>3767</v>
      </c>
      <c r="I277" s="835" t="s">
        <v>3768</v>
      </c>
      <c r="J277" s="1500" t="s">
        <v>3769</v>
      </c>
      <c r="K277" s="1272" t="s">
        <v>3770</v>
      </c>
      <c r="L277" s="169"/>
      <c r="M277" s="169"/>
      <c r="N277" s="169"/>
      <c r="O277" s="169"/>
      <c r="P277" s="169"/>
      <c r="Q277" s="169"/>
      <c r="R277" s="169"/>
    </row>
    <row r="278" spans="1:18" s="174" customFormat="1" ht="45">
      <c r="A278" s="1526" t="s">
        <v>2017</v>
      </c>
      <c r="B278" s="194" t="s">
        <v>3776</v>
      </c>
      <c r="C278" s="830">
        <v>42726</v>
      </c>
      <c r="D278" s="196">
        <v>44531</v>
      </c>
      <c r="E278" s="196" t="str">
        <f t="shared" ca="1" si="33"/>
        <v>VIGENTE</v>
      </c>
      <c r="F278" s="196" t="str">
        <f t="shared" ca="1" si="34"/>
        <v>OK</v>
      </c>
      <c r="G278" s="194" t="s">
        <v>1615</v>
      </c>
      <c r="H278" s="831" t="s">
        <v>3777</v>
      </c>
      <c r="I278" s="831" t="s">
        <v>3780</v>
      </c>
      <c r="J278" s="1505" t="s">
        <v>3778</v>
      </c>
      <c r="K278" s="1179" t="s">
        <v>3779</v>
      </c>
      <c r="L278" s="169"/>
      <c r="M278" s="169"/>
      <c r="N278" s="169"/>
      <c r="O278" s="169"/>
      <c r="P278" s="169"/>
      <c r="Q278" s="169"/>
      <c r="R278" s="169"/>
    </row>
    <row r="279" spans="1:18" s="174" customFormat="1" ht="45">
      <c r="A279" s="1527" t="s">
        <v>2027</v>
      </c>
      <c r="B279" s="832" t="s">
        <v>5525</v>
      </c>
      <c r="C279" s="833">
        <v>42726</v>
      </c>
      <c r="D279" s="834">
        <v>44531</v>
      </c>
      <c r="E279" s="834" t="str">
        <f t="shared" ca="1" si="33"/>
        <v>VIGENTE</v>
      </c>
      <c r="F279" s="834" t="str">
        <f t="shared" ca="1" si="34"/>
        <v>OK</v>
      </c>
      <c r="G279" s="832" t="s">
        <v>1616</v>
      </c>
      <c r="H279" s="835" t="s">
        <v>5902</v>
      </c>
      <c r="I279" s="835" t="s">
        <v>3902</v>
      </c>
      <c r="J279" s="1500" t="s">
        <v>5903</v>
      </c>
      <c r="K279" s="1499" t="s">
        <v>5904</v>
      </c>
      <c r="L279" s="169"/>
      <c r="M279" s="169"/>
      <c r="N279" s="169"/>
      <c r="O279" s="169"/>
      <c r="P279" s="169"/>
      <c r="Q279" s="169"/>
      <c r="R279" s="169"/>
    </row>
    <row r="280" spans="1:18" s="174" customFormat="1" ht="45">
      <c r="A280" s="1527" t="s">
        <v>2027</v>
      </c>
      <c r="B280" s="832" t="s">
        <v>5526</v>
      </c>
      <c r="C280" s="833">
        <v>42726</v>
      </c>
      <c r="D280" s="834">
        <v>44531</v>
      </c>
      <c r="E280" s="834" t="str">
        <f t="shared" ca="1" si="33"/>
        <v>VIGENTE</v>
      </c>
      <c r="F280" s="834" t="str">
        <f t="shared" ca="1" si="34"/>
        <v>OK</v>
      </c>
      <c r="G280" s="832" t="s">
        <v>1616</v>
      </c>
      <c r="H280" s="835" t="s">
        <v>5899</v>
      </c>
      <c r="I280" s="835" t="s">
        <v>3901</v>
      </c>
      <c r="J280" s="1500" t="s">
        <v>5900</v>
      </c>
      <c r="K280" s="1499" t="s">
        <v>5901</v>
      </c>
      <c r="L280" s="169"/>
      <c r="M280" s="169"/>
      <c r="N280" s="169"/>
      <c r="O280" s="169"/>
      <c r="P280" s="169"/>
      <c r="Q280" s="169"/>
      <c r="R280" s="169"/>
    </row>
    <row r="281" spans="1:18" s="174" customFormat="1" ht="45" customHeight="1">
      <c r="A281" s="1526" t="s">
        <v>2017</v>
      </c>
      <c r="B281" s="194" t="s">
        <v>3849</v>
      </c>
      <c r="C281" s="830">
        <v>42731</v>
      </c>
      <c r="D281" s="196">
        <v>44531</v>
      </c>
      <c r="E281" s="196" t="str">
        <f t="shared" ca="1" si="33"/>
        <v>VIGENTE</v>
      </c>
      <c r="F281" s="196" t="str">
        <f t="shared" ca="1" si="34"/>
        <v>OK</v>
      </c>
      <c r="G281" s="194" t="s">
        <v>1615</v>
      </c>
      <c r="H281" s="831" t="s">
        <v>3846</v>
      </c>
      <c r="I281" s="831" t="s">
        <v>3847</v>
      </c>
      <c r="J281" s="199" t="s">
        <v>2015</v>
      </c>
      <c r="K281" s="1179" t="s">
        <v>3848</v>
      </c>
      <c r="L281" s="169"/>
      <c r="M281" s="169"/>
      <c r="N281" s="169"/>
      <c r="O281" s="169"/>
      <c r="P281" s="169"/>
      <c r="Q281" s="169"/>
      <c r="R281" s="169"/>
    </row>
    <row r="282" spans="1:18" s="174" customFormat="1" ht="39" customHeight="1">
      <c r="A282" s="1526" t="s">
        <v>2017</v>
      </c>
      <c r="B282" s="194" t="s">
        <v>3854</v>
      </c>
      <c r="C282" s="830">
        <v>42731</v>
      </c>
      <c r="D282" s="196">
        <v>44531</v>
      </c>
      <c r="E282" s="196" t="str">
        <f t="shared" ca="1" si="33"/>
        <v>VIGENTE</v>
      </c>
      <c r="F282" s="196" t="str">
        <f t="shared" ca="1" si="34"/>
        <v>OK</v>
      </c>
      <c r="G282" s="194" t="s">
        <v>1614</v>
      </c>
      <c r="H282" s="831" t="s">
        <v>3850</v>
      </c>
      <c r="I282" s="831" t="s">
        <v>3851</v>
      </c>
      <c r="J282" s="199" t="s">
        <v>3852</v>
      </c>
      <c r="K282" s="1179" t="s">
        <v>3853</v>
      </c>
      <c r="L282" s="169"/>
      <c r="M282" s="169"/>
      <c r="N282" s="169"/>
      <c r="O282" s="169"/>
      <c r="P282" s="169"/>
      <c r="Q282" s="169"/>
      <c r="R282" s="169"/>
    </row>
    <row r="283" spans="1:18" s="174" customFormat="1" ht="45">
      <c r="A283" s="1527" t="s">
        <v>2027</v>
      </c>
      <c r="B283" s="832" t="s">
        <v>3899</v>
      </c>
      <c r="C283" s="833">
        <v>42731</v>
      </c>
      <c r="D283" s="834">
        <v>44531</v>
      </c>
      <c r="E283" s="834" t="str">
        <f t="shared" ca="1" si="33"/>
        <v>VIGENTE</v>
      </c>
      <c r="F283" s="834" t="str">
        <f t="shared" ca="1" si="34"/>
        <v>OK</v>
      </c>
      <c r="G283" s="832" t="s">
        <v>1615</v>
      </c>
      <c r="H283" s="835" t="s">
        <v>5945</v>
      </c>
      <c r="I283" s="835" t="s">
        <v>5946</v>
      </c>
      <c r="J283" s="1500" t="s">
        <v>5947</v>
      </c>
      <c r="K283" s="1272" t="s">
        <v>5948</v>
      </c>
      <c r="L283" s="169"/>
      <c r="M283" s="169"/>
      <c r="N283" s="169"/>
      <c r="O283" s="169"/>
      <c r="P283" s="169"/>
      <c r="Q283" s="169"/>
      <c r="R283" s="169"/>
    </row>
    <row r="284" spans="1:18" s="174" customFormat="1" ht="45">
      <c r="A284" s="1526" t="s">
        <v>2017</v>
      </c>
      <c r="B284" s="194" t="s">
        <v>3908</v>
      </c>
      <c r="C284" s="1552">
        <v>42731</v>
      </c>
      <c r="D284" s="196">
        <v>44531</v>
      </c>
      <c r="E284" s="1553" t="str">
        <f ca="1">IF(D284&lt;=$T$2,"CADUCADO","VIGENTE")</f>
        <v>VIGENTE</v>
      </c>
      <c r="F284" s="1553" t="str">
        <f ca="1">IF($T$2&gt;=(EDATE(D284,-4)),"ALERTA","OK")</f>
        <v>OK</v>
      </c>
      <c r="G284" s="194" t="s">
        <v>1615</v>
      </c>
      <c r="H284" s="1554" t="s">
        <v>3907</v>
      </c>
      <c r="I284" s="1554" t="s">
        <v>3909</v>
      </c>
      <c r="J284" s="1555" t="s">
        <v>3778</v>
      </c>
      <c r="K284" s="1986" t="s">
        <v>3910</v>
      </c>
      <c r="L284" s="169"/>
      <c r="M284" s="169"/>
      <c r="N284" s="169"/>
      <c r="O284" s="169"/>
      <c r="P284" s="169"/>
      <c r="Q284" s="169"/>
      <c r="R284" s="169"/>
    </row>
    <row r="285" spans="1:18" s="174" customFormat="1" ht="54.75" customHeight="1">
      <c r="A285" s="1527" t="s">
        <v>2026</v>
      </c>
      <c r="B285" s="832" t="s">
        <v>3857</v>
      </c>
      <c r="C285" s="833">
        <v>42731</v>
      </c>
      <c r="D285" s="834">
        <v>44531</v>
      </c>
      <c r="E285" s="834" t="str">
        <f t="shared" ca="1" si="33"/>
        <v>VIGENTE</v>
      </c>
      <c r="F285" s="834" t="str">
        <f t="shared" ca="1" si="34"/>
        <v>OK</v>
      </c>
      <c r="G285" s="832" t="s">
        <v>1616</v>
      </c>
      <c r="H285" s="835" t="s">
        <v>3855</v>
      </c>
      <c r="I285" s="835" t="s">
        <v>3856</v>
      </c>
      <c r="J285" s="836" t="s">
        <v>6364</v>
      </c>
      <c r="K285" s="1272" t="s">
        <v>6363</v>
      </c>
      <c r="L285" s="169"/>
      <c r="M285" s="169"/>
      <c r="N285" s="169"/>
      <c r="O285" s="169"/>
      <c r="P285" s="169"/>
      <c r="Q285" s="169"/>
      <c r="R285" s="169"/>
    </row>
    <row r="286" spans="1:18" s="174" customFormat="1" ht="54.75" customHeight="1">
      <c r="A286" s="1541" t="s">
        <v>2019</v>
      </c>
      <c r="B286" s="251" t="s">
        <v>3859</v>
      </c>
      <c r="C286" s="837">
        <v>42731</v>
      </c>
      <c r="D286" s="250">
        <v>44531</v>
      </c>
      <c r="E286" s="250" t="str">
        <f t="shared" ca="1" si="33"/>
        <v>VIGENTE</v>
      </c>
      <c r="F286" s="250" t="str">
        <f t="shared" ca="1" si="34"/>
        <v>OK</v>
      </c>
      <c r="G286" s="251" t="s">
        <v>1614</v>
      </c>
      <c r="H286" s="838" t="s">
        <v>3858</v>
      </c>
      <c r="I286" s="838"/>
      <c r="J286" s="249"/>
      <c r="K286" s="1181"/>
      <c r="L286" s="169"/>
      <c r="M286" s="169"/>
      <c r="N286" s="169"/>
      <c r="O286" s="169"/>
      <c r="P286" s="169"/>
      <c r="Q286" s="169"/>
      <c r="R286" s="169"/>
    </row>
    <row r="287" spans="1:18" s="174" customFormat="1" ht="30">
      <c r="A287" s="1526" t="s">
        <v>2018</v>
      </c>
      <c r="B287" s="194" t="s">
        <v>3885</v>
      </c>
      <c r="C287" s="830">
        <v>42731</v>
      </c>
      <c r="D287" s="196">
        <v>44531</v>
      </c>
      <c r="E287" s="196" t="str">
        <f t="shared" ca="1" si="33"/>
        <v>VIGENTE</v>
      </c>
      <c r="F287" s="196" t="str">
        <f t="shared" ca="1" si="34"/>
        <v>OK</v>
      </c>
      <c r="G287" s="194" t="s">
        <v>1614</v>
      </c>
      <c r="H287" s="831" t="s">
        <v>3860</v>
      </c>
      <c r="I287" s="831" t="s">
        <v>3878</v>
      </c>
      <c r="J287" s="194" t="s">
        <v>3852</v>
      </c>
      <c r="K287" s="1986" t="s">
        <v>3869</v>
      </c>
      <c r="L287" s="169"/>
      <c r="M287" s="169"/>
      <c r="N287" s="169"/>
      <c r="O287" s="169"/>
      <c r="P287" s="169"/>
      <c r="Q287" s="169"/>
      <c r="R287" s="169"/>
    </row>
    <row r="288" spans="1:18" s="174" customFormat="1" ht="30">
      <c r="A288" s="1526" t="s">
        <v>2018</v>
      </c>
      <c r="B288" s="194" t="s">
        <v>3886</v>
      </c>
      <c r="C288" s="830">
        <v>42731</v>
      </c>
      <c r="D288" s="196">
        <v>44531</v>
      </c>
      <c r="E288" s="196" t="str">
        <f t="shared" ca="1" si="33"/>
        <v>VIGENTE</v>
      </c>
      <c r="F288" s="196" t="str">
        <f t="shared" ca="1" si="34"/>
        <v>OK</v>
      </c>
      <c r="G288" s="194" t="s">
        <v>1614</v>
      </c>
      <c r="H288" s="831" t="s">
        <v>3861</v>
      </c>
      <c r="I288" s="831" t="s">
        <v>3878</v>
      </c>
      <c r="J288" s="194" t="s">
        <v>3894</v>
      </c>
      <c r="K288" s="1986" t="s">
        <v>3870</v>
      </c>
      <c r="L288" s="169"/>
      <c r="M288" s="169"/>
      <c r="N288" s="169"/>
      <c r="O288" s="169"/>
      <c r="P288" s="169"/>
      <c r="Q288" s="169"/>
      <c r="R288" s="169"/>
    </row>
    <row r="289" spans="1:18" s="174" customFormat="1" ht="30" customHeight="1">
      <c r="A289" s="1526" t="s">
        <v>2018</v>
      </c>
      <c r="B289" s="194" t="s">
        <v>3887</v>
      </c>
      <c r="C289" s="830">
        <v>42731</v>
      </c>
      <c r="D289" s="196">
        <v>44531</v>
      </c>
      <c r="E289" s="196" t="str">
        <f t="shared" ca="1" si="33"/>
        <v>VIGENTE</v>
      </c>
      <c r="F289" s="196" t="str">
        <f t="shared" ca="1" si="34"/>
        <v>OK</v>
      </c>
      <c r="G289" s="194" t="s">
        <v>1614</v>
      </c>
      <c r="H289" s="831" t="s">
        <v>3862</v>
      </c>
      <c r="I289" s="831" t="s">
        <v>3879</v>
      </c>
      <c r="J289" s="194" t="s">
        <v>3895</v>
      </c>
      <c r="K289" s="1986" t="s">
        <v>3871</v>
      </c>
      <c r="L289" s="169"/>
      <c r="M289" s="169"/>
      <c r="N289" s="169"/>
      <c r="O289" s="169"/>
      <c r="P289" s="169"/>
      <c r="Q289" s="169"/>
      <c r="R289" s="169"/>
    </row>
    <row r="290" spans="1:18" s="174" customFormat="1" ht="29.25" customHeight="1">
      <c r="A290" s="1526" t="s">
        <v>2018</v>
      </c>
      <c r="B290" s="194" t="s">
        <v>3888</v>
      </c>
      <c r="C290" s="830">
        <v>42731</v>
      </c>
      <c r="D290" s="196">
        <v>44531</v>
      </c>
      <c r="E290" s="196" t="str">
        <f t="shared" ca="1" si="33"/>
        <v>VIGENTE</v>
      </c>
      <c r="F290" s="196" t="str">
        <f t="shared" ca="1" si="34"/>
        <v>OK</v>
      </c>
      <c r="G290" s="194" t="s">
        <v>1614</v>
      </c>
      <c r="H290" s="831" t="s">
        <v>3863</v>
      </c>
      <c r="I290" s="831" t="s">
        <v>3880</v>
      </c>
      <c r="J290" s="194" t="s">
        <v>3896</v>
      </c>
      <c r="K290" s="1986" t="s">
        <v>3872</v>
      </c>
      <c r="L290" s="169"/>
      <c r="M290" s="169"/>
      <c r="N290" s="169"/>
      <c r="O290" s="169"/>
      <c r="P290" s="169"/>
      <c r="Q290" s="169"/>
      <c r="R290" s="169"/>
    </row>
    <row r="291" spans="1:18" s="174" customFormat="1" ht="31.5" customHeight="1">
      <c r="A291" s="1526" t="s">
        <v>2018</v>
      </c>
      <c r="B291" s="194" t="s">
        <v>3889</v>
      </c>
      <c r="C291" s="830">
        <v>42731</v>
      </c>
      <c r="D291" s="196">
        <v>44531</v>
      </c>
      <c r="E291" s="196" t="str">
        <f t="shared" ca="1" si="33"/>
        <v>VIGENTE</v>
      </c>
      <c r="F291" s="196" t="str">
        <f t="shared" ca="1" si="34"/>
        <v>OK</v>
      </c>
      <c r="G291" s="194" t="s">
        <v>1614</v>
      </c>
      <c r="H291" s="831" t="s">
        <v>3864</v>
      </c>
      <c r="I291" s="831" t="s">
        <v>3880</v>
      </c>
      <c r="J291" s="194" t="s">
        <v>3896</v>
      </c>
      <c r="K291" s="1986" t="s">
        <v>3873</v>
      </c>
      <c r="L291" s="169"/>
      <c r="M291" s="169"/>
      <c r="N291" s="169"/>
      <c r="O291" s="169"/>
      <c r="P291" s="169"/>
      <c r="Q291" s="169"/>
      <c r="R291" s="169"/>
    </row>
    <row r="292" spans="1:18" s="174" customFormat="1" ht="28.5" customHeight="1">
      <c r="A292" s="1526" t="s">
        <v>2018</v>
      </c>
      <c r="B292" s="194" t="s">
        <v>3890</v>
      </c>
      <c r="C292" s="830">
        <v>42731</v>
      </c>
      <c r="D292" s="196">
        <v>44531</v>
      </c>
      <c r="E292" s="196" t="str">
        <f t="shared" ca="1" si="33"/>
        <v>VIGENTE</v>
      </c>
      <c r="F292" s="196" t="str">
        <f t="shared" ca="1" si="34"/>
        <v>OK</v>
      </c>
      <c r="G292" s="194" t="s">
        <v>1614</v>
      </c>
      <c r="H292" s="831" t="s">
        <v>3868</v>
      </c>
      <c r="I292" s="831" t="s">
        <v>3881</v>
      </c>
      <c r="J292" s="194" t="s">
        <v>3852</v>
      </c>
      <c r="K292" s="1986" t="s">
        <v>3874</v>
      </c>
      <c r="L292" s="169"/>
      <c r="M292" s="169"/>
      <c r="N292" s="169"/>
      <c r="O292" s="169"/>
      <c r="P292" s="169"/>
      <c r="Q292" s="169"/>
      <c r="R292" s="169"/>
    </row>
    <row r="293" spans="1:18" s="174" customFormat="1" ht="33" customHeight="1">
      <c r="A293" s="1526" t="s">
        <v>2018</v>
      </c>
      <c r="B293" s="194" t="s">
        <v>3891</v>
      </c>
      <c r="C293" s="830">
        <v>42731</v>
      </c>
      <c r="D293" s="196">
        <v>44531</v>
      </c>
      <c r="E293" s="196" t="str">
        <f t="shared" ca="1" si="33"/>
        <v>VIGENTE</v>
      </c>
      <c r="F293" s="196" t="str">
        <f t="shared" ca="1" si="34"/>
        <v>OK</v>
      </c>
      <c r="G293" s="194" t="s">
        <v>1614</v>
      </c>
      <c r="H293" s="831" t="s">
        <v>3865</v>
      </c>
      <c r="I293" s="831" t="s">
        <v>3882</v>
      </c>
      <c r="J293" s="194" t="s">
        <v>3897</v>
      </c>
      <c r="K293" s="1986" t="s">
        <v>3875</v>
      </c>
      <c r="L293" s="169"/>
      <c r="M293" s="169"/>
      <c r="N293" s="169"/>
      <c r="O293" s="169"/>
      <c r="P293" s="169"/>
      <c r="Q293" s="169"/>
      <c r="R293" s="169"/>
    </row>
    <row r="294" spans="1:18" s="174" customFormat="1" ht="33" customHeight="1">
      <c r="A294" s="1526" t="s">
        <v>2018</v>
      </c>
      <c r="B294" s="194" t="s">
        <v>3892</v>
      </c>
      <c r="C294" s="830">
        <v>42731</v>
      </c>
      <c r="D294" s="196">
        <v>44531</v>
      </c>
      <c r="E294" s="196" t="str">
        <f t="shared" ca="1" si="33"/>
        <v>VIGENTE</v>
      </c>
      <c r="F294" s="196" t="str">
        <f t="shared" ca="1" si="34"/>
        <v>OK</v>
      </c>
      <c r="G294" s="194" t="s">
        <v>1614</v>
      </c>
      <c r="H294" s="831" t="s">
        <v>3866</v>
      </c>
      <c r="I294" s="831" t="s">
        <v>3883</v>
      </c>
      <c r="J294" s="194" t="s">
        <v>3898</v>
      </c>
      <c r="K294" s="1986" t="s">
        <v>3876</v>
      </c>
      <c r="L294" s="169"/>
      <c r="M294" s="169"/>
      <c r="N294" s="169"/>
      <c r="O294" s="169"/>
      <c r="P294" s="169"/>
      <c r="Q294" s="169"/>
      <c r="R294" s="169"/>
    </row>
    <row r="295" spans="1:18" s="174" customFormat="1" ht="33.75" customHeight="1">
      <c r="A295" s="1526" t="s">
        <v>2018</v>
      </c>
      <c r="B295" s="194" t="s">
        <v>3893</v>
      </c>
      <c r="C295" s="830">
        <v>42731</v>
      </c>
      <c r="D295" s="196">
        <v>44531</v>
      </c>
      <c r="E295" s="196" t="str">
        <f t="shared" ref="E295:E305" ca="1" si="35">IF(D295&lt;=$T$2,"CADUCADO","VIGENTE")</f>
        <v>VIGENTE</v>
      </c>
      <c r="F295" s="196" t="str">
        <f t="shared" ref="F295:F305" ca="1" si="36">IF($T$2&gt;=(EDATE(D295,-4)),"ALERTA","OK")</f>
        <v>OK</v>
      </c>
      <c r="G295" s="194" t="s">
        <v>1614</v>
      </c>
      <c r="H295" s="831" t="s">
        <v>3867</v>
      </c>
      <c r="I295" s="831" t="s">
        <v>3884</v>
      </c>
      <c r="J295" s="199" t="s">
        <v>3895</v>
      </c>
      <c r="K295" s="1986" t="s">
        <v>3877</v>
      </c>
      <c r="L295" s="169"/>
      <c r="M295" s="169"/>
      <c r="N295" s="169"/>
      <c r="O295" s="169"/>
      <c r="P295" s="169"/>
      <c r="Q295" s="169"/>
      <c r="R295" s="169"/>
    </row>
    <row r="296" spans="1:18" s="174" customFormat="1" ht="60" customHeight="1">
      <c r="A296" s="1527" t="s">
        <v>2027</v>
      </c>
      <c r="B296" s="832" t="s">
        <v>3913</v>
      </c>
      <c r="C296" s="833">
        <v>42745</v>
      </c>
      <c r="D296" s="834">
        <v>44562</v>
      </c>
      <c r="E296" s="834" t="str">
        <f t="shared" ca="1" si="35"/>
        <v>VIGENTE</v>
      </c>
      <c r="F296" s="834" t="str">
        <f t="shared" ca="1" si="36"/>
        <v>OK</v>
      </c>
      <c r="G296" s="832" t="s">
        <v>1616</v>
      </c>
      <c r="H296" s="835" t="s">
        <v>5910</v>
      </c>
      <c r="I296" s="835" t="s">
        <v>3914</v>
      </c>
      <c r="J296" s="832" t="s">
        <v>5908</v>
      </c>
      <c r="K296" s="1499" t="s">
        <v>5911</v>
      </c>
      <c r="L296" s="169"/>
      <c r="M296" s="169"/>
      <c r="N296" s="169"/>
      <c r="O296" s="169"/>
      <c r="P296" s="169"/>
      <c r="Q296" s="169"/>
      <c r="R296" s="169"/>
    </row>
    <row r="297" spans="1:18" s="174" customFormat="1" ht="55.5" customHeight="1">
      <c r="A297" s="1527" t="s">
        <v>2027</v>
      </c>
      <c r="B297" s="832" t="s">
        <v>3911</v>
      </c>
      <c r="C297" s="833">
        <v>42745</v>
      </c>
      <c r="D297" s="834">
        <v>44562</v>
      </c>
      <c r="E297" s="834" t="str">
        <f t="shared" ca="1" si="35"/>
        <v>VIGENTE</v>
      </c>
      <c r="F297" s="834" t="str">
        <f t="shared" ca="1" si="36"/>
        <v>OK</v>
      </c>
      <c r="G297" s="832" t="s">
        <v>1616</v>
      </c>
      <c r="H297" s="835" t="s">
        <v>5907</v>
      </c>
      <c r="I297" s="835" t="s">
        <v>3912</v>
      </c>
      <c r="J297" s="832" t="s">
        <v>5908</v>
      </c>
      <c r="K297" s="1272" t="s">
        <v>5909</v>
      </c>
      <c r="L297" s="169"/>
      <c r="M297" s="169"/>
      <c r="N297" s="169"/>
      <c r="O297" s="169"/>
      <c r="P297" s="169"/>
      <c r="Q297" s="169"/>
      <c r="R297" s="169"/>
    </row>
    <row r="298" spans="1:18" s="174" customFormat="1" ht="57.75" customHeight="1">
      <c r="A298" s="1527" t="s">
        <v>2027</v>
      </c>
      <c r="B298" s="832" t="s">
        <v>3929</v>
      </c>
      <c r="C298" s="833">
        <v>42765</v>
      </c>
      <c r="D298" s="834">
        <v>44562</v>
      </c>
      <c r="E298" s="834" t="str">
        <f t="shared" ca="1" si="35"/>
        <v>VIGENTE</v>
      </c>
      <c r="F298" s="834" t="str">
        <f t="shared" ca="1" si="36"/>
        <v>OK</v>
      </c>
      <c r="G298" s="832" t="s">
        <v>1615</v>
      </c>
      <c r="H298" s="835" t="s">
        <v>6026</v>
      </c>
      <c r="I298" s="835" t="s">
        <v>6027</v>
      </c>
      <c r="J298" s="832" t="s">
        <v>5947</v>
      </c>
      <c r="K298" s="1272" t="s">
        <v>6028</v>
      </c>
      <c r="L298" s="169"/>
      <c r="M298" s="169"/>
      <c r="N298" s="169"/>
      <c r="O298" s="169"/>
      <c r="P298" s="169"/>
      <c r="Q298" s="169"/>
      <c r="R298" s="169"/>
    </row>
    <row r="299" spans="1:18" s="174" customFormat="1" ht="60" customHeight="1">
      <c r="A299" s="1527" t="s">
        <v>2027</v>
      </c>
      <c r="B299" s="832" t="s">
        <v>3919</v>
      </c>
      <c r="C299" s="833">
        <v>42765</v>
      </c>
      <c r="D299" s="834">
        <v>44562</v>
      </c>
      <c r="E299" s="834" t="str">
        <f t="shared" ca="1" si="35"/>
        <v>VIGENTE</v>
      </c>
      <c r="F299" s="834" t="str">
        <f t="shared" ca="1" si="36"/>
        <v>OK</v>
      </c>
      <c r="G299" s="832" t="s">
        <v>1615</v>
      </c>
      <c r="H299" s="835" t="s">
        <v>5889</v>
      </c>
      <c r="I299" s="835" t="s">
        <v>3920</v>
      </c>
      <c r="J299" s="832" t="s">
        <v>5890</v>
      </c>
      <c r="K299" s="1272" t="s">
        <v>5891</v>
      </c>
      <c r="L299" s="169"/>
      <c r="M299" s="169"/>
      <c r="N299" s="169"/>
      <c r="O299" s="169"/>
      <c r="P299" s="169"/>
      <c r="Q299" s="169"/>
      <c r="R299" s="169"/>
    </row>
    <row r="300" spans="1:18" s="174" customFormat="1" ht="51.75" customHeight="1">
      <c r="A300" s="1527" t="s">
        <v>2027</v>
      </c>
      <c r="B300" s="832" t="s">
        <v>3916</v>
      </c>
      <c r="C300" s="833">
        <v>42765</v>
      </c>
      <c r="D300" s="834">
        <v>44562</v>
      </c>
      <c r="E300" s="834" t="str">
        <f t="shared" ca="1" si="35"/>
        <v>VIGENTE</v>
      </c>
      <c r="F300" s="834" t="str">
        <f t="shared" ca="1" si="36"/>
        <v>OK</v>
      </c>
      <c r="G300" s="832" t="s">
        <v>1615</v>
      </c>
      <c r="H300" s="835" t="s">
        <v>5886</v>
      </c>
      <c r="I300" s="835" t="s">
        <v>3917</v>
      </c>
      <c r="J300" s="832" t="s">
        <v>5887</v>
      </c>
      <c r="K300" s="1272" t="s">
        <v>5888</v>
      </c>
      <c r="L300" s="169"/>
      <c r="M300" s="169"/>
      <c r="N300" s="169"/>
      <c r="O300" s="169"/>
      <c r="P300" s="169"/>
      <c r="Q300" s="169"/>
      <c r="R300" s="169"/>
    </row>
    <row r="301" spans="1:18" s="174" customFormat="1" ht="60" customHeight="1">
      <c r="A301" s="1526" t="s">
        <v>2017</v>
      </c>
      <c r="B301" s="194" t="s">
        <v>3915</v>
      </c>
      <c r="C301" s="830">
        <v>42765</v>
      </c>
      <c r="D301" s="196">
        <v>44562</v>
      </c>
      <c r="E301" s="196" t="str">
        <f t="shared" ca="1" si="35"/>
        <v>VIGENTE</v>
      </c>
      <c r="F301" s="196" t="str">
        <f t="shared" ca="1" si="36"/>
        <v>OK</v>
      </c>
      <c r="G301" s="194" t="s">
        <v>1615</v>
      </c>
      <c r="H301" s="831" t="s">
        <v>6082</v>
      </c>
      <c r="I301" s="831" t="s">
        <v>5563</v>
      </c>
      <c r="J301" s="194" t="s">
        <v>6083</v>
      </c>
      <c r="K301" s="1179" t="s">
        <v>6084</v>
      </c>
      <c r="L301" s="169"/>
      <c r="M301" s="169"/>
      <c r="N301" s="169"/>
      <c r="O301" s="169"/>
      <c r="P301" s="169"/>
      <c r="Q301" s="169"/>
      <c r="R301" s="169"/>
    </row>
    <row r="302" spans="1:18" s="174" customFormat="1" ht="60" customHeight="1">
      <c r="A302" s="1527" t="s">
        <v>2027</v>
      </c>
      <c r="B302" s="832" t="s">
        <v>3924</v>
      </c>
      <c r="C302" s="833">
        <v>42765</v>
      </c>
      <c r="D302" s="834">
        <v>44562</v>
      </c>
      <c r="E302" s="834" t="str">
        <f t="shared" ca="1" si="35"/>
        <v>VIGENTE</v>
      </c>
      <c r="F302" s="834" t="str">
        <f t="shared" ca="1" si="36"/>
        <v>OK</v>
      </c>
      <c r="G302" s="832" t="s">
        <v>1615</v>
      </c>
      <c r="H302" s="835" t="s">
        <v>6022</v>
      </c>
      <c r="I302" s="835" t="s">
        <v>6023</v>
      </c>
      <c r="J302" s="836" t="s">
        <v>5548</v>
      </c>
      <c r="K302" s="1272" t="s">
        <v>6440</v>
      </c>
      <c r="L302" s="169"/>
      <c r="M302" s="169"/>
      <c r="N302" s="169"/>
      <c r="O302" s="169"/>
      <c r="P302" s="169"/>
      <c r="Q302" s="169"/>
      <c r="R302" s="169"/>
    </row>
    <row r="303" spans="1:18" s="174" customFormat="1" ht="60" customHeight="1">
      <c r="A303" s="1556" t="s">
        <v>2026</v>
      </c>
      <c r="B303" s="1363" t="s">
        <v>3941</v>
      </c>
      <c r="C303" s="1557">
        <v>42772</v>
      </c>
      <c r="D303" s="1366">
        <v>44593</v>
      </c>
      <c r="E303" s="1366" t="str">
        <f t="shared" ca="1" si="35"/>
        <v>VIGENTE</v>
      </c>
      <c r="F303" s="1366" t="str">
        <f t="shared" ca="1" si="36"/>
        <v>OK</v>
      </c>
      <c r="G303" s="1363" t="s">
        <v>1615</v>
      </c>
      <c r="H303" s="1558" t="s">
        <v>3930</v>
      </c>
      <c r="I303" s="1558" t="s">
        <v>3931</v>
      </c>
      <c r="J303" s="1363" t="s">
        <v>71</v>
      </c>
      <c r="K303" s="1559" t="s">
        <v>3942</v>
      </c>
      <c r="L303" s="169"/>
      <c r="M303" s="169"/>
      <c r="N303" s="169"/>
      <c r="O303" s="169"/>
      <c r="P303" s="169"/>
      <c r="Q303" s="169"/>
      <c r="R303" s="169"/>
    </row>
    <row r="304" spans="1:18" s="174" customFormat="1" ht="60" customHeight="1">
      <c r="A304" s="1527" t="s">
        <v>2027</v>
      </c>
      <c r="B304" s="832" t="s">
        <v>3932</v>
      </c>
      <c r="C304" s="833">
        <v>42782</v>
      </c>
      <c r="D304" s="834">
        <v>44593</v>
      </c>
      <c r="E304" s="834" t="str">
        <f t="shared" ca="1" si="35"/>
        <v>VIGENTE</v>
      </c>
      <c r="F304" s="834" t="str">
        <f t="shared" ca="1" si="36"/>
        <v>OK</v>
      </c>
      <c r="G304" s="832" t="s">
        <v>1615</v>
      </c>
      <c r="H304" s="835" t="s">
        <v>3933</v>
      </c>
      <c r="I304" s="835" t="s">
        <v>3934</v>
      </c>
      <c r="J304" s="836" t="s">
        <v>683</v>
      </c>
      <c r="K304" s="1272" t="s">
        <v>3935</v>
      </c>
      <c r="L304" s="169"/>
      <c r="M304" s="169"/>
      <c r="N304" s="169"/>
      <c r="O304" s="169"/>
      <c r="P304" s="169"/>
      <c r="Q304" s="169"/>
      <c r="R304" s="169"/>
    </row>
    <row r="305" spans="1:20" s="174" customFormat="1" ht="42" customHeight="1">
      <c r="A305" s="1527" t="s">
        <v>2027</v>
      </c>
      <c r="B305" s="832" t="s">
        <v>3944</v>
      </c>
      <c r="C305" s="833">
        <v>42782</v>
      </c>
      <c r="D305" s="834">
        <v>44593</v>
      </c>
      <c r="E305" s="834" t="str">
        <f t="shared" ca="1" si="35"/>
        <v>VIGENTE</v>
      </c>
      <c r="F305" s="834" t="str">
        <f t="shared" ca="1" si="36"/>
        <v>OK</v>
      </c>
      <c r="G305" s="832" t="s">
        <v>1615</v>
      </c>
      <c r="H305" s="835" t="s">
        <v>3943</v>
      </c>
      <c r="I305" s="835" t="s">
        <v>3945</v>
      </c>
      <c r="J305" s="832" t="s">
        <v>683</v>
      </c>
      <c r="K305" s="1272" t="s">
        <v>3946</v>
      </c>
      <c r="L305" s="169"/>
      <c r="M305" s="169"/>
      <c r="N305" s="169"/>
      <c r="O305" s="169"/>
      <c r="P305" s="169"/>
      <c r="Q305" s="169"/>
      <c r="R305" s="169"/>
    </row>
    <row r="306" spans="1:20" s="174" customFormat="1" ht="42" customHeight="1">
      <c r="A306" s="1526" t="s">
        <v>2017</v>
      </c>
      <c r="B306" s="194" t="s">
        <v>3936</v>
      </c>
      <c r="C306" s="830">
        <v>42782</v>
      </c>
      <c r="D306" s="196">
        <v>44593</v>
      </c>
      <c r="E306" s="196" t="str">
        <f t="shared" ref="E306:E314" ca="1" si="37">IF(D306&lt;=$T$2,"CADUCADO","VIGENTE")</f>
        <v>VIGENTE</v>
      </c>
      <c r="F306" s="196" t="str">
        <f t="shared" ref="F306:F314" ca="1" si="38">IF($T$2&gt;=(EDATE(D306,-4)),"ALERTA","OK")</f>
        <v>OK</v>
      </c>
      <c r="G306" s="194" t="s">
        <v>1616</v>
      </c>
      <c r="H306" s="831" t="s">
        <v>3937</v>
      </c>
      <c r="I306" s="831" t="s">
        <v>3938</v>
      </c>
      <c r="J306" s="199" t="s">
        <v>3939</v>
      </c>
      <c r="K306" s="1179" t="s">
        <v>3940</v>
      </c>
      <c r="L306" s="169"/>
      <c r="M306" s="169"/>
      <c r="N306" s="169"/>
      <c r="O306" s="169"/>
      <c r="P306" s="169"/>
      <c r="Q306" s="169"/>
      <c r="R306" s="169"/>
    </row>
    <row r="307" spans="1:20" s="174" customFormat="1" ht="63.75" customHeight="1">
      <c r="A307" s="1527" t="s">
        <v>2027</v>
      </c>
      <c r="B307" s="832" t="s">
        <v>3947</v>
      </c>
      <c r="C307" s="833">
        <v>42782</v>
      </c>
      <c r="D307" s="834">
        <v>44593</v>
      </c>
      <c r="E307" s="834" t="str">
        <f t="shared" ca="1" si="37"/>
        <v>VIGENTE</v>
      </c>
      <c r="F307" s="834" t="str">
        <f t="shared" ca="1" si="38"/>
        <v>OK</v>
      </c>
      <c r="G307" s="832" t="s">
        <v>1615</v>
      </c>
      <c r="H307" s="835" t="s">
        <v>6024</v>
      </c>
      <c r="I307" s="835" t="s">
        <v>3948</v>
      </c>
      <c r="J307" s="836" t="s">
        <v>5038</v>
      </c>
      <c r="K307" s="1272" t="s">
        <v>6025</v>
      </c>
      <c r="L307" s="169"/>
      <c r="M307" s="169"/>
      <c r="N307" s="169"/>
      <c r="O307" s="169"/>
      <c r="P307" s="169"/>
      <c r="Q307" s="169"/>
      <c r="R307" s="169"/>
    </row>
    <row r="308" spans="1:20" s="174" customFormat="1" ht="42" customHeight="1">
      <c r="A308" s="1526" t="s">
        <v>2017</v>
      </c>
      <c r="B308" s="194" t="s">
        <v>3967</v>
      </c>
      <c r="C308" s="830">
        <v>42800</v>
      </c>
      <c r="D308" s="196">
        <v>44621</v>
      </c>
      <c r="E308" s="196" t="str">
        <f ca="1">IF(D308&lt;=$T$2,"CADUCADO","VIGENTE")</f>
        <v>VIGENTE</v>
      </c>
      <c r="F308" s="196" t="str">
        <f ca="1">IF($T$2&gt;=(EDATE(D308,-4)),"ALERTA","OK")</f>
        <v>OK</v>
      </c>
      <c r="G308" s="194" t="s">
        <v>1615</v>
      </c>
      <c r="H308" s="831" t="s">
        <v>3965</v>
      </c>
      <c r="I308" s="831" t="s">
        <v>3968</v>
      </c>
      <c r="J308" s="194" t="s">
        <v>3969</v>
      </c>
      <c r="K308" s="1179" t="s">
        <v>3970</v>
      </c>
      <c r="L308" s="169"/>
      <c r="M308" s="169"/>
      <c r="N308" s="169"/>
      <c r="O308" s="169"/>
      <c r="P308" s="169"/>
      <c r="Q308" s="169"/>
      <c r="R308" s="169"/>
    </row>
    <row r="309" spans="1:20" s="174" customFormat="1" ht="57.75" customHeight="1">
      <c r="A309" s="1526" t="s">
        <v>2017</v>
      </c>
      <c r="B309" s="194" t="s">
        <v>3961</v>
      </c>
      <c r="C309" s="830">
        <v>42800</v>
      </c>
      <c r="D309" s="196">
        <v>44621</v>
      </c>
      <c r="E309" s="196" t="str">
        <f ca="1">IF(D309&lt;=$T$2,"CADUCADO","VIGENTE")</f>
        <v>VIGENTE</v>
      </c>
      <c r="F309" s="196" t="str">
        <f ca="1">IF($T$2&gt;=(EDATE(D309,-4)),"ALERTA","OK")</f>
        <v>OK</v>
      </c>
      <c r="G309" s="194" t="s">
        <v>1615</v>
      </c>
      <c r="H309" s="831" t="s">
        <v>3960</v>
      </c>
      <c r="I309" s="831" t="s">
        <v>3962</v>
      </c>
      <c r="J309" s="194" t="s">
        <v>3963</v>
      </c>
      <c r="K309" s="1179" t="s">
        <v>3964</v>
      </c>
      <c r="L309" s="169"/>
      <c r="M309" s="169"/>
      <c r="N309" s="169"/>
      <c r="O309" s="169"/>
      <c r="P309" s="169"/>
      <c r="Q309" s="169"/>
      <c r="R309" s="169"/>
    </row>
    <row r="310" spans="1:20" s="174" customFormat="1" ht="31.5" customHeight="1">
      <c r="A310" s="1526" t="s">
        <v>2017</v>
      </c>
      <c r="B310" s="194" t="s">
        <v>3966</v>
      </c>
      <c r="C310" s="830">
        <v>42800</v>
      </c>
      <c r="D310" s="196">
        <v>44621</v>
      </c>
      <c r="E310" s="196" t="str">
        <f ca="1">IF(D310&lt;=$T$2,"CADUCADO","VIGENTE")</f>
        <v>VIGENTE</v>
      </c>
      <c r="F310" s="196" t="str">
        <f ca="1">IF($T$2&gt;=(EDATE(D310,-4)),"ALERTA","OK")</f>
        <v>OK</v>
      </c>
      <c r="G310" s="194" t="s">
        <v>1615</v>
      </c>
      <c r="H310" s="831" t="s">
        <v>5906</v>
      </c>
      <c r="I310" s="831" t="s">
        <v>6360</v>
      </c>
      <c r="J310" s="194" t="s">
        <v>6362</v>
      </c>
      <c r="K310" s="1179" t="s">
        <v>6361</v>
      </c>
      <c r="L310" s="169"/>
      <c r="M310" s="169"/>
      <c r="N310" s="169"/>
      <c r="O310" s="169"/>
      <c r="P310" s="169"/>
      <c r="Q310" s="169"/>
      <c r="R310" s="169"/>
    </row>
    <row r="311" spans="1:20" s="174" customFormat="1" ht="51" customHeight="1">
      <c r="A311" s="1527" t="s">
        <v>2027</v>
      </c>
      <c r="B311" s="832" t="s">
        <v>3971</v>
      </c>
      <c r="C311" s="833">
        <v>42800</v>
      </c>
      <c r="D311" s="834">
        <v>44621</v>
      </c>
      <c r="E311" s="834" t="str">
        <f ca="1">IF(D311&lt;=$T$2,"CADUCADO","VIGENTE")</f>
        <v>VIGENTE</v>
      </c>
      <c r="F311" s="834" t="str">
        <f ca="1">IF($T$2&gt;=(EDATE(D311,-4)),"ALERTA","OK")</f>
        <v>OK</v>
      </c>
      <c r="G311" s="832" t="s">
        <v>1615</v>
      </c>
      <c r="H311" s="835" t="s">
        <v>5895</v>
      </c>
      <c r="I311" s="835" t="s">
        <v>5896</v>
      </c>
      <c r="J311" s="832" t="s">
        <v>5897</v>
      </c>
      <c r="K311" s="1272" t="s">
        <v>5898</v>
      </c>
      <c r="L311" s="169"/>
      <c r="M311" s="169"/>
      <c r="N311" s="169"/>
      <c r="O311" s="169"/>
      <c r="P311" s="169"/>
      <c r="Q311" s="169"/>
      <c r="R311" s="169"/>
      <c r="T311" s="174" t="s">
        <v>676</v>
      </c>
    </row>
    <row r="312" spans="1:20" s="174" customFormat="1" ht="39.75" customHeight="1">
      <c r="A312" s="1526" t="s">
        <v>2017</v>
      </c>
      <c r="B312" s="194" t="s">
        <v>3956</v>
      </c>
      <c r="C312" s="830">
        <v>42800</v>
      </c>
      <c r="D312" s="196">
        <v>44621</v>
      </c>
      <c r="E312" s="196" t="str">
        <f t="shared" ca="1" si="37"/>
        <v>VIGENTE</v>
      </c>
      <c r="F312" s="196" t="str">
        <f t="shared" ca="1" si="38"/>
        <v>OK</v>
      </c>
      <c r="G312" s="194" t="s">
        <v>1615</v>
      </c>
      <c r="H312" s="831" t="s">
        <v>3955</v>
      </c>
      <c r="I312" s="1044" t="s">
        <v>3957</v>
      </c>
      <c r="J312" s="194" t="s">
        <v>3958</v>
      </c>
      <c r="K312" s="1179" t="s">
        <v>3959</v>
      </c>
      <c r="L312" s="169"/>
      <c r="M312" s="169"/>
      <c r="N312" s="169"/>
      <c r="O312" s="169"/>
      <c r="P312" s="169"/>
      <c r="Q312" s="169"/>
      <c r="R312" s="169"/>
    </row>
    <row r="313" spans="1:20" s="174" customFormat="1" ht="39.75" customHeight="1">
      <c r="A313" s="1527" t="s">
        <v>2027</v>
      </c>
      <c r="B313" s="832" t="s">
        <v>3972</v>
      </c>
      <c r="C313" s="833">
        <v>42801</v>
      </c>
      <c r="D313" s="834">
        <v>44621</v>
      </c>
      <c r="E313" s="834" t="str">
        <f t="shared" ca="1" si="37"/>
        <v>VIGENTE</v>
      </c>
      <c r="F313" s="834" t="str">
        <f t="shared" ca="1" si="38"/>
        <v>OK</v>
      </c>
      <c r="G313" s="832" t="s">
        <v>1615</v>
      </c>
      <c r="H313" s="835" t="s">
        <v>3973</v>
      </c>
      <c r="I313" s="1560" t="s">
        <v>3974</v>
      </c>
      <c r="J313" s="832" t="s">
        <v>3975</v>
      </c>
      <c r="K313" s="1272" t="s">
        <v>3976</v>
      </c>
      <c r="L313" s="169"/>
      <c r="M313" s="169"/>
      <c r="N313" s="169"/>
      <c r="O313" s="169"/>
      <c r="P313" s="169"/>
      <c r="Q313" s="169"/>
      <c r="R313" s="169"/>
    </row>
    <row r="314" spans="1:20" s="174" customFormat="1" ht="47.25" customHeight="1">
      <c r="A314" s="1527" t="s">
        <v>2027</v>
      </c>
      <c r="B314" s="832" t="s">
        <v>3986</v>
      </c>
      <c r="C314" s="833">
        <v>42810</v>
      </c>
      <c r="D314" s="834">
        <v>44621</v>
      </c>
      <c r="E314" s="834" t="str">
        <f t="shared" ca="1" si="37"/>
        <v>VIGENTE</v>
      </c>
      <c r="F314" s="834" t="str">
        <f t="shared" ca="1" si="38"/>
        <v>OK</v>
      </c>
      <c r="G314" s="832" t="s">
        <v>1617</v>
      </c>
      <c r="H314" s="835" t="s">
        <v>6000</v>
      </c>
      <c r="I314" s="1560" t="s">
        <v>3987</v>
      </c>
      <c r="J314" s="832" t="s">
        <v>6001</v>
      </c>
      <c r="K314" s="1272" t="s">
        <v>6002</v>
      </c>
      <c r="L314" s="169"/>
      <c r="M314" s="169"/>
      <c r="N314" s="169"/>
      <c r="O314" s="169"/>
      <c r="P314" s="169"/>
      <c r="Q314" s="169"/>
      <c r="R314" s="169"/>
    </row>
    <row r="315" spans="1:20" s="174" customFormat="1" ht="56.25" customHeight="1">
      <c r="A315" s="1526" t="s">
        <v>2017</v>
      </c>
      <c r="B315" s="194" t="s">
        <v>3994</v>
      </c>
      <c r="C315" s="830">
        <v>42828</v>
      </c>
      <c r="D315" s="196">
        <v>44652</v>
      </c>
      <c r="E315" s="196" t="str">
        <f t="shared" ref="E315:E322" ca="1" si="39">IF(D315&lt;=$T$2,"CADUCADO","VIGENTE")</f>
        <v>VIGENTE</v>
      </c>
      <c r="F315" s="196" t="str">
        <f t="shared" ref="F315:F322" ca="1" si="40">IF($T$2&gt;=(EDATE(D315,-4)),"ALERTA","OK")</f>
        <v>OK</v>
      </c>
      <c r="G315" s="194" t="s">
        <v>1615</v>
      </c>
      <c r="H315" s="831" t="s">
        <v>3993</v>
      </c>
      <c r="I315" s="831" t="s">
        <v>3995</v>
      </c>
      <c r="J315" s="194" t="s">
        <v>3996</v>
      </c>
      <c r="K315" s="1179" t="s">
        <v>3997</v>
      </c>
      <c r="L315" s="169"/>
      <c r="M315" s="169"/>
      <c r="N315" s="169"/>
      <c r="O315" s="169"/>
      <c r="P315" s="169"/>
      <c r="Q315" s="169"/>
      <c r="R315" s="169"/>
    </row>
    <row r="316" spans="1:20" s="174" customFormat="1" ht="43.5" customHeight="1">
      <c r="A316" s="1527" t="s">
        <v>2026</v>
      </c>
      <c r="B316" s="832" t="s">
        <v>4009</v>
      </c>
      <c r="C316" s="833">
        <v>42828</v>
      </c>
      <c r="D316" s="834">
        <v>44652</v>
      </c>
      <c r="E316" s="834" t="str">
        <f t="shared" ca="1" si="39"/>
        <v>VIGENTE</v>
      </c>
      <c r="F316" s="834" t="str">
        <f t="shared" ca="1" si="40"/>
        <v>OK</v>
      </c>
      <c r="G316" s="832" t="s">
        <v>1615</v>
      </c>
      <c r="H316" s="835" t="s">
        <v>6172</v>
      </c>
      <c r="I316" s="835" t="s">
        <v>6173</v>
      </c>
      <c r="J316" s="832" t="s">
        <v>6174</v>
      </c>
      <c r="K316" s="1272" t="s">
        <v>6175</v>
      </c>
      <c r="L316" s="169"/>
      <c r="M316" s="169"/>
      <c r="N316" s="169"/>
      <c r="O316" s="169"/>
      <c r="P316" s="169"/>
      <c r="Q316" s="169"/>
      <c r="R316" s="169"/>
    </row>
    <row r="317" spans="1:20" s="174" customFormat="1" ht="43.5" customHeight="1">
      <c r="A317" s="1527" t="s">
        <v>2026</v>
      </c>
      <c r="B317" s="832" t="s">
        <v>3998</v>
      </c>
      <c r="C317" s="833">
        <v>42828</v>
      </c>
      <c r="D317" s="834">
        <v>44652</v>
      </c>
      <c r="E317" s="834" t="str">
        <f t="shared" ca="1" si="39"/>
        <v>VIGENTE</v>
      </c>
      <c r="F317" s="834" t="str">
        <f t="shared" ca="1" si="40"/>
        <v>OK</v>
      </c>
      <c r="G317" s="832" t="s">
        <v>1615</v>
      </c>
      <c r="H317" s="835" t="s">
        <v>5949</v>
      </c>
      <c r="I317" s="835" t="s">
        <v>5950</v>
      </c>
      <c r="J317" s="832" t="s">
        <v>683</v>
      </c>
      <c r="K317" s="1272" t="s">
        <v>5951</v>
      </c>
      <c r="L317" s="169"/>
      <c r="M317" s="169"/>
      <c r="N317" s="169"/>
      <c r="O317" s="169"/>
      <c r="P317" s="169"/>
      <c r="Q317" s="169"/>
      <c r="R317" s="169"/>
    </row>
    <row r="318" spans="1:20" s="174" customFormat="1" ht="62.25" customHeight="1">
      <c r="A318" s="1527" t="s">
        <v>2026</v>
      </c>
      <c r="B318" s="832" t="s">
        <v>4004</v>
      </c>
      <c r="C318" s="833">
        <v>42828</v>
      </c>
      <c r="D318" s="834">
        <v>44652</v>
      </c>
      <c r="E318" s="834" t="str">
        <f t="shared" ca="1" si="39"/>
        <v>VIGENTE</v>
      </c>
      <c r="F318" s="834" t="str">
        <f t="shared" ca="1" si="40"/>
        <v>OK</v>
      </c>
      <c r="G318" s="832" t="s">
        <v>1615</v>
      </c>
      <c r="H318" s="835" t="s">
        <v>6006</v>
      </c>
      <c r="I318" s="835" t="s">
        <v>6007</v>
      </c>
      <c r="J318" s="832" t="s">
        <v>6008</v>
      </c>
      <c r="K318" s="1272" t="s">
        <v>6432</v>
      </c>
      <c r="L318" s="169"/>
      <c r="M318" s="169"/>
      <c r="N318" s="169"/>
      <c r="O318" s="169"/>
      <c r="P318" s="169"/>
      <c r="Q318" s="169"/>
      <c r="R318" s="169"/>
    </row>
    <row r="319" spans="1:20" s="174" customFormat="1" ht="37.5" customHeight="1">
      <c r="A319" s="1526" t="s">
        <v>2017</v>
      </c>
      <c r="B319" s="194" t="s">
        <v>4000</v>
      </c>
      <c r="C319" s="830">
        <v>42829</v>
      </c>
      <c r="D319" s="196">
        <v>44652</v>
      </c>
      <c r="E319" s="196" t="str">
        <f t="shared" ca="1" si="39"/>
        <v>VIGENTE</v>
      </c>
      <c r="F319" s="196" t="str">
        <f t="shared" ca="1" si="40"/>
        <v>OK</v>
      </c>
      <c r="G319" s="194" t="s">
        <v>1615</v>
      </c>
      <c r="H319" s="831" t="s">
        <v>3999</v>
      </c>
      <c r="I319" s="831" t="s">
        <v>4001</v>
      </c>
      <c r="J319" s="194" t="s">
        <v>4002</v>
      </c>
      <c r="K319" s="1179" t="s">
        <v>4003</v>
      </c>
      <c r="L319" s="169"/>
      <c r="M319" s="169"/>
      <c r="N319" s="169"/>
      <c r="O319" s="169"/>
      <c r="P319" s="169"/>
      <c r="Q319" s="169"/>
      <c r="R319" s="169"/>
    </row>
    <row r="320" spans="1:20" s="174" customFormat="1" ht="57.75" customHeight="1">
      <c r="A320" s="1526" t="s">
        <v>2017</v>
      </c>
      <c r="B320" s="194" t="s">
        <v>3989</v>
      </c>
      <c r="C320" s="830">
        <v>42829</v>
      </c>
      <c r="D320" s="196">
        <v>44652</v>
      </c>
      <c r="E320" s="196" t="str">
        <f t="shared" ca="1" si="39"/>
        <v>VIGENTE</v>
      </c>
      <c r="F320" s="196" t="str">
        <f t="shared" ca="1" si="40"/>
        <v>OK</v>
      </c>
      <c r="G320" s="194" t="s">
        <v>1615</v>
      </c>
      <c r="H320" s="831" t="s">
        <v>3988</v>
      </c>
      <c r="I320" s="1044" t="s">
        <v>3990</v>
      </c>
      <c r="J320" s="194" t="s">
        <v>3991</v>
      </c>
      <c r="K320" s="1179" t="s">
        <v>3992</v>
      </c>
      <c r="L320" s="169"/>
      <c r="M320" s="169"/>
      <c r="N320" s="169"/>
      <c r="O320" s="169"/>
      <c r="P320" s="169"/>
      <c r="Q320" s="169"/>
      <c r="R320" s="169"/>
    </row>
    <row r="321" spans="1:18" s="174" customFormat="1" ht="37.5" customHeight="1">
      <c r="A321" s="1526" t="s">
        <v>2017</v>
      </c>
      <c r="B321" s="194" t="s">
        <v>4010</v>
      </c>
      <c r="C321" s="830">
        <v>42829</v>
      </c>
      <c r="D321" s="196">
        <v>44652</v>
      </c>
      <c r="E321" s="196" t="str">
        <f t="shared" ca="1" si="39"/>
        <v>VIGENTE</v>
      </c>
      <c r="F321" s="196" t="str">
        <f t="shared" ca="1" si="40"/>
        <v>OK</v>
      </c>
      <c r="G321" s="194" t="s">
        <v>1615</v>
      </c>
      <c r="H321" s="831" t="s">
        <v>4011</v>
      </c>
      <c r="I321" s="1044" t="s">
        <v>4012</v>
      </c>
      <c r="J321" s="194" t="s">
        <v>4013</v>
      </c>
      <c r="K321" s="1179" t="s">
        <v>4014</v>
      </c>
      <c r="L321" s="169"/>
      <c r="M321" s="169"/>
      <c r="N321" s="169"/>
      <c r="O321" s="169"/>
      <c r="P321" s="169"/>
      <c r="Q321" s="169"/>
      <c r="R321" s="169"/>
    </row>
    <row r="322" spans="1:18" s="174" customFormat="1" ht="34.5" customHeight="1">
      <c r="A322" s="1526" t="s">
        <v>2017</v>
      </c>
      <c r="B322" s="194" t="s">
        <v>4016</v>
      </c>
      <c r="C322" s="830">
        <v>42829</v>
      </c>
      <c r="D322" s="196">
        <v>44652</v>
      </c>
      <c r="E322" s="196" t="str">
        <f t="shared" ca="1" si="39"/>
        <v>VIGENTE</v>
      </c>
      <c r="F322" s="196" t="str">
        <f t="shared" ca="1" si="40"/>
        <v>OK</v>
      </c>
      <c r="G322" s="194" t="s">
        <v>1615</v>
      </c>
      <c r="H322" s="831" t="s">
        <v>4015</v>
      </c>
      <c r="I322" s="1044" t="s">
        <v>4017</v>
      </c>
      <c r="J322" s="194" t="s">
        <v>4013</v>
      </c>
      <c r="K322" s="1179" t="s">
        <v>4018</v>
      </c>
      <c r="L322" s="169"/>
      <c r="M322" s="169"/>
      <c r="N322" s="169"/>
      <c r="O322" s="169"/>
      <c r="P322" s="169"/>
      <c r="Q322" s="169"/>
      <c r="R322" s="169"/>
    </row>
    <row r="323" spans="1:18" s="174" customFormat="1" ht="46.5" customHeight="1">
      <c r="A323" s="1593" t="s">
        <v>2019</v>
      </c>
      <c r="B323" s="1594" t="s">
        <v>4027</v>
      </c>
      <c r="C323" s="1595">
        <v>42863</v>
      </c>
      <c r="D323" s="1583">
        <v>44682</v>
      </c>
      <c r="E323" s="1583" t="str">
        <f t="shared" ref="E323:E330" ca="1" si="41">IF(D323&lt;=$T$2,"CADUCADO","VIGENTE")</f>
        <v>VIGENTE</v>
      </c>
      <c r="F323" s="1583" t="str">
        <f t="shared" ref="F323:F330" ca="1" si="42">IF($T$2&gt;=(EDATE(D323,-4)),"ALERTA","OK")</f>
        <v>OK</v>
      </c>
      <c r="G323" s="1594" t="s">
        <v>1614</v>
      </c>
      <c r="H323" s="1596" t="s">
        <v>4026</v>
      </c>
      <c r="I323" s="1596"/>
      <c r="J323" s="1597"/>
      <c r="K323" s="1598"/>
      <c r="L323" s="169"/>
      <c r="M323" s="169"/>
      <c r="N323" s="169"/>
      <c r="O323" s="169"/>
      <c r="P323" s="169"/>
      <c r="Q323" s="169"/>
      <c r="R323" s="169"/>
    </row>
    <row r="324" spans="1:18" s="174" customFormat="1" ht="46.5" customHeight="1">
      <c r="A324" s="1526" t="s">
        <v>2018</v>
      </c>
      <c r="B324" s="194" t="s">
        <v>4031</v>
      </c>
      <c r="C324" s="830">
        <v>42863</v>
      </c>
      <c r="D324" s="196">
        <v>44682</v>
      </c>
      <c r="E324" s="196" t="str">
        <f t="shared" ca="1" si="41"/>
        <v>VIGENTE</v>
      </c>
      <c r="F324" s="196" t="str">
        <f t="shared" ca="1" si="42"/>
        <v>OK</v>
      </c>
      <c r="G324" s="194" t="s">
        <v>1614</v>
      </c>
      <c r="H324" s="831" t="s">
        <v>4028</v>
      </c>
      <c r="I324" s="831" t="s">
        <v>4029</v>
      </c>
      <c r="J324" s="194" t="s">
        <v>4030</v>
      </c>
      <c r="K324" s="1182">
        <v>4663632</v>
      </c>
      <c r="L324" s="169"/>
      <c r="M324" s="169"/>
      <c r="N324" s="169"/>
      <c r="O324" s="169"/>
      <c r="P324" s="169"/>
      <c r="Q324" s="169"/>
      <c r="R324" s="169"/>
    </row>
    <row r="325" spans="1:18" s="174" customFormat="1" ht="46.5" customHeight="1">
      <c r="A325" s="1526" t="s">
        <v>2018</v>
      </c>
      <c r="B325" s="194" t="s">
        <v>4032</v>
      </c>
      <c r="C325" s="830">
        <v>42863</v>
      </c>
      <c r="D325" s="196">
        <v>44682</v>
      </c>
      <c r="E325" s="196" t="str">
        <f t="shared" ca="1" si="41"/>
        <v>VIGENTE</v>
      </c>
      <c r="F325" s="196" t="str">
        <f t="shared" ca="1" si="42"/>
        <v>OK</v>
      </c>
      <c r="G325" s="194" t="s">
        <v>1614</v>
      </c>
      <c r="H325" s="831" t="s">
        <v>4033</v>
      </c>
      <c r="I325" s="831" t="s">
        <v>4034</v>
      </c>
      <c r="J325" s="194" t="s">
        <v>4035</v>
      </c>
      <c r="K325" s="1182">
        <v>20754765</v>
      </c>
      <c r="L325" s="169"/>
      <c r="M325" s="169"/>
      <c r="N325" s="169"/>
      <c r="O325" s="169"/>
      <c r="P325" s="169"/>
      <c r="Q325" s="169"/>
      <c r="R325" s="169"/>
    </row>
    <row r="326" spans="1:18" s="174" customFormat="1" ht="46.5" customHeight="1">
      <c r="A326" s="1526" t="s">
        <v>2018</v>
      </c>
      <c r="B326" s="194" t="s">
        <v>4036</v>
      </c>
      <c r="C326" s="830">
        <v>42863</v>
      </c>
      <c r="D326" s="196">
        <v>44682</v>
      </c>
      <c r="E326" s="196" t="str">
        <f t="shared" ca="1" si="41"/>
        <v>VIGENTE</v>
      </c>
      <c r="F326" s="196" t="str">
        <f t="shared" ca="1" si="42"/>
        <v>OK</v>
      </c>
      <c r="G326" s="194" t="s">
        <v>1614</v>
      </c>
      <c r="H326" s="831" t="s">
        <v>4037</v>
      </c>
      <c r="I326" s="831" t="s">
        <v>4038</v>
      </c>
      <c r="J326" s="194" t="s">
        <v>4039</v>
      </c>
      <c r="K326" s="1182">
        <v>20763071</v>
      </c>
      <c r="L326" s="169"/>
      <c r="M326" s="169"/>
      <c r="N326" s="169"/>
      <c r="O326" s="169"/>
      <c r="P326" s="169"/>
      <c r="Q326" s="169"/>
      <c r="R326" s="169"/>
    </row>
    <row r="327" spans="1:18" s="174" customFormat="1" ht="46.5" customHeight="1">
      <c r="A327" s="1526" t="s">
        <v>2018</v>
      </c>
      <c r="B327" s="194" t="s">
        <v>4040</v>
      </c>
      <c r="C327" s="830">
        <v>42863</v>
      </c>
      <c r="D327" s="196">
        <v>44682</v>
      </c>
      <c r="E327" s="196" t="str">
        <f t="shared" ca="1" si="41"/>
        <v>VIGENTE</v>
      </c>
      <c r="F327" s="196" t="str">
        <f t="shared" ca="1" si="42"/>
        <v>OK</v>
      </c>
      <c r="G327" s="194" t="s">
        <v>1614</v>
      </c>
      <c r="H327" s="831" t="s">
        <v>4041</v>
      </c>
      <c r="I327" s="831" t="s">
        <v>4042</v>
      </c>
      <c r="J327" s="194" t="s">
        <v>2240</v>
      </c>
      <c r="K327" s="1182">
        <v>20764337</v>
      </c>
      <c r="L327" s="169"/>
      <c r="M327" s="169"/>
      <c r="N327" s="169"/>
      <c r="O327" s="169"/>
      <c r="P327" s="169"/>
      <c r="Q327" s="169"/>
      <c r="R327" s="169"/>
    </row>
    <row r="328" spans="1:18" s="174" customFormat="1" ht="46.5" customHeight="1">
      <c r="A328" s="1526" t="s">
        <v>2017</v>
      </c>
      <c r="B328" s="194" t="s">
        <v>4058</v>
      </c>
      <c r="C328" s="830">
        <v>42863</v>
      </c>
      <c r="D328" s="196">
        <v>44682</v>
      </c>
      <c r="E328" s="196" t="str">
        <f ca="1">IF(D328&lt;=$T$2,"CADUCADO","VIGENTE")</f>
        <v>VIGENTE</v>
      </c>
      <c r="F328" s="196" t="str">
        <f ca="1">IF($T$2&gt;=(EDATE(D328,-4)),"ALERTA","OK")</f>
        <v>OK</v>
      </c>
      <c r="G328" s="194" t="s">
        <v>1614</v>
      </c>
      <c r="H328" s="831" t="s">
        <v>4057</v>
      </c>
      <c r="I328" s="831" t="s">
        <v>4059</v>
      </c>
      <c r="J328" s="194" t="s">
        <v>4060</v>
      </c>
      <c r="K328" s="1179" t="s">
        <v>4061</v>
      </c>
      <c r="L328" s="169"/>
      <c r="M328" s="169"/>
      <c r="N328" s="169"/>
      <c r="O328" s="169"/>
      <c r="P328" s="169"/>
      <c r="Q328" s="169"/>
      <c r="R328" s="169"/>
    </row>
    <row r="329" spans="1:18" s="174" customFormat="1" ht="46.5" customHeight="1">
      <c r="A329" s="1561" t="s">
        <v>2017</v>
      </c>
      <c r="B329" s="1562" t="s">
        <v>4048</v>
      </c>
      <c r="C329" s="1563">
        <v>42863</v>
      </c>
      <c r="D329" s="1564">
        <v>44682</v>
      </c>
      <c r="E329" s="1564" t="str">
        <f ca="1">IF(D329&lt;=$T$2,"CADUCADO","VIGENTE")</f>
        <v>VIGENTE</v>
      </c>
      <c r="F329" s="1564" t="str">
        <f ca="1">IF($T$2&gt;=(EDATE(D329,-4)),"ALERTA","OK")</f>
        <v>OK</v>
      </c>
      <c r="G329" s="1562" t="s">
        <v>1615</v>
      </c>
      <c r="H329" s="1565" t="s">
        <v>4049</v>
      </c>
      <c r="I329" s="831" t="s">
        <v>4050</v>
      </c>
      <c r="J329" s="1562" t="s">
        <v>4051</v>
      </c>
      <c r="K329" s="1566" t="s">
        <v>4052</v>
      </c>
      <c r="L329" s="169"/>
      <c r="M329" s="169"/>
      <c r="N329" s="169"/>
      <c r="O329" s="169"/>
      <c r="P329" s="169"/>
      <c r="Q329" s="169"/>
      <c r="R329" s="169"/>
    </row>
    <row r="330" spans="1:18" s="174" customFormat="1" ht="46.5" customHeight="1">
      <c r="A330" s="1526" t="s">
        <v>2017</v>
      </c>
      <c r="B330" s="194" t="s">
        <v>4044</v>
      </c>
      <c r="C330" s="830">
        <v>42863</v>
      </c>
      <c r="D330" s="196">
        <v>44682</v>
      </c>
      <c r="E330" s="196" t="str">
        <f t="shared" ca="1" si="41"/>
        <v>VIGENTE</v>
      </c>
      <c r="F330" s="196" t="str">
        <f t="shared" ca="1" si="42"/>
        <v>OK</v>
      </c>
      <c r="G330" s="194" t="s">
        <v>1615</v>
      </c>
      <c r="H330" s="831" t="s">
        <v>4043</v>
      </c>
      <c r="I330" s="831" t="s">
        <v>4045</v>
      </c>
      <c r="J330" s="194" t="s">
        <v>4046</v>
      </c>
      <c r="K330" s="1179" t="s">
        <v>4047</v>
      </c>
      <c r="L330" s="169"/>
      <c r="M330" s="169"/>
      <c r="N330" s="169"/>
      <c r="O330" s="169"/>
      <c r="P330" s="169"/>
      <c r="Q330" s="169"/>
      <c r="R330" s="169"/>
    </row>
    <row r="331" spans="1:18" s="174" customFormat="1" ht="46.5" customHeight="1">
      <c r="A331" s="1526" t="s">
        <v>2017</v>
      </c>
      <c r="B331" s="194" t="s">
        <v>4053</v>
      </c>
      <c r="C331" s="830">
        <v>42863</v>
      </c>
      <c r="D331" s="196">
        <v>44682</v>
      </c>
      <c r="E331" s="196" t="str">
        <f t="shared" ref="E331:E339" ca="1" si="43">IF(D331&lt;=$T$2,"CADUCADO","VIGENTE")</f>
        <v>VIGENTE</v>
      </c>
      <c r="F331" s="196" t="str">
        <f t="shared" ref="F331:F339" ca="1" si="44">IF($T$2&gt;=(EDATE(D331,-4)),"ALERTA","OK")</f>
        <v>OK</v>
      </c>
      <c r="G331" s="194" t="s">
        <v>1615</v>
      </c>
      <c r="H331" s="831" t="s">
        <v>4054</v>
      </c>
      <c r="I331" s="831" t="s">
        <v>4055</v>
      </c>
      <c r="J331" s="197" t="s">
        <v>4046</v>
      </c>
      <c r="K331" s="1179" t="s">
        <v>4056</v>
      </c>
      <c r="L331" s="169"/>
      <c r="M331" s="169"/>
      <c r="N331" s="169"/>
      <c r="O331" s="169"/>
      <c r="P331" s="169"/>
      <c r="Q331" s="169"/>
      <c r="R331" s="169"/>
    </row>
    <row r="332" spans="1:18" s="174" customFormat="1" ht="46.5" customHeight="1">
      <c r="A332" s="1526" t="s">
        <v>2017</v>
      </c>
      <c r="B332" s="194" t="s">
        <v>4021</v>
      </c>
      <c r="C332" s="830">
        <v>42863</v>
      </c>
      <c r="D332" s="196">
        <v>44682</v>
      </c>
      <c r="E332" s="196" t="str">
        <f t="shared" ca="1" si="43"/>
        <v>VIGENTE</v>
      </c>
      <c r="F332" s="196" t="str">
        <f t="shared" ca="1" si="44"/>
        <v>OK</v>
      </c>
      <c r="G332" s="194" t="s">
        <v>1615</v>
      </c>
      <c r="H332" s="831" t="s">
        <v>1363</v>
      </c>
      <c r="I332" s="1044" t="s">
        <v>4022</v>
      </c>
      <c r="J332" s="194" t="s">
        <v>4023</v>
      </c>
      <c r="K332" s="1179" t="s">
        <v>4024</v>
      </c>
      <c r="L332" s="169"/>
      <c r="M332" s="169"/>
      <c r="N332" s="169"/>
      <c r="O332" s="169"/>
      <c r="P332" s="169"/>
      <c r="Q332" s="169"/>
      <c r="R332" s="169"/>
    </row>
    <row r="333" spans="1:18" s="174" customFormat="1" ht="46.5" customHeight="1">
      <c r="A333" s="1527" t="s">
        <v>2027</v>
      </c>
      <c r="B333" s="832" t="s">
        <v>4062</v>
      </c>
      <c r="C333" s="833">
        <v>42863</v>
      </c>
      <c r="D333" s="834">
        <v>44682</v>
      </c>
      <c r="E333" s="834" t="str">
        <f t="shared" ca="1" si="43"/>
        <v>VIGENTE</v>
      </c>
      <c r="F333" s="834" t="str">
        <f t="shared" ca="1" si="44"/>
        <v>OK</v>
      </c>
      <c r="G333" s="832" t="s">
        <v>1616</v>
      </c>
      <c r="H333" s="835" t="s">
        <v>6015</v>
      </c>
      <c r="I333" s="835" t="s">
        <v>4063</v>
      </c>
      <c r="J333" s="832" t="s">
        <v>6016</v>
      </c>
      <c r="K333" s="1272" t="s">
        <v>6017</v>
      </c>
      <c r="L333" s="169"/>
      <c r="M333" s="169"/>
      <c r="N333" s="169"/>
      <c r="O333" s="169"/>
      <c r="P333" s="169"/>
      <c r="Q333" s="169"/>
      <c r="R333" s="169"/>
    </row>
    <row r="334" spans="1:18" s="174" customFormat="1" ht="46.5" customHeight="1">
      <c r="A334" s="1527" t="s">
        <v>2026</v>
      </c>
      <c r="B334" s="832" t="s">
        <v>4025</v>
      </c>
      <c r="C334" s="833">
        <v>42863</v>
      </c>
      <c r="D334" s="834">
        <v>44682</v>
      </c>
      <c r="E334" s="834" t="str">
        <f t="shared" ca="1" si="43"/>
        <v>VIGENTE</v>
      </c>
      <c r="F334" s="834" t="str">
        <f t="shared" ca="1" si="44"/>
        <v>OK</v>
      </c>
      <c r="G334" s="832" t="s">
        <v>1616</v>
      </c>
      <c r="H334" s="835" t="s">
        <v>5993</v>
      </c>
      <c r="I334" s="1560" t="s">
        <v>5994</v>
      </c>
      <c r="J334" s="832" t="s">
        <v>5995</v>
      </c>
      <c r="K334" s="1272" t="s">
        <v>5996</v>
      </c>
      <c r="L334" s="169"/>
      <c r="M334" s="169"/>
      <c r="N334" s="169"/>
      <c r="O334" s="169"/>
      <c r="P334" s="169"/>
      <c r="Q334" s="169"/>
      <c r="R334" s="169"/>
    </row>
    <row r="335" spans="1:18" s="174" customFormat="1" ht="39" customHeight="1">
      <c r="A335" s="1526" t="s">
        <v>2017</v>
      </c>
      <c r="B335" s="194" t="s">
        <v>4238</v>
      </c>
      <c r="C335" s="830">
        <v>42894</v>
      </c>
      <c r="D335" s="196">
        <v>44713</v>
      </c>
      <c r="E335" s="196" t="str">
        <f t="shared" ca="1" si="43"/>
        <v>VIGENTE</v>
      </c>
      <c r="F335" s="196" t="str">
        <f t="shared" ca="1" si="44"/>
        <v>OK</v>
      </c>
      <c r="G335" s="194" t="s">
        <v>1615</v>
      </c>
      <c r="H335" s="831" t="s">
        <v>3900</v>
      </c>
      <c r="I335" s="1044" t="s">
        <v>6388</v>
      </c>
      <c r="J335" s="194" t="s">
        <v>6389</v>
      </c>
      <c r="K335" s="1179" t="s">
        <v>6390</v>
      </c>
      <c r="L335" s="169"/>
      <c r="M335" s="169"/>
      <c r="N335" s="169"/>
      <c r="O335" s="169"/>
      <c r="P335" s="169"/>
      <c r="Q335" s="169"/>
      <c r="R335" s="169"/>
    </row>
    <row r="336" spans="1:18" s="174" customFormat="1" ht="46.5" customHeight="1">
      <c r="A336" s="1526" t="s">
        <v>2017</v>
      </c>
      <c r="B336" s="194" t="s">
        <v>4240</v>
      </c>
      <c r="C336" s="830">
        <v>42894</v>
      </c>
      <c r="D336" s="196">
        <v>44713</v>
      </c>
      <c r="E336" s="196" t="str">
        <f t="shared" ca="1" si="43"/>
        <v>VIGENTE</v>
      </c>
      <c r="F336" s="196" t="str">
        <f t="shared" ca="1" si="44"/>
        <v>OK</v>
      </c>
      <c r="G336" s="194" t="s">
        <v>1615</v>
      </c>
      <c r="H336" s="831" t="s">
        <v>4239</v>
      </c>
      <c r="I336" s="1044" t="s">
        <v>4241</v>
      </c>
      <c r="J336" s="194" t="s">
        <v>4242</v>
      </c>
      <c r="K336" s="1179" t="s">
        <v>4243</v>
      </c>
      <c r="L336" s="169"/>
      <c r="M336" s="169"/>
      <c r="N336" s="169"/>
      <c r="O336" s="169"/>
      <c r="P336" s="169"/>
      <c r="Q336" s="169"/>
      <c r="R336" s="169"/>
    </row>
    <row r="337" spans="1:179" s="174" customFormat="1" ht="46.5" customHeight="1">
      <c r="A337" s="1526" t="s">
        <v>2017</v>
      </c>
      <c r="B337" s="194" t="s">
        <v>4273</v>
      </c>
      <c r="C337" s="1567">
        <v>42926</v>
      </c>
      <c r="D337" s="1568">
        <v>44743</v>
      </c>
      <c r="E337" s="1568" t="str">
        <f t="shared" ca="1" si="43"/>
        <v>VIGENTE</v>
      </c>
      <c r="F337" s="1568" t="str">
        <f t="shared" ca="1" si="44"/>
        <v>OK</v>
      </c>
      <c r="G337" s="194" t="s">
        <v>1614</v>
      </c>
      <c r="H337" s="1569" t="s">
        <v>4057</v>
      </c>
      <c r="I337" s="1569" t="s">
        <v>4270</v>
      </c>
      <c r="J337" s="1570" t="s">
        <v>4271</v>
      </c>
      <c r="K337" s="1571" t="s">
        <v>4272</v>
      </c>
      <c r="L337" s="169"/>
      <c r="M337" s="169"/>
      <c r="N337" s="169"/>
      <c r="O337" s="169"/>
      <c r="P337" s="169"/>
      <c r="Q337" s="169"/>
      <c r="R337" s="169"/>
    </row>
    <row r="338" spans="1:179" s="174" customFormat="1" ht="46.5" customHeight="1">
      <c r="A338" s="1531" t="s">
        <v>2019</v>
      </c>
      <c r="B338" s="1538" t="s">
        <v>4247</v>
      </c>
      <c r="C338" s="1539">
        <v>42926</v>
      </c>
      <c r="D338" s="1522">
        <v>44743</v>
      </c>
      <c r="E338" s="1522" t="str">
        <f t="shared" ca="1" si="43"/>
        <v>VIGENTE</v>
      </c>
      <c r="F338" s="1522" t="str">
        <f t="shared" ca="1" si="44"/>
        <v>OK</v>
      </c>
      <c r="G338" s="1538" t="s">
        <v>1615</v>
      </c>
      <c r="H338" s="1548" t="s">
        <v>4248</v>
      </c>
      <c r="I338" s="1599"/>
      <c r="J338" s="1538"/>
      <c r="K338" s="1525"/>
      <c r="L338" s="169"/>
      <c r="M338" s="169"/>
      <c r="N338" s="169"/>
      <c r="O338" s="169"/>
      <c r="P338" s="169"/>
      <c r="Q338" s="169"/>
      <c r="R338" s="169"/>
    </row>
    <row r="339" spans="1:179" s="174" customFormat="1" ht="46.5" customHeight="1">
      <c r="A339" s="1526" t="s">
        <v>2018</v>
      </c>
      <c r="B339" s="194" t="s">
        <v>4249</v>
      </c>
      <c r="C339" s="830">
        <v>42926</v>
      </c>
      <c r="D339" s="196">
        <v>44743</v>
      </c>
      <c r="E339" s="196" t="str">
        <f t="shared" ca="1" si="43"/>
        <v>VIGENTE</v>
      </c>
      <c r="F339" s="196" t="str">
        <f t="shared" ca="1" si="44"/>
        <v>OK</v>
      </c>
      <c r="G339" s="194" t="s">
        <v>1615</v>
      </c>
      <c r="H339" s="831" t="s">
        <v>4251</v>
      </c>
      <c r="I339" s="831" t="s">
        <v>4253</v>
      </c>
      <c r="J339" s="194" t="s">
        <v>4255</v>
      </c>
      <c r="K339" s="1179" t="s">
        <v>4257</v>
      </c>
      <c r="L339" s="169"/>
      <c r="M339" s="169"/>
      <c r="N339" s="169"/>
      <c r="O339" s="169"/>
      <c r="P339" s="169"/>
      <c r="Q339" s="169"/>
      <c r="R339" s="169"/>
    </row>
    <row r="340" spans="1:179" s="174" customFormat="1" ht="46.5" customHeight="1">
      <c r="A340" s="1526" t="s">
        <v>2018</v>
      </c>
      <c r="B340" s="194" t="s">
        <v>4250</v>
      </c>
      <c r="C340" s="830">
        <v>42926</v>
      </c>
      <c r="D340" s="830">
        <v>44743</v>
      </c>
      <c r="E340" s="196" t="str">
        <f t="shared" ref="E340:E346" ca="1" si="45">IF(D340&lt;=$T$2,"CADUCADO","VIGENTE")</f>
        <v>VIGENTE</v>
      </c>
      <c r="F340" s="196" t="str">
        <f t="shared" ref="F340:F346" ca="1" si="46">IF($T$2&gt;=(EDATE(D340,-4)),"ALERTA","OK")</f>
        <v>OK</v>
      </c>
      <c r="G340" s="194" t="s">
        <v>1615</v>
      </c>
      <c r="H340" s="831" t="s">
        <v>4252</v>
      </c>
      <c r="I340" s="1044" t="s">
        <v>4254</v>
      </c>
      <c r="J340" s="1275" t="s">
        <v>4256</v>
      </c>
      <c r="K340" s="1179" t="s">
        <v>4258</v>
      </c>
      <c r="L340" s="169"/>
      <c r="M340" s="169"/>
      <c r="N340" s="169"/>
      <c r="O340" s="169"/>
      <c r="P340" s="169"/>
      <c r="Q340" s="169"/>
      <c r="R340" s="169"/>
    </row>
    <row r="341" spans="1:179" s="174" customFormat="1" ht="113.25" customHeight="1">
      <c r="A341" s="1527" t="s">
        <v>3761</v>
      </c>
      <c r="B341" s="832" t="s">
        <v>4281</v>
      </c>
      <c r="C341" s="1572">
        <v>42926</v>
      </c>
      <c r="D341" s="1573">
        <v>44772</v>
      </c>
      <c r="E341" s="1573" t="str">
        <f ca="1">IF(D341&lt;=$T$2,"CADUCADO","VIGENTE")</f>
        <v>VIGENTE</v>
      </c>
      <c r="F341" s="1573" t="str">
        <f ca="1">IF($T$2&gt;=(EDATE(D341,-4)),"ALERTA","OK")</f>
        <v>OK</v>
      </c>
      <c r="G341" s="832" t="s">
        <v>1616</v>
      </c>
      <c r="H341" s="835" t="s">
        <v>4283</v>
      </c>
      <c r="I341" s="1574" t="s">
        <v>4282</v>
      </c>
      <c r="J341" s="832" t="s">
        <v>4284</v>
      </c>
      <c r="K341" s="1272" t="s">
        <v>4285</v>
      </c>
      <c r="L341" s="169"/>
      <c r="M341" s="169"/>
      <c r="N341" s="169"/>
      <c r="O341" s="169"/>
      <c r="P341" s="169"/>
      <c r="Q341" s="169"/>
      <c r="R341" s="169"/>
    </row>
    <row r="342" spans="1:179" s="174" customFormat="1" ht="46.5" customHeight="1">
      <c r="A342" s="1527" t="s">
        <v>2027</v>
      </c>
      <c r="B342" s="832" t="s">
        <v>4280</v>
      </c>
      <c r="C342" s="833">
        <v>42926</v>
      </c>
      <c r="D342" s="834">
        <v>44743</v>
      </c>
      <c r="E342" s="834" t="str">
        <f ca="1">IF(D342&lt;=$T$2,"CADUCADO","VIGENTE")</f>
        <v>VIGENTE</v>
      </c>
      <c r="F342" s="834" t="str">
        <f ca="1">IF($T$2&gt;=(EDATE(D342,-4)),"ALERTA","OK")</f>
        <v>OK</v>
      </c>
      <c r="G342" s="832" t="s">
        <v>1616</v>
      </c>
      <c r="H342" s="835" t="s">
        <v>5915</v>
      </c>
      <c r="I342" s="835" t="s">
        <v>5916</v>
      </c>
      <c r="J342" s="832" t="s">
        <v>5917</v>
      </c>
      <c r="K342" s="1272" t="s">
        <v>5918</v>
      </c>
      <c r="L342" s="169"/>
      <c r="M342" s="169"/>
      <c r="N342" s="169"/>
      <c r="O342" s="169"/>
      <c r="P342" s="169"/>
      <c r="Q342" s="169"/>
      <c r="R342" s="169"/>
    </row>
    <row r="343" spans="1:179" s="1045" customFormat="1" ht="53.25" customHeight="1">
      <c r="A343" s="1527" t="s">
        <v>2027</v>
      </c>
      <c r="B343" s="832" t="s">
        <v>4279</v>
      </c>
      <c r="C343" s="833">
        <v>42926</v>
      </c>
      <c r="D343" s="834">
        <v>44743</v>
      </c>
      <c r="E343" s="834" t="str">
        <f ca="1">IF(D343&lt;=$T$2,"CADUCADO","VIGENTE")</f>
        <v>VIGENTE</v>
      </c>
      <c r="F343" s="834" t="str">
        <f ca="1">IF($T$2&gt;=(EDATE(D343,-4)),"ALERTA","OK")</f>
        <v>OK</v>
      </c>
      <c r="G343" s="832" t="s">
        <v>1616</v>
      </c>
      <c r="H343" s="835" t="s">
        <v>5912</v>
      </c>
      <c r="I343" s="835" t="s">
        <v>5913</v>
      </c>
      <c r="J343" s="832" t="s">
        <v>5908</v>
      </c>
      <c r="K343" s="1272" t="s">
        <v>5914</v>
      </c>
      <c r="L343" s="169"/>
      <c r="M343" s="169"/>
      <c r="N343" s="169"/>
      <c r="O343" s="169"/>
      <c r="P343" s="169"/>
      <c r="Q343" s="169"/>
      <c r="R343" s="169"/>
      <c r="S343" s="174"/>
      <c r="T343" s="174"/>
      <c r="U343" s="174"/>
      <c r="V343" s="174"/>
      <c r="W343" s="174"/>
      <c r="X343" s="174"/>
      <c r="Y343" s="174"/>
      <c r="Z343" s="174"/>
      <c r="AA343" s="174"/>
      <c r="AB343" s="174"/>
      <c r="AC343" s="174"/>
      <c r="AD343" s="174"/>
      <c r="AE343" s="174"/>
      <c r="AF343" s="174"/>
      <c r="AG343" s="174"/>
      <c r="AH343" s="174"/>
      <c r="AI343" s="174"/>
      <c r="AJ343" s="174"/>
      <c r="AK343" s="174"/>
      <c r="AL343" s="174"/>
      <c r="AM343" s="174"/>
      <c r="AN343" s="174"/>
      <c r="AO343" s="174"/>
      <c r="AP343" s="174"/>
      <c r="AQ343" s="174"/>
      <c r="AR343" s="174"/>
      <c r="AS343" s="174"/>
      <c r="AT343" s="174"/>
      <c r="AU343" s="174"/>
      <c r="AV343" s="174"/>
      <c r="AW343" s="174"/>
      <c r="AX343" s="174"/>
      <c r="AY343" s="174"/>
      <c r="AZ343" s="174"/>
      <c r="BA343" s="174"/>
      <c r="BB343" s="174"/>
      <c r="BC343" s="174"/>
      <c r="BD343" s="174"/>
      <c r="BE343" s="174"/>
      <c r="BF343" s="174"/>
      <c r="BG343" s="174"/>
      <c r="BH343" s="174"/>
      <c r="BI343" s="174"/>
      <c r="BJ343" s="174"/>
      <c r="BK343" s="174"/>
      <c r="BL343" s="174"/>
      <c r="BM343" s="174"/>
      <c r="BN343" s="174"/>
      <c r="BO343" s="174"/>
      <c r="BP343" s="174"/>
      <c r="BQ343" s="174"/>
      <c r="BR343" s="174"/>
      <c r="BS343" s="174"/>
      <c r="BT343" s="174"/>
      <c r="BU343" s="174"/>
      <c r="BV343" s="174"/>
      <c r="BW343" s="174"/>
      <c r="BX343" s="174"/>
      <c r="BY343" s="174"/>
      <c r="BZ343" s="174"/>
      <c r="CA343" s="174"/>
      <c r="CB343" s="174"/>
      <c r="CC343" s="174"/>
      <c r="CD343" s="174"/>
      <c r="CE343" s="174"/>
      <c r="CF343" s="174"/>
      <c r="CG343" s="174"/>
      <c r="CH343" s="174"/>
      <c r="CI343" s="174"/>
      <c r="CJ343" s="174"/>
      <c r="CK343" s="174"/>
      <c r="CL343" s="174"/>
      <c r="CM343" s="174"/>
      <c r="CN343" s="174"/>
      <c r="CO343" s="174"/>
      <c r="CP343" s="174"/>
      <c r="CQ343" s="174"/>
      <c r="CR343" s="174"/>
      <c r="CS343" s="174"/>
      <c r="CT343" s="174"/>
      <c r="CU343" s="174"/>
      <c r="CV343" s="174"/>
      <c r="CW343" s="174"/>
      <c r="CX343" s="174"/>
      <c r="CY343" s="174"/>
      <c r="CZ343" s="174"/>
      <c r="DA343" s="174"/>
      <c r="DB343" s="174"/>
      <c r="DC343" s="174"/>
      <c r="DD343" s="174"/>
      <c r="DE343" s="174"/>
      <c r="DF343" s="174"/>
      <c r="DG343" s="174"/>
      <c r="DH343" s="174"/>
      <c r="DI343" s="174"/>
      <c r="DJ343" s="174"/>
      <c r="DK343" s="174"/>
      <c r="DL343" s="174"/>
      <c r="DM343" s="174"/>
      <c r="DN343" s="174"/>
      <c r="DO343" s="174"/>
      <c r="DP343" s="174"/>
      <c r="DQ343" s="174"/>
      <c r="DR343" s="174"/>
      <c r="DS343" s="174"/>
      <c r="DT343" s="174"/>
      <c r="DU343" s="174"/>
      <c r="DV343" s="174"/>
      <c r="DW343" s="174"/>
      <c r="DX343" s="174"/>
      <c r="DY343" s="174"/>
      <c r="DZ343" s="174"/>
      <c r="EA343" s="174"/>
      <c r="EB343" s="174"/>
      <c r="EC343" s="174"/>
      <c r="ED343" s="174"/>
      <c r="EE343" s="174"/>
      <c r="EF343" s="174"/>
      <c r="EG343" s="174"/>
      <c r="EH343" s="174"/>
      <c r="EI343" s="174"/>
      <c r="EJ343" s="174"/>
      <c r="EK343" s="174"/>
      <c r="EL343" s="174"/>
      <c r="EM343" s="174"/>
      <c r="EN343" s="174"/>
      <c r="EO343" s="174"/>
      <c r="EP343" s="174"/>
      <c r="EQ343" s="174"/>
      <c r="ER343" s="174"/>
      <c r="ES343" s="174"/>
      <c r="ET343" s="174"/>
      <c r="EU343" s="174"/>
      <c r="EV343" s="174"/>
      <c r="EW343" s="174"/>
      <c r="EX343" s="174"/>
      <c r="EY343" s="174"/>
      <c r="EZ343" s="174"/>
      <c r="FA343" s="174"/>
      <c r="FB343" s="174"/>
      <c r="FC343" s="174"/>
      <c r="FD343" s="174"/>
      <c r="FE343" s="174"/>
      <c r="FF343" s="174"/>
      <c r="FG343" s="174"/>
      <c r="FH343" s="174"/>
      <c r="FI343" s="174"/>
      <c r="FJ343" s="174"/>
      <c r="FK343" s="174"/>
      <c r="FL343" s="174"/>
      <c r="FM343" s="174"/>
      <c r="FN343" s="174"/>
      <c r="FO343" s="174"/>
      <c r="FP343" s="174"/>
      <c r="FQ343" s="174"/>
      <c r="FR343" s="174"/>
      <c r="FS343" s="174"/>
      <c r="FT343" s="174"/>
      <c r="FU343" s="174"/>
      <c r="FV343" s="174"/>
      <c r="FW343" s="174"/>
    </row>
    <row r="344" spans="1:179" s="174" customFormat="1" ht="46.5" customHeight="1">
      <c r="A344" s="1526" t="s">
        <v>2017</v>
      </c>
      <c r="B344" s="194" t="s">
        <v>4287</v>
      </c>
      <c r="C344" s="830">
        <v>42926</v>
      </c>
      <c r="D344" s="196">
        <v>44772</v>
      </c>
      <c r="E344" s="196" t="str">
        <f ca="1">IF(D344&lt;=$T$2,"CADUCADO","VIGENTE")</f>
        <v>VIGENTE</v>
      </c>
      <c r="F344" s="196" t="str">
        <f ca="1">IF($T$2&gt;=(EDATE(D344,-4)),"ALERTA","OK")</f>
        <v>OK</v>
      </c>
      <c r="G344" s="194" t="s">
        <v>1616</v>
      </c>
      <c r="H344" s="831" t="s">
        <v>4286</v>
      </c>
      <c r="I344" s="831" t="s">
        <v>4288</v>
      </c>
      <c r="J344" s="194" t="s">
        <v>4289</v>
      </c>
      <c r="K344" s="1179" t="s">
        <v>4290</v>
      </c>
      <c r="L344" s="169"/>
      <c r="M344" s="169"/>
      <c r="N344" s="169"/>
      <c r="O344" s="169"/>
      <c r="P344" s="169"/>
      <c r="Q344" s="169"/>
      <c r="R344" s="169"/>
    </row>
    <row r="345" spans="1:179" s="174" customFormat="1" ht="46.5" customHeight="1">
      <c r="A345" s="1526" t="s">
        <v>2017</v>
      </c>
      <c r="B345" s="194" t="s">
        <v>4278</v>
      </c>
      <c r="C345" s="830">
        <v>42927</v>
      </c>
      <c r="D345" s="196">
        <v>44772</v>
      </c>
      <c r="E345" s="196" t="str">
        <f t="shared" ca="1" si="45"/>
        <v>VIGENTE</v>
      </c>
      <c r="F345" s="196" t="str">
        <f t="shared" ca="1" si="46"/>
        <v>OK</v>
      </c>
      <c r="G345" s="194" t="s">
        <v>1615</v>
      </c>
      <c r="H345" s="831" t="s">
        <v>4274</v>
      </c>
      <c r="I345" s="831" t="s">
        <v>4275</v>
      </c>
      <c r="J345" s="194" t="s">
        <v>4277</v>
      </c>
      <c r="K345" s="1179" t="s">
        <v>4276</v>
      </c>
      <c r="L345" s="169"/>
      <c r="M345" s="169"/>
      <c r="N345" s="169"/>
      <c r="O345" s="169"/>
      <c r="P345" s="169"/>
      <c r="Q345" s="169"/>
      <c r="R345" s="169"/>
    </row>
    <row r="346" spans="1:179" s="174" customFormat="1" ht="46.5" customHeight="1">
      <c r="A346" s="1526" t="s">
        <v>2017</v>
      </c>
      <c r="B346" s="194" t="s">
        <v>4312</v>
      </c>
      <c r="C346" s="830">
        <v>42961</v>
      </c>
      <c r="D346" s="196">
        <v>44787</v>
      </c>
      <c r="E346" s="196" t="str">
        <f t="shared" ca="1" si="45"/>
        <v>VIGENTE</v>
      </c>
      <c r="F346" s="196" t="str">
        <f t="shared" ca="1" si="46"/>
        <v>OK</v>
      </c>
      <c r="G346" s="194" t="s">
        <v>1616</v>
      </c>
      <c r="H346" s="831" t="s">
        <v>4308</v>
      </c>
      <c r="I346" s="831" t="s">
        <v>4309</v>
      </c>
      <c r="J346" s="194" t="s">
        <v>4310</v>
      </c>
      <c r="K346" s="1179" t="s">
        <v>4311</v>
      </c>
      <c r="L346" s="169"/>
      <c r="M346" s="169"/>
      <c r="N346" s="169"/>
      <c r="O346" s="169"/>
      <c r="P346" s="169"/>
      <c r="Q346" s="169"/>
      <c r="R346" s="169"/>
    </row>
    <row r="347" spans="1:179" s="174" customFormat="1" ht="46.5" customHeight="1">
      <c r="A347" s="1556" t="s">
        <v>2027</v>
      </c>
      <c r="B347" s="1363" t="s">
        <v>4326</v>
      </c>
      <c r="C347" s="1557">
        <v>42992</v>
      </c>
      <c r="D347" s="1366">
        <v>44818</v>
      </c>
      <c r="E347" s="1366" t="str">
        <f t="shared" ref="E347:E352" ca="1" si="47">IF(D347&lt;=$T$2,"CADUCADO","VIGENTE")</f>
        <v>VIGENTE</v>
      </c>
      <c r="F347" s="1366" t="str">
        <f t="shared" ref="F347:F352" ca="1" si="48">IF($T$2&gt;=(EDATE(D347,-4)),"ALERTA","OK")</f>
        <v>OK</v>
      </c>
      <c r="G347" s="1363" t="s">
        <v>1616</v>
      </c>
      <c r="H347" s="1558" t="s">
        <v>5991</v>
      </c>
      <c r="I347" s="1558" t="s">
        <v>4327</v>
      </c>
      <c r="J347" s="1368" t="s">
        <v>4328</v>
      </c>
      <c r="K347" s="1559" t="s">
        <v>5992</v>
      </c>
      <c r="L347" s="169"/>
      <c r="M347" s="169"/>
      <c r="N347" s="169"/>
      <c r="O347" s="169"/>
      <c r="P347" s="169"/>
      <c r="Q347" s="169"/>
      <c r="R347" s="169"/>
    </row>
    <row r="348" spans="1:179" s="174" customFormat="1" ht="46.5" customHeight="1">
      <c r="A348" s="1526" t="s">
        <v>2017</v>
      </c>
      <c r="B348" s="194" t="s">
        <v>4322</v>
      </c>
      <c r="C348" s="830">
        <v>42992</v>
      </c>
      <c r="D348" s="196">
        <v>44818</v>
      </c>
      <c r="E348" s="196" t="str">
        <f t="shared" ca="1" si="47"/>
        <v>VIGENTE</v>
      </c>
      <c r="F348" s="196" t="str">
        <f t="shared" ca="1" si="48"/>
        <v>OK</v>
      </c>
      <c r="G348" s="194" t="s">
        <v>1616</v>
      </c>
      <c r="H348" s="831" t="s">
        <v>4321</v>
      </c>
      <c r="I348" s="831" t="s">
        <v>4325</v>
      </c>
      <c r="J348" s="194" t="s">
        <v>4324</v>
      </c>
      <c r="K348" s="1179" t="s">
        <v>4323</v>
      </c>
      <c r="L348" s="169"/>
      <c r="M348" s="169"/>
      <c r="N348" s="169"/>
      <c r="O348" s="169"/>
      <c r="P348" s="169"/>
      <c r="Q348" s="169"/>
      <c r="R348" s="169"/>
    </row>
    <row r="349" spans="1:179" s="174" customFormat="1" ht="46.5" customHeight="1">
      <c r="A349" s="1527" t="s">
        <v>2027</v>
      </c>
      <c r="B349" s="832" t="s">
        <v>4357</v>
      </c>
      <c r="C349" s="833">
        <v>43019</v>
      </c>
      <c r="D349" s="834">
        <v>44848</v>
      </c>
      <c r="E349" s="834" t="str">
        <f t="shared" ca="1" si="47"/>
        <v>VIGENTE</v>
      </c>
      <c r="F349" s="834" t="str">
        <f t="shared" ca="1" si="48"/>
        <v>OK</v>
      </c>
      <c r="G349" s="832" t="s">
        <v>1616</v>
      </c>
      <c r="H349" s="835" t="s">
        <v>4356</v>
      </c>
      <c r="I349" s="835" t="s">
        <v>4358</v>
      </c>
      <c r="J349" s="832" t="s">
        <v>4359</v>
      </c>
      <c r="K349" s="1272" t="s">
        <v>4360</v>
      </c>
      <c r="L349" s="169"/>
      <c r="M349" s="169"/>
      <c r="N349" s="169"/>
      <c r="O349" s="169"/>
      <c r="P349" s="169"/>
      <c r="Q349" s="169"/>
      <c r="R349" s="169"/>
    </row>
    <row r="350" spans="1:179" s="174" customFormat="1" ht="75.75" customHeight="1">
      <c r="A350" s="1526" t="s">
        <v>2017</v>
      </c>
      <c r="B350" s="194" t="s">
        <v>4370</v>
      </c>
      <c r="C350" s="830">
        <v>43052</v>
      </c>
      <c r="D350" s="196">
        <v>44879</v>
      </c>
      <c r="E350" s="196" t="str">
        <f t="shared" ca="1" si="47"/>
        <v>VIGENTE</v>
      </c>
      <c r="F350" s="196" t="str">
        <f t="shared" ca="1" si="48"/>
        <v>OK</v>
      </c>
      <c r="G350" s="194" t="s">
        <v>1615</v>
      </c>
      <c r="H350" s="831" t="s">
        <v>1043</v>
      </c>
      <c r="I350" s="831" t="s">
        <v>4371</v>
      </c>
      <c r="J350" s="194" t="s">
        <v>3979</v>
      </c>
      <c r="K350" s="1179" t="s">
        <v>4372</v>
      </c>
      <c r="L350" s="169"/>
      <c r="M350" s="169"/>
      <c r="N350" s="169"/>
      <c r="O350" s="169"/>
      <c r="P350" s="169"/>
      <c r="Q350" s="169"/>
      <c r="R350" s="169"/>
    </row>
    <row r="351" spans="1:179" s="174" customFormat="1" ht="46.5" customHeight="1">
      <c r="A351" s="1526" t="s">
        <v>2017</v>
      </c>
      <c r="B351" s="194" t="s">
        <v>4412</v>
      </c>
      <c r="C351" s="830">
        <v>43109</v>
      </c>
      <c r="D351" s="196">
        <v>44935</v>
      </c>
      <c r="E351" s="196" t="str">
        <f t="shared" ca="1" si="47"/>
        <v>VIGENTE</v>
      </c>
      <c r="F351" s="196" t="str">
        <f t="shared" ca="1" si="48"/>
        <v>OK</v>
      </c>
      <c r="G351" s="194" t="s">
        <v>1615</v>
      </c>
      <c r="H351" s="831" t="s">
        <v>4411</v>
      </c>
      <c r="I351" s="831" t="s">
        <v>4413</v>
      </c>
      <c r="J351" s="194" t="s">
        <v>3996</v>
      </c>
      <c r="K351" s="1179" t="s">
        <v>4414</v>
      </c>
      <c r="L351" s="169"/>
      <c r="M351" s="169"/>
      <c r="N351" s="169"/>
      <c r="O351" s="169"/>
      <c r="P351" s="169"/>
      <c r="Q351" s="169"/>
      <c r="R351" s="169"/>
    </row>
    <row r="352" spans="1:179" s="174" customFormat="1" ht="46.5" customHeight="1">
      <c r="A352" s="1527" t="s">
        <v>2027</v>
      </c>
      <c r="B352" s="832" t="s">
        <v>4416</v>
      </c>
      <c r="C352" s="833">
        <v>43115</v>
      </c>
      <c r="D352" s="834">
        <v>44941</v>
      </c>
      <c r="E352" s="834" t="str">
        <f t="shared" ca="1" si="47"/>
        <v>VIGENTE</v>
      </c>
      <c r="F352" s="834" t="str">
        <f t="shared" ca="1" si="48"/>
        <v>OK</v>
      </c>
      <c r="G352" s="832" t="s">
        <v>1615</v>
      </c>
      <c r="H352" s="835" t="s">
        <v>4415</v>
      </c>
      <c r="I352" s="835" t="s">
        <v>4417</v>
      </c>
      <c r="J352" s="832" t="s">
        <v>4418</v>
      </c>
      <c r="K352" s="1272" t="s">
        <v>4419</v>
      </c>
      <c r="L352" s="169"/>
      <c r="M352" s="169"/>
      <c r="N352" s="169"/>
      <c r="O352" s="169"/>
      <c r="P352" s="169"/>
      <c r="Q352" s="169"/>
      <c r="R352" s="169"/>
    </row>
    <row r="353" spans="1:48" s="174" customFormat="1" ht="46.5" customHeight="1">
      <c r="A353" s="1527" t="s">
        <v>2027</v>
      </c>
      <c r="B353" s="832" t="s">
        <v>4582</v>
      </c>
      <c r="C353" s="833">
        <v>43146</v>
      </c>
      <c r="D353" s="834">
        <v>44972</v>
      </c>
      <c r="E353" s="834" t="str">
        <f t="shared" ref="E353:E354" ca="1" si="49">IF(D353&lt;=$T$2,"CADUCADO","VIGENTE")</f>
        <v>VIGENTE</v>
      </c>
      <c r="F353" s="834" t="str">
        <f t="shared" ref="F353:F354" ca="1" si="50">IF($T$2&gt;=(EDATE(D353,-4)),"ALERTA","OK")</f>
        <v>OK</v>
      </c>
      <c r="G353" s="832" t="s">
        <v>1617</v>
      </c>
      <c r="H353" s="835" t="s">
        <v>4589</v>
      </c>
      <c r="I353" s="835" t="s">
        <v>4590</v>
      </c>
      <c r="J353" s="832" t="s">
        <v>4591</v>
      </c>
      <c r="K353" s="1272" t="s">
        <v>4592</v>
      </c>
      <c r="L353" s="169"/>
      <c r="M353" s="169"/>
      <c r="N353" s="169"/>
      <c r="O353" s="169"/>
      <c r="P353" s="169"/>
      <c r="Q353" s="169"/>
      <c r="R353" s="169"/>
    </row>
    <row r="354" spans="1:48" s="1045" customFormat="1" ht="45" customHeight="1">
      <c r="A354" s="1527" t="s">
        <v>2027</v>
      </c>
      <c r="B354" s="832" t="s">
        <v>4581</v>
      </c>
      <c r="C354" s="833">
        <v>43147</v>
      </c>
      <c r="D354" s="834">
        <v>44973</v>
      </c>
      <c r="E354" s="834" t="str">
        <f t="shared" ca="1" si="49"/>
        <v>VIGENTE</v>
      </c>
      <c r="F354" s="834" t="str">
        <f t="shared" ca="1" si="50"/>
        <v>OK</v>
      </c>
      <c r="G354" s="832" t="s">
        <v>1616</v>
      </c>
      <c r="H354" s="835" t="s">
        <v>5560</v>
      </c>
      <c r="I354" s="835" t="s">
        <v>4583</v>
      </c>
      <c r="J354" s="832" t="s">
        <v>5561</v>
      </c>
      <c r="K354" s="1499" t="s">
        <v>5562</v>
      </c>
      <c r="L354" s="169"/>
      <c r="M354" s="169"/>
      <c r="N354" s="169"/>
      <c r="O354" s="169"/>
      <c r="P354" s="169"/>
      <c r="Q354" s="169"/>
      <c r="R354" s="169"/>
      <c r="S354" s="174"/>
      <c r="T354" s="174"/>
      <c r="U354" s="174"/>
      <c r="V354" s="174"/>
      <c r="W354" s="174"/>
      <c r="X354" s="174"/>
      <c r="Y354" s="174"/>
      <c r="Z354" s="174"/>
      <c r="AA354" s="174"/>
      <c r="AB354" s="174"/>
      <c r="AC354" s="174"/>
      <c r="AD354" s="174"/>
      <c r="AE354" s="174"/>
      <c r="AF354" s="174"/>
      <c r="AG354" s="174"/>
      <c r="AH354" s="174"/>
      <c r="AI354" s="174"/>
      <c r="AJ354" s="174"/>
      <c r="AK354" s="174"/>
      <c r="AL354" s="174"/>
      <c r="AM354" s="174"/>
      <c r="AN354" s="174"/>
      <c r="AO354" s="174"/>
      <c r="AP354" s="174"/>
      <c r="AQ354" s="174"/>
      <c r="AR354" s="174"/>
      <c r="AS354" s="174"/>
      <c r="AT354" s="174"/>
      <c r="AU354" s="174"/>
      <c r="AV354" s="174"/>
    </row>
    <row r="355" spans="1:48" s="1045" customFormat="1" ht="45" customHeight="1">
      <c r="A355" s="1526" t="s">
        <v>2017</v>
      </c>
      <c r="B355" s="194" t="s">
        <v>4588</v>
      </c>
      <c r="C355" s="830">
        <v>43147</v>
      </c>
      <c r="D355" s="196">
        <v>44973</v>
      </c>
      <c r="E355" s="196" t="str">
        <f ca="1">IF(D355&lt;=$T$2,"CADUCADO","VIGENTE")</f>
        <v>VIGENTE</v>
      </c>
      <c r="F355" s="196" t="str">
        <f ca="1">IF($T$2&gt;=(EDATE(D355,-4)),"ALERTA","OK")</f>
        <v>OK</v>
      </c>
      <c r="G355" s="194" t="s">
        <v>1616</v>
      </c>
      <c r="H355" s="831" t="s">
        <v>4584</v>
      </c>
      <c r="I355" s="831" t="s">
        <v>4585</v>
      </c>
      <c r="J355" s="194" t="s">
        <v>4586</v>
      </c>
      <c r="K355" s="1182" t="s">
        <v>4587</v>
      </c>
      <c r="L355" s="169"/>
      <c r="M355" s="169"/>
      <c r="N355" s="169"/>
      <c r="O355" s="169"/>
      <c r="P355" s="169"/>
      <c r="Q355" s="169"/>
      <c r="R355" s="169"/>
      <c r="S355" s="174"/>
      <c r="T355" s="174"/>
      <c r="U355" s="174"/>
      <c r="V355" s="174"/>
      <c r="W355" s="174"/>
      <c r="X355" s="174"/>
      <c r="Y355" s="174"/>
      <c r="Z355" s="174"/>
      <c r="AA355" s="174"/>
      <c r="AB355" s="174"/>
      <c r="AC355" s="174"/>
      <c r="AD355" s="174"/>
      <c r="AE355" s="174"/>
      <c r="AF355" s="174"/>
      <c r="AG355" s="174"/>
      <c r="AH355" s="174"/>
      <c r="AI355" s="174"/>
      <c r="AJ355" s="174"/>
      <c r="AK355" s="174"/>
      <c r="AL355" s="174"/>
      <c r="AM355" s="174"/>
      <c r="AN355" s="174"/>
      <c r="AO355" s="174"/>
      <c r="AP355" s="174"/>
      <c r="AQ355" s="174"/>
      <c r="AR355" s="174"/>
      <c r="AS355" s="174"/>
      <c r="AT355" s="174"/>
      <c r="AU355" s="174"/>
      <c r="AV355" s="174"/>
    </row>
    <row r="356" spans="1:48" s="1045" customFormat="1" ht="45" customHeight="1">
      <c r="A356" s="1526" t="s">
        <v>2017</v>
      </c>
      <c r="B356" s="194" t="s">
        <v>4618</v>
      </c>
      <c r="C356" s="830">
        <v>43172</v>
      </c>
      <c r="D356" s="196">
        <v>44998</v>
      </c>
      <c r="E356" s="196" t="str">
        <f t="shared" ref="E356" ca="1" si="51">IF(D356&lt;=$T$2,"CADUCADO","VIGENTE")</f>
        <v>VIGENTE</v>
      </c>
      <c r="F356" s="196" t="str">
        <f t="shared" ref="F356" ca="1" si="52">IF($T$2&gt;=(EDATE(D356,-4)),"ALERTA","OK")</f>
        <v>OK</v>
      </c>
      <c r="G356" s="194" t="s">
        <v>1615</v>
      </c>
      <c r="H356" s="831" t="s">
        <v>4619</v>
      </c>
      <c r="I356" s="831" t="s">
        <v>4620</v>
      </c>
      <c r="J356" s="197" t="s">
        <v>4621</v>
      </c>
      <c r="K356" s="1179" t="s">
        <v>4622</v>
      </c>
      <c r="L356" s="169"/>
      <c r="M356" s="169"/>
      <c r="N356" s="169"/>
      <c r="O356" s="169"/>
      <c r="P356" s="169"/>
      <c r="Q356" s="169"/>
      <c r="R356" s="169"/>
      <c r="S356" s="174"/>
      <c r="T356" s="174"/>
      <c r="U356" s="174"/>
      <c r="V356" s="174"/>
      <c r="W356" s="174"/>
      <c r="X356" s="174"/>
      <c r="Y356" s="174"/>
      <c r="Z356" s="174"/>
      <c r="AA356" s="174"/>
      <c r="AB356" s="174"/>
      <c r="AC356" s="174"/>
      <c r="AD356" s="174"/>
      <c r="AE356" s="174"/>
      <c r="AF356" s="174"/>
      <c r="AG356" s="174"/>
      <c r="AH356" s="174"/>
      <c r="AI356" s="174"/>
      <c r="AJ356" s="174"/>
      <c r="AK356" s="174"/>
      <c r="AL356" s="174"/>
      <c r="AM356" s="174"/>
      <c r="AN356" s="174"/>
      <c r="AO356" s="174"/>
      <c r="AP356" s="174"/>
      <c r="AQ356" s="174"/>
      <c r="AR356" s="174"/>
      <c r="AS356" s="174"/>
      <c r="AT356" s="174"/>
      <c r="AU356" s="174"/>
      <c r="AV356" s="174"/>
    </row>
    <row r="357" spans="1:48" s="174" customFormat="1" ht="45" customHeight="1">
      <c r="A357" s="1575" t="s">
        <v>2019</v>
      </c>
      <c r="B357" s="1576" t="s">
        <v>4666</v>
      </c>
      <c r="C357" s="1577">
        <v>43185</v>
      </c>
      <c r="D357" s="1578">
        <v>44998</v>
      </c>
      <c r="E357" s="1578" t="str">
        <f ca="1">IF(D357&lt;=$T$2,"CADUCADO","VIGENTE")</f>
        <v>VIGENTE</v>
      </c>
      <c r="F357" s="1578" t="str">
        <f ca="1">IF($T$2&gt;=(EDATE(D357,-4)),"ALERTA","OK")</f>
        <v>OK</v>
      </c>
      <c r="G357" s="1576" t="s">
        <v>1615</v>
      </c>
      <c r="H357" s="1579" t="s">
        <v>5919</v>
      </c>
      <c r="I357" s="1579" t="s">
        <v>6335</v>
      </c>
      <c r="J357" s="1576" t="s">
        <v>2364</v>
      </c>
      <c r="K357" s="1581" t="s">
        <v>4622</v>
      </c>
      <c r="L357" s="169"/>
      <c r="M357" s="169"/>
      <c r="N357" s="169"/>
      <c r="O357" s="169"/>
      <c r="P357" s="169"/>
      <c r="Q357" s="169"/>
      <c r="R357" s="169"/>
    </row>
    <row r="358" spans="1:48" s="174" customFormat="1" ht="45" customHeight="1">
      <c r="A358" s="1526" t="s">
        <v>2018</v>
      </c>
      <c r="B358" s="194" t="s">
        <v>4667</v>
      </c>
      <c r="C358" s="830">
        <v>43185</v>
      </c>
      <c r="D358" s="196">
        <v>44998</v>
      </c>
      <c r="E358" s="196" t="str">
        <f t="shared" ref="E358:E372" ca="1" si="53">IF(D358&lt;=$T$2,"CADUCADO","VIGENTE")</f>
        <v>VIGENTE</v>
      </c>
      <c r="F358" s="196" t="str">
        <f t="shared" ref="F358:F372" ca="1" si="54">IF($T$2&gt;=(EDATE(D358,-4)),"ALERTA","OK")</f>
        <v>OK</v>
      </c>
      <c r="G358" s="194" t="s">
        <v>1615</v>
      </c>
      <c r="H358" s="831" t="s">
        <v>4690</v>
      </c>
      <c r="I358" s="831" t="s">
        <v>5045</v>
      </c>
      <c r="J358" s="194" t="s">
        <v>2364</v>
      </c>
      <c r="K358" s="922" t="s">
        <v>4643</v>
      </c>
      <c r="L358" s="169"/>
      <c r="M358" s="169"/>
      <c r="N358" s="169"/>
      <c r="O358" s="169"/>
      <c r="P358" s="169"/>
      <c r="Q358" s="169"/>
      <c r="R358" s="169"/>
    </row>
    <row r="359" spans="1:48" s="174" customFormat="1">
      <c r="A359" s="1526" t="s">
        <v>2018</v>
      </c>
      <c r="B359" s="194" t="s">
        <v>4668</v>
      </c>
      <c r="C359" s="830">
        <v>43185</v>
      </c>
      <c r="D359" s="196">
        <v>44998</v>
      </c>
      <c r="E359" s="196" t="str">
        <f t="shared" ca="1" si="53"/>
        <v>VIGENTE</v>
      </c>
      <c r="F359" s="196" t="str">
        <f t="shared" ca="1" si="54"/>
        <v>OK</v>
      </c>
      <c r="G359" s="194" t="s">
        <v>1615</v>
      </c>
      <c r="H359" s="831" t="s">
        <v>4691</v>
      </c>
      <c r="I359" s="831" t="s">
        <v>5046</v>
      </c>
      <c r="J359" s="194" t="s">
        <v>2364</v>
      </c>
      <c r="K359" s="922" t="s">
        <v>4644</v>
      </c>
      <c r="L359" s="169"/>
      <c r="M359" s="169"/>
      <c r="N359" s="169"/>
      <c r="O359" s="169"/>
      <c r="P359" s="169"/>
      <c r="Q359" s="169"/>
      <c r="R359" s="169"/>
    </row>
    <row r="360" spans="1:48" s="174" customFormat="1">
      <c r="A360" s="1526" t="s">
        <v>2018</v>
      </c>
      <c r="B360" s="194" t="s">
        <v>4669</v>
      </c>
      <c r="C360" s="830">
        <v>43185</v>
      </c>
      <c r="D360" s="196">
        <v>44998</v>
      </c>
      <c r="E360" s="196" t="str">
        <f t="shared" ca="1" si="53"/>
        <v>VIGENTE</v>
      </c>
      <c r="F360" s="196" t="str">
        <f t="shared" ca="1" si="54"/>
        <v>OK</v>
      </c>
      <c r="G360" s="194" t="s">
        <v>1615</v>
      </c>
      <c r="H360" s="831" t="s">
        <v>4692</v>
      </c>
      <c r="I360" s="831" t="s">
        <v>5047</v>
      </c>
      <c r="J360" s="194" t="s">
        <v>2364</v>
      </c>
      <c r="K360" s="922" t="s">
        <v>4645</v>
      </c>
      <c r="L360" s="169"/>
      <c r="M360" s="169"/>
      <c r="N360" s="169"/>
      <c r="O360" s="169"/>
      <c r="P360" s="169"/>
      <c r="Q360" s="169"/>
      <c r="R360" s="169"/>
    </row>
    <row r="361" spans="1:48" s="174" customFormat="1" ht="30">
      <c r="A361" s="1526" t="s">
        <v>2018</v>
      </c>
      <c r="B361" s="194" t="s">
        <v>4670</v>
      </c>
      <c r="C361" s="830">
        <v>43185</v>
      </c>
      <c r="D361" s="196">
        <v>44998</v>
      </c>
      <c r="E361" s="196" t="str">
        <f t="shared" ca="1" si="53"/>
        <v>VIGENTE</v>
      </c>
      <c r="F361" s="196" t="str">
        <f t="shared" ca="1" si="54"/>
        <v>OK</v>
      </c>
      <c r="G361" s="194" t="s">
        <v>1615</v>
      </c>
      <c r="H361" s="831" t="s">
        <v>4693</v>
      </c>
      <c r="I361" s="831" t="s">
        <v>5048</v>
      </c>
      <c r="J361" s="194" t="s">
        <v>2364</v>
      </c>
      <c r="K361" s="922" t="s">
        <v>4646</v>
      </c>
      <c r="L361" s="169"/>
      <c r="M361" s="169"/>
      <c r="N361" s="169"/>
      <c r="O361" s="169"/>
      <c r="P361" s="169"/>
      <c r="Q361" s="169"/>
      <c r="R361" s="169"/>
    </row>
    <row r="362" spans="1:48" s="174" customFormat="1">
      <c r="A362" s="1526" t="s">
        <v>2018</v>
      </c>
      <c r="B362" s="194" t="s">
        <v>4671</v>
      </c>
      <c r="C362" s="830">
        <v>43185</v>
      </c>
      <c r="D362" s="196">
        <v>44998</v>
      </c>
      <c r="E362" s="196" t="str">
        <f t="shared" ca="1" si="53"/>
        <v>VIGENTE</v>
      </c>
      <c r="F362" s="196" t="str">
        <f t="shared" ca="1" si="54"/>
        <v>OK</v>
      </c>
      <c r="G362" s="194" t="s">
        <v>1615</v>
      </c>
      <c r="H362" s="831" t="s">
        <v>4694</v>
      </c>
      <c r="I362" s="831" t="s">
        <v>5049</v>
      </c>
      <c r="J362" s="194" t="s">
        <v>2364</v>
      </c>
      <c r="K362" s="922" t="s">
        <v>4647</v>
      </c>
      <c r="L362" s="169"/>
      <c r="M362" s="169"/>
      <c r="N362" s="169"/>
      <c r="O362" s="169"/>
      <c r="P362" s="169"/>
      <c r="Q362" s="169"/>
      <c r="R362" s="169"/>
    </row>
    <row r="363" spans="1:48" s="174" customFormat="1" ht="30">
      <c r="A363" s="1526" t="s">
        <v>2018</v>
      </c>
      <c r="B363" s="194" t="s">
        <v>4672</v>
      </c>
      <c r="C363" s="830">
        <v>43185</v>
      </c>
      <c r="D363" s="196">
        <v>44998</v>
      </c>
      <c r="E363" s="196" t="str">
        <f t="shared" ca="1" si="53"/>
        <v>VIGENTE</v>
      </c>
      <c r="F363" s="196" t="str">
        <f t="shared" ca="1" si="54"/>
        <v>OK</v>
      </c>
      <c r="G363" s="194" t="s">
        <v>1615</v>
      </c>
      <c r="H363" s="831" t="s">
        <v>4695</v>
      </c>
      <c r="I363" s="831" t="s">
        <v>5050</v>
      </c>
      <c r="J363" s="194" t="s">
        <v>2364</v>
      </c>
      <c r="K363" s="922" t="s">
        <v>4648</v>
      </c>
      <c r="L363" s="169"/>
      <c r="M363" s="169"/>
      <c r="N363" s="169"/>
      <c r="O363" s="169"/>
      <c r="P363" s="169"/>
      <c r="Q363" s="169"/>
      <c r="R363" s="169"/>
    </row>
    <row r="364" spans="1:48" s="174" customFormat="1" ht="30">
      <c r="A364" s="1526" t="s">
        <v>2018</v>
      </c>
      <c r="B364" s="194" t="s">
        <v>4673</v>
      </c>
      <c r="C364" s="830">
        <v>43185</v>
      </c>
      <c r="D364" s="196">
        <v>44998</v>
      </c>
      <c r="E364" s="196" t="str">
        <f t="shared" ca="1" si="53"/>
        <v>VIGENTE</v>
      </c>
      <c r="F364" s="196" t="str">
        <f t="shared" ca="1" si="54"/>
        <v>OK</v>
      </c>
      <c r="G364" s="194" t="s">
        <v>1615</v>
      </c>
      <c r="H364" s="831" t="s">
        <v>4696</v>
      </c>
      <c r="I364" s="831" t="s">
        <v>5051</v>
      </c>
      <c r="J364" s="194" t="s">
        <v>2364</v>
      </c>
      <c r="K364" s="922" t="s">
        <v>4649</v>
      </c>
      <c r="L364" s="169"/>
      <c r="M364" s="169"/>
      <c r="N364" s="169"/>
      <c r="O364" s="169"/>
      <c r="P364" s="169"/>
      <c r="Q364" s="169"/>
      <c r="R364" s="169"/>
    </row>
    <row r="365" spans="1:48" s="174" customFormat="1" ht="30">
      <c r="A365" s="1526" t="s">
        <v>2018</v>
      </c>
      <c r="B365" s="194" t="s">
        <v>4674</v>
      </c>
      <c r="C365" s="830">
        <v>43185</v>
      </c>
      <c r="D365" s="196">
        <v>44998</v>
      </c>
      <c r="E365" s="196" t="str">
        <f t="shared" ca="1" si="53"/>
        <v>VIGENTE</v>
      </c>
      <c r="F365" s="196" t="str">
        <f t="shared" ca="1" si="54"/>
        <v>OK</v>
      </c>
      <c r="G365" s="194" t="s">
        <v>1615</v>
      </c>
      <c r="H365" s="831" t="s">
        <v>4697</v>
      </c>
      <c r="I365" s="831" t="s">
        <v>5052</v>
      </c>
      <c r="J365" s="194" t="s">
        <v>2364</v>
      </c>
      <c r="K365" s="922" t="s">
        <v>4650</v>
      </c>
      <c r="L365" s="169"/>
      <c r="M365" s="169"/>
      <c r="N365" s="169"/>
      <c r="O365" s="169"/>
      <c r="P365" s="169"/>
      <c r="Q365" s="169"/>
      <c r="R365" s="169"/>
    </row>
    <row r="366" spans="1:48" s="174" customFormat="1" ht="30">
      <c r="A366" s="1526" t="s">
        <v>2018</v>
      </c>
      <c r="B366" s="194" t="s">
        <v>4675</v>
      </c>
      <c r="C366" s="830">
        <v>43185</v>
      </c>
      <c r="D366" s="196">
        <v>44998</v>
      </c>
      <c r="E366" s="196" t="str">
        <f t="shared" ca="1" si="53"/>
        <v>VIGENTE</v>
      </c>
      <c r="F366" s="196" t="str">
        <f t="shared" ca="1" si="54"/>
        <v>OK</v>
      </c>
      <c r="G366" s="194" t="s">
        <v>1615</v>
      </c>
      <c r="H366" s="831" t="s">
        <v>4698</v>
      </c>
      <c r="I366" s="831" t="s">
        <v>5053</v>
      </c>
      <c r="J366" s="194" t="s">
        <v>2364</v>
      </c>
      <c r="K366" s="922" t="s">
        <v>4651</v>
      </c>
      <c r="L366" s="169"/>
      <c r="M366" s="169"/>
      <c r="N366" s="169"/>
      <c r="O366" s="169"/>
      <c r="P366" s="169"/>
      <c r="Q366" s="169"/>
      <c r="R366" s="169"/>
    </row>
    <row r="367" spans="1:48" s="174" customFormat="1" ht="30">
      <c r="A367" s="1526" t="s">
        <v>2018</v>
      </c>
      <c r="B367" s="194" t="s">
        <v>4676</v>
      </c>
      <c r="C367" s="830">
        <v>43185</v>
      </c>
      <c r="D367" s="196">
        <v>44998</v>
      </c>
      <c r="E367" s="196" t="str">
        <f t="shared" ca="1" si="53"/>
        <v>VIGENTE</v>
      </c>
      <c r="F367" s="196" t="str">
        <f t="shared" ca="1" si="54"/>
        <v>OK</v>
      </c>
      <c r="G367" s="194" t="s">
        <v>1615</v>
      </c>
      <c r="H367" s="831" t="s">
        <v>4709</v>
      </c>
      <c r="I367" s="831" t="s">
        <v>5054</v>
      </c>
      <c r="J367" s="194" t="s">
        <v>2364</v>
      </c>
      <c r="K367" s="922" t="s">
        <v>4652</v>
      </c>
      <c r="L367" s="169"/>
      <c r="M367" s="169"/>
      <c r="N367" s="169"/>
      <c r="O367" s="169"/>
      <c r="P367" s="169"/>
      <c r="Q367" s="169"/>
      <c r="R367" s="169"/>
    </row>
    <row r="368" spans="1:48" s="174" customFormat="1" ht="30">
      <c r="A368" s="1526" t="s">
        <v>2018</v>
      </c>
      <c r="B368" s="194" t="s">
        <v>4677</v>
      </c>
      <c r="C368" s="830">
        <v>43185</v>
      </c>
      <c r="D368" s="196">
        <v>44998</v>
      </c>
      <c r="E368" s="196" t="str">
        <f t="shared" ca="1" si="53"/>
        <v>VIGENTE</v>
      </c>
      <c r="F368" s="196" t="str">
        <f t="shared" ca="1" si="54"/>
        <v>OK</v>
      </c>
      <c r="G368" s="194" t="s">
        <v>1615</v>
      </c>
      <c r="H368" s="831" t="s">
        <v>4699</v>
      </c>
      <c r="I368" s="831" t="s">
        <v>5055</v>
      </c>
      <c r="J368" s="194" t="s">
        <v>2364</v>
      </c>
      <c r="K368" s="922" t="s">
        <v>4653</v>
      </c>
      <c r="L368" s="169"/>
      <c r="M368" s="169"/>
      <c r="N368" s="169"/>
      <c r="O368" s="169"/>
      <c r="P368" s="169"/>
      <c r="Q368" s="169"/>
      <c r="R368" s="169"/>
    </row>
    <row r="369" spans="1:18" s="174" customFormat="1" ht="30">
      <c r="A369" s="1526" t="s">
        <v>2018</v>
      </c>
      <c r="B369" s="194" t="s">
        <v>4678</v>
      </c>
      <c r="C369" s="830">
        <v>43185</v>
      </c>
      <c r="D369" s="196">
        <v>44998</v>
      </c>
      <c r="E369" s="196" t="str">
        <f t="shared" ca="1" si="53"/>
        <v>VIGENTE</v>
      </c>
      <c r="F369" s="196" t="str">
        <f t="shared" ca="1" si="54"/>
        <v>OK</v>
      </c>
      <c r="G369" s="194" t="s">
        <v>1615</v>
      </c>
      <c r="H369" s="831" t="s">
        <v>4700</v>
      </c>
      <c r="I369" s="831" t="s">
        <v>5056</v>
      </c>
      <c r="J369" s="194" t="s">
        <v>2364</v>
      </c>
      <c r="K369" s="922" t="s">
        <v>4654</v>
      </c>
      <c r="L369" s="169"/>
      <c r="M369" s="169"/>
      <c r="N369" s="169"/>
      <c r="O369" s="169"/>
      <c r="P369" s="169"/>
      <c r="Q369" s="169"/>
      <c r="R369" s="169"/>
    </row>
    <row r="370" spans="1:18" s="174" customFormat="1" ht="30">
      <c r="A370" s="1526" t="s">
        <v>2018</v>
      </c>
      <c r="B370" s="194" t="s">
        <v>4679</v>
      </c>
      <c r="C370" s="830">
        <v>43185</v>
      </c>
      <c r="D370" s="196">
        <v>44998</v>
      </c>
      <c r="E370" s="196" t="str">
        <f t="shared" ca="1" si="53"/>
        <v>VIGENTE</v>
      </c>
      <c r="F370" s="196" t="str">
        <f t="shared" ca="1" si="54"/>
        <v>OK</v>
      </c>
      <c r="G370" s="194" t="s">
        <v>1615</v>
      </c>
      <c r="H370" s="831" t="s">
        <v>4701</v>
      </c>
      <c r="I370" s="831" t="s">
        <v>5057</v>
      </c>
      <c r="J370" s="194" t="s">
        <v>2364</v>
      </c>
      <c r="K370" s="922" t="s">
        <v>4655</v>
      </c>
      <c r="L370" s="169"/>
      <c r="M370" s="169"/>
      <c r="N370" s="169"/>
      <c r="O370" s="169"/>
      <c r="P370" s="169"/>
      <c r="Q370" s="169"/>
      <c r="R370" s="169"/>
    </row>
    <row r="371" spans="1:18" s="174" customFormat="1" ht="30">
      <c r="A371" s="1526" t="s">
        <v>2018</v>
      </c>
      <c r="B371" s="194" t="s">
        <v>4680</v>
      </c>
      <c r="C371" s="830">
        <v>43185</v>
      </c>
      <c r="D371" s="196">
        <v>44998</v>
      </c>
      <c r="E371" s="196" t="str">
        <f t="shared" ca="1" si="53"/>
        <v>VIGENTE</v>
      </c>
      <c r="F371" s="196" t="str">
        <f t="shared" ca="1" si="54"/>
        <v>OK</v>
      </c>
      <c r="G371" s="194" t="s">
        <v>1615</v>
      </c>
      <c r="H371" s="831" t="s">
        <v>4702</v>
      </c>
      <c r="I371" s="831" t="s">
        <v>5058</v>
      </c>
      <c r="J371" s="194" t="s">
        <v>2364</v>
      </c>
      <c r="K371" s="922" t="s">
        <v>4656</v>
      </c>
      <c r="L371" s="169"/>
      <c r="M371" s="169"/>
      <c r="N371" s="169"/>
      <c r="O371" s="169"/>
      <c r="P371" s="169"/>
      <c r="Q371" s="169"/>
      <c r="R371" s="169"/>
    </row>
    <row r="372" spans="1:18" s="174" customFormat="1" ht="30">
      <c r="A372" s="1526" t="s">
        <v>2018</v>
      </c>
      <c r="B372" s="194" t="s">
        <v>4681</v>
      </c>
      <c r="C372" s="830">
        <v>43185</v>
      </c>
      <c r="D372" s="196">
        <v>44998</v>
      </c>
      <c r="E372" s="196" t="str">
        <f t="shared" ca="1" si="53"/>
        <v>VIGENTE</v>
      </c>
      <c r="F372" s="196" t="str">
        <f t="shared" ca="1" si="54"/>
        <v>OK</v>
      </c>
      <c r="G372" s="194" t="s">
        <v>1615</v>
      </c>
      <c r="H372" s="831" t="s">
        <v>4703</v>
      </c>
      <c r="I372" s="831" t="s">
        <v>5059</v>
      </c>
      <c r="J372" s="194" t="s">
        <v>2364</v>
      </c>
      <c r="K372" s="922" t="s">
        <v>4657</v>
      </c>
      <c r="L372" s="169"/>
      <c r="M372" s="169"/>
      <c r="N372" s="169"/>
      <c r="O372" s="169"/>
      <c r="P372" s="169"/>
      <c r="Q372" s="169"/>
      <c r="R372" s="169"/>
    </row>
    <row r="373" spans="1:18" s="174" customFormat="1" ht="30">
      <c r="A373" s="1526" t="s">
        <v>2018</v>
      </c>
      <c r="B373" s="194" t="s">
        <v>4682</v>
      </c>
      <c r="C373" s="830">
        <v>43185</v>
      </c>
      <c r="D373" s="196">
        <v>44998</v>
      </c>
      <c r="E373" s="196" t="str">
        <f t="shared" ref="E373:E377" ca="1" si="55">IF(D373&lt;=$T$2,"CADUCADO","VIGENTE")</f>
        <v>VIGENTE</v>
      </c>
      <c r="F373" s="196" t="str">
        <f t="shared" ref="F373:F377" ca="1" si="56">IF($T$2&gt;=(EDATE(D373,-4)),"ALERTA","OK")</f>
        <v>OK</v>
      </c>
      <c r="G373" s="194" t="s">
        <v>1615</v>
      </c>
      <c r="H373" s="831" t="s">
        <v>4704</v>
      </c>
      <c r="I373" s="831" t="s">
        <v>5060</v>
      </c>
      <c r="J373" s="194" t="s">
        <v>2364</v>
      </c>
      <c r="K373" s="922" t="s">
        <v>4658</v>
      </c>
      <c r="L373" s="169"/>
      <c r="M373" s="169"/>
      <c r="N373" s="169"/>
      <c r="O373" s="169"/>
      <c r="P373" s="169"/>
      <c r="Q373" s="169"/>
      <c r="R373" s="169"/>
    </row>
    <row r="374" spans="1:18" s="174" customFormat="1" ht="30">
      <c r="A374" s="1526" t="s">
        <v>2018</v>
      </c>
      <c r="B374" s="194" t="s">
        <v>4683</v>
      </c>
      <c r="C374" s="830">
        <v>43185</v>
      </c>
      <c r="D374" s="196">
        <v>44998</v>
      </c>
      <c r="E374" s="196" t="str">
        <f t="shared" ca="1" si="55"/>
        <v>VIGENTE</v>
      </c>
      <c r="F374" s="196" t="str">
        <f t="shared" ca="1" si="56"/>
        <v>OK</v>
      </c>
      <c r="G374" s="194" t="s">
        <v>1615</v>
      </c>
      <c r="H374" s="831" t="s">
        <v>4705</v>
      </c>
      <c r="I374" s="831" t="s">
        <v>5061</v>
      </c>
      <c r="J374" s="194" t="s">
        <v>2364</v>
      </c>
      <c r="K374" s="922" t="s">
        <v>4659</v>
      </c>
      <c r="L374" s="169"/>
      <c r="M374" s="169"/>
      <c r="N374" s="169"/>
      <c r="O374" s="169"/>
      <c r="P374" s="169"/>
      <c r="Q374" s="169"/>
      <c r="R374" s="169"/>
    </row>
    <row r="375" spans="1:18" s="174" customFormat="1" ht="30">
      <c r="A375" s="1526" t="s">
        <v>2018</v>
      </c>
      <c r="B375" s="194" t="s">
        <v>4684</v>
      </c>
      <c r="C375" s="830">
        <v>43185</v>
      </c>
      <c r="D375" s="196">
        <v>44998</v>
      </c>
      <c r="E375" s="196" t="str">
        <f t="shared" ca="1" si="55"/>
        <v>VIGENTE</v>
      </c>
      <c r="F375" s="196" t="str">
        <f t="shared" ca="1" si="56"/>
        <v>OK</v>
      </c>
      <c r="G375" s="194" t="s">
        <v>1615</v>
      </c>
      <c r="H375" s="831" t="s">
        <v>4706</v>
      </c>
      <c r="I375" s="831" t="s">
        <v>5062</v>
      </c>
      <c r="J375" s="194" t="s">
        <v>2364</v>
      </c>
      <c r="K375" s="922" t="s">
        <v>4660</v>
      </c>
      <c r="L375" s="169"/>
      <c r="M375" s="169"/>
      <c r="N375" s="169"/>
      <c r="O375" s="169"/>
      <c r="P375" s="169"/>
      <c r="Q375" s="169"/>
      <c r="R375" s="169"/>
    </row>
    <row r="376" spans="1:18" s="174" customFormat="1" ht="30">
      <c r="A376" s="1526" t="s">
        <v>2018</v>
      </c>
      <c r="B376" s="194" t="s">
        <v>4685</v>
      </c>
      <c r="C376" s="830">
        <v>43185</v>
      </c>
      <c r="D376" s="196">
        <v>44998</v>
      </c>
      <c r="E376" s="196" t="str">
        <f t="shared" ca="1" si="55"/>
        <v>VIGENTE</v>
      </c>
      <c r="F376" s="196" t="str">
        <f t="shared" ca="1" si="56"/>
        <v>OK</v>
      </c>
      <c r="G376" s="194" t="s">
        <v>1615</v>
      </c>
      <c r="H376" s="831" t="s">
        <v>4707</v>
      </c>
      <c r="I376" s="831" t="s">
        <v>5063</v>
      </c>
      <c r="J376" s="194" t="s">
        <v>2364</v>
      </c>
      <c r="K376" s="922" t="s">
        <v>4661</v>
      </c>
      <c r="L376" s="169"/>
      <c r="M376" s="169"/>
      <c r="N376" s="169"/>
      <c r="O376" s="169"/>
      <c r="P376" s="169"/>
      <c r="Q376" s="169"/>
      <c r="R376" s="169"/>
    </row>
    <row r="377" spans="1:18" s="174" customFormat="1" ht="30">
      <c r="A377" s="1526" t="s">
        <v>2018</v>
      </c>
      <c r="B377" s="194" t="s">
        <v>4686</v>
      </c>
      <c r="C377" s="830">
        <v>43185</v>
      </c>
      <c r="D377" s="196">
        <v>44998</v>
      </c>
      <c r="E377" s="196" t="str">
        <f t="shared" ca="1" si="55"/>
        <v>VIGENTE</v>
      </c>
      <c r="F377" s="196" t="str">
        <f t="shared" ca="1" si="56"/>
        <v>OK</v>
      </c>
      <c r="G377" s="194" t="s">
        <v>1615</v>
      </c>
      <c r="H377" s="831" t="s">
        <v>4708</v>
      </c>
      <c r="I377" s="831" t="s">
        <v>5064</v>
      </c>
      <c r="J377" s="194" t="s">
        <v>2364</v>
      </c>
      <c r="K377" s="922" t="s">
        <v>4662</v>
      </c>
      <c r="L377" s="169"/>
      <c r="M377" s="169"/>
      <c r="N377" s="169"/>
      <c r="O377" s="169"/>
      <c r="P377" s="169"/>
      <c r="Q377" s="169"/>
      <c r="R377" s="169"/>
    </row>
    <row r="378" spans="1:18" s="174" customFormat="1" ht="30">
      <c r="A378" s="1526" t="s">
        <v>2018</v>
      </c>
      <c r="B378" s="194" t="s">
        <v>4687</v>
      </c>
      <c r="C378" s="830">
        <v>43185</v>
      </c>
      <c r="D378" s="196">
        <v>44998</v>
      </c>
      <c r="E378" s="196" t="str">
        <f t="shared" ref="E378:E379" ca="1" si="57">IF(D378&lt;=$T$2,"CADUCADO","VIGENTE")</f>
        <v>VIGENTE</v>
      </c>
      <c r="F378" s="196" t="str">
        <f t="shared" ref="F378:F395" ca="1" si="58">IF($T$2&gt;=(EDATE(D378,-4)),"ALERTA","OK")</f>
        <v>OK</v>
      </c>
      <c r="G378" s="194" t="s">
        <v>1615</v>
      </c>
      <c r="H378" s="831" t="s">
        <v>4710</v>
      </c>
      <c r="I378" s="831" t="s">
        <v>5065</v>
      </c>
      <c r="J378" s="194" t="s">
        <v>2364</v>
      </c>
      <c r="K378" s="1179" t="s">
        <v>4663</v>
      </c>
      <c r="L378" s="169"/>
      <c r="M378" s="169"/>
      <c r="N378" s="169"/>
      <c r="O378" s="169"/>
      <c r="P378" s="169"/>
      <c r="Q378" s="169"/>
      <c r="R378" s="169"/>
    </row>
    <row r="379" spans="1:18" s="174" customFormat="1" ht="30">
      <c r="A379" s="1526" t="s">
        <v>2018</v>
      </c>
      <c r="B379" s="194" t="s">
        <v>4688</v>
      </c>
      <c r="C379" s="830">
        <v>43185</v>
      </c>
      <c r="D379" s="196">
        <v>44998</v>
      </c>
      <c r="E379" s="196" t="str">
        <f t="shared" ca="1" si="57"/>
        <v>VIGENTE</v>
      </c>
      <c r="F379" s="196" t="str">
        <f t="shared" ca="1" si="58"/>
        <v>OK</v>
      </c>
      <c r="G379" s="194" t="s">
        <v>1615</v>
      </c>
      <c r="H379" s="831" t="s">
        <v>4711</v>
      </c>
      <c r="I379" s="831" t="s">
        <v>5066</v>
      </c>
      <c r="J379" s="194" t="s">
        <v>2364</v>
      </c>
      <c r="K379" s="1179" t="s">
        <v>4664</v>
      </c>
      <c r="L379" s="169"/>
      <c r="M379" s="169"/>
      <c r="N379" s="169"/>
      <c r="O379" s="169"/>
      <c r="P379" s="169"/>
      <c r="Q379" s="169"/>
      <c r="R379" s="169"/>
    </row>
    <row r="380" spans="1:18" s="174" customFormat="1" ht="30">
      <c r="A380" s="1526" t="s">
        <v>2018</v>
      </c>
      <c r="B380" s="194" t="s">
        <v>4689</v>
      </c>
      <c r="C380" s="830">
        <v>43185</v>
      </c>
      <c r="D380" s="196">
        <v>44998</v>
      </c>
      <c r="E380" s="196" t="str">
        <f t="shared" ref="E380" ca="1" si="59">IF(D380&lt;=$T$2,"CADUCADO","VIGENTE")</f>
        <v>VIGENTE</v>
      </c>
      <c r="F380" s="196" t="str">
        <f t="shared" ref="F380" ca="1" si="60">IF($T$2&gt;=(EDATE(D380,-4)),"ALERTA","OK")</f>
        <v>OK</v>
      </c>
      <c r="G380" s="194" t="s">
        <v>1615</v>
      </c>
      <c r="H380" s="831" t="s">
        <v>4712</v>
      </c>
      <c r="I380" s="831" t="s">
        <v>5067</v>
      </c>
      <c r="J380" s="194" t="s">
        <v>2364</v>
      </c>
      <c r="K380" s="1179" t="s">
        <v>4665</v>
      </c>
      <c r="L380" s="169"/>
      <c r="M380" s="169"/>
      <c r="N380" s="169"/>
      <c r="O380" s="169"/>
      <c r="P380" s="169"/>
      <c r="Q380" s="169"/>
      <c r="R380" s="169"/>
    </row>
    <row r="381" spans="1:18" s="174" customFormat="1" ht="30">
      <c r="A381" s="1526" t="s">
        <v>2018</v>
      </c>
      <c r="B381" s="194" t="s">
        <v>5920</v>
      </c>
      <c r="C381" s="830">
        <v>43185</v>
      </c>
      <c r="D381" s="196">
        <v>44998</v>
      </c>
      <c r="E381" s="196" t="str">
        <f t="shared" ref="E381:E386" ca="1" si="61">IF(D381&lt;=$T$2,"CADUCADO","VIGENTE")</f>
        <v>VIGENTE</v>
      </c>
      <c r="F381" s="196" t="str">
        <f t="shared" ref="F381:F386" ca="1" si="62">IF($T$2&gt;=(EDATE(D381,-4)),"ALERTA","OK")</f>
        <v>OK</v>
      </c>
      <c r="G381" s="194" t="s">
        <v>1615</v>
      </c>
      <c r="H381" s="831" t="s">
        <v>5924</v>
      </c>
      <c r="I381" s="831" t="s">
        <v>5928</v>
      </c>
      <c r="J381" s="194" t="s">
        <v>2364</v>
      </c>
      <c r="K381" s="1179" t="s">
        <v>5932</v>
      </c>
      <c r="L381" s="169"/>
      <c r="M381" s="169"/>
      <c r="N381" s="169"/>
      <c r="O381" s="169"/>
      <c r="P381" s="169"/>
      <c r="Q381" s="169"/>
      <c r="R381" s="169"/>
    </row>
    <row r="382" spans="1:18" s="174" customFormat="1" ht="30">
      <c r="A382" s="1526" t="s">
        <v>2018</v>
      </c>
      <c r="B382" s="194" t="s">
        <v>5921</v>
      </c>
      <c r="C382" s="830">
        <v>43185</v>
      </c>
      <c r="D382" s="196">
        <v>44998</v>
      </c>
      <c r="E382" s="196" t="str">
        <f t="shared" ca="1" si="61"/>
        <v>VIGENTE</v>
      </c>
      <c r="F382" s="196" t="str">
        <f t="shared" ca="1" si="62"/>
        <v>OK</v>
      </c>
      <c r="G382" s="194" t="s">
        <v>1615</v>
      </c>
      <c r="H382" s="831" t="s">
        <v>5925</v>
      </c>
      <c r="I382" s="831" t="s">
        <v>5929</v>
      </c>
      <c r="J382" s="194" t="s">
        <v>2364</v>
      </c>
      <c r="K382" s="1179" t="s">
        <v>5933</v>
      </c>
      <c r="L382" s="169"/>
      <c r="M382" s="169"/>
      <c r="N382" s="169"/>
      <c r="O382" s="169"/>
      <c r="P382" s="169"/>
      <c r="Q382" s="169"/>
      <c r="R382" s="169"/>
    </row>
    <row r="383" spans="1:18" s="174" customFormat="1" ht="30">
      <c r="A383" s="1526" t="s">
        <v>2018</v>
      </c>
      <c r="B383" s="194" t="s">
        <v>5922</v>
      </c>
      <c r="C383" s="830">
        <v>43185</v>
      </c>
      <c r="D383" s="196">
        <v>44998</v>
      </c>
      <c r="E383" s="196" t="str">
        <f t="shared" ca="1" si="61"/>
        <v>VIGENTE</v>
      </c>
      <c r="F383" s="196" t="str">
        <f t="shared" ca="1" si="62"/>
        <v>OK</v>
      </c>
      <c r="G383" s="194" t="s">
        <v>1615</v>
      </c>
      <c r="H383" s="831" t="s">
        <v>5926</v>
      </c>
      <c r="I383" s="831" t="s">
        <v>5930</v>
      </c>
      <c r="J383" s="194" t="s">
        <v>2364</v>
      </c>
      <c r="K383" s="1179" t="s">
        <v>5934</v>
      </c>
      <c r="L383" s="169"/>
      <c r="M383" s="169"/>
      <c r="N383" s="169"/>
      <c r="O383" s="169"/>
      <c r="P383" s="169"/>
      <c r="Q383" s="169"/>
      <c r="R383" s="169"/>
    </row>
    <row r="384" spans="1:18" s="174" customFormat="1" ht="45">
      <c r="A384" s="1526" t="s">
        <v>2018</v>
      </c>
      <c r="B384" s="194" t="s">
        <v>5923</v>
      </c>
      <c r="C384" s="830">
        <v>43185</v>
      </c>
      <c r="D384" s="196">
        <v>44998</v>
      </c>
      <c r="E384" s="196" t="str">
        <f t="shared" ca="1" si="61"/>
        <v>VIGENTE</v>
      </c>
      <c r="F384" s="196" t="str">
        <f t="shared" ca="1" si="62"/>
        <v>OK</v>
      </c>
      <c r="G384" s="194" t="s">
        <v>1615</v>
      </c>
      <c r="H384" s="831" t="s">
        <v>5927</v>
      </c>
      <c r="I384" s="831" t="s">
        <v>5931</v>
      </c>
      <c r="J384" s="194" t="s">
        <v>2364</v>
      </c>
      <c r="K384" s="1179" t="s">
        <v>5935</v>
      </c>
      <c r="L384" s="169"/>
      <c r="M384" s="169"/>
      <c r="N384" s="169"/>
      <c r="O384" s="169"/>
      <c r="P384" s="169"/>
      <c r="Q384" s="169"/>
      <c r="R384" s="169"/>
    </row>
    <row r="385" spans="1:18" s="174" customFormat="1" ht="30">
      <c r="A385" s="1526" t="s">
        <v>2018</v>
      </c>
      <c r="B385" s="194" t="s">
        <v>6336</v>
      </c>
      <c r="C385" s="830">
        <v>43185</v>
      </c>
      <c r="D385" s="196">
        <v>44998</v>
      </c>
      <c r="E385" s="196" t="str">
        <f t="shared" ca="1" si="61"/>
        <v>VIGENTE</v>
      </c>
      <c r="F385" s="196" t="str">
        <f t="shared" ca="1" si="62"/>
        <v>OK</v>
      </c>
      <c r="G385" s="194" t="s">
        <v>1615</v>
      </c>
      <c r="H385" s="831" t="s">
        <v>6337</v>
      </c>
      <c r="I385" s="831" t="s">
        <v>6338</v>
      </c>
      <c r="J385" s="194" t="s">
        <v>2364</v>
      </c>
      <c r="K385" s="1179" t="s">
        <v>6339</v>
      </c>
      <c r="L385" s="169"/>
      <c r="M385" s="169"/>
      <c r="N385" s="169"/>
      <c r="O385" s="169"/>
      <c r="P385" s="169"/>
      <c r="Q385" s="169"/>
      <c r="R385" s="169"/>
    </row>
    <row r="386" spans="1:18" s="174" customFormat="1" ht="45">
      <c r="A386" s="1526" t="s">
        <v>2018</v>
      </c>
      <c r="B386" s="194" t="s">
        <v>6340</v>
      </c>
      <c r="C386" s="830">
        <v>43185</v>
      </c>
      <c r="D386" s="196">
        <v>44998</v>
      </c>
      <c r="E386" s="196" t="str">
        <f t="shared" ca="1" si="61"/>
        <v>VIGENTE</v>
      </c>
      <c r="F386" s="196" t="str">
        <f t="shared" ca="1" si="62"/>
        <v>OK</v>
      </c>
      <c r="G386" s="194" t="s">
        <v>1615</v>
      </c>
      <c r="H386" s="831" t="s">
        <v>6344</v>
      </c>
      <c r="I386" s="831" t="s">
        <v>6350</v>
      </c>
      <c r="J386" s="194" t="s">
        <v>2364</v>
      </c>
      <c r="K386" s="1179" t="s">
        <v>6359</v>
      </c>
      <c r="L386" s="169"/>
      <c r="M386" s="169"/>
      <c r="N386" s="169"/>
      <c r="O386" s="169"/>
      <c r="P386" s="169"/>
      <c r="Q386" s="169"/>
      <c r="R386" s="169"/>
    </row>
    <row r="387" spans="1:18" s="174" customFormat="1" ht="30" customHeight="1">
      <c r="A387" s="1526" t="s">
        <v>2018</v>
      </c>
      <c r="B387" s="194" t="s">
        <v>6341</v>
      </c>
      <c r="C387" s="830">
        <v>43185</v>
      </c>
      <c r="D387" s="196">
        <v>44998</v>
      </c>
      <c r="E387" s="196" t="str">
        <f t="shared" ref="E387:E390" ca="1" si="63">IF(D387&lt;=$T$2,"CADUCADO","VIGENTE")</f>
        <v>VIGENTE</v>
      </c>
      <c r="F387" s="196" t="str">
        <f t="shared" ref="F387:F390" ca="1" si="64">IF($T$2&gt;=(EDATE(D387,-4)),"ALERTA","OK")</f>
        <v>OK</v>
      </c>
      <c r="G387" s="194" t="s">
        <v>1615</v>
      </c>
      <c r="H387" s="831" t="s">
        <v>6345</v>
      </c>
      <c r="I387" s="831" t="s">
        <v>6351</v>
      </c>
      <c r="J387" s="194" t="s">
        <v>2364</v>
      </c>
      <c r="K387" s="1179" t="s">
        <v>6358</v>
      </c>
      <c r="L387" s="169"/>
      <c r="M387" s="169"/>
      <c r="N387" s="169"/>
      <c r="O387" s="169"/>
      <c r="P387" s="169"/>
      <c r="Q387" s="169"/>
      <c r="R387" s="169"/>
    </row>
    <row r="388" spans="1:18" s="174" customFormat="1" ht="29.25" customHeight="1">
      <c r="A388" s="1526" t="s">
        <v>2018</v>
      </c>
      <c r="B388" s="194" t="s">
        <v>6342</v>
      </c>
      <c r="C388" s="830">
        <v>43185</v>
      </c>
      <c r="D388" s="196">
        <v>44998</v>
      </c>
      <c r="E388" s="196" t="str">
        <f t="shared" ca="1" si="63"/>
        <v>VIGENTE</v>
      </c>
      <c r="F388" s="196" t="str">
        <f t="shared" ca="1" si="64"/>
        <v>OK</v>
      </c>
      <c r="G388" s="194" t="s">
        <v>1615</v>
      </c>
      <c r="H388" s="831" t="s">
        <v>6346</v>
      </c>
      <c r="I388" s="831" t="s">
        <v>6352</v>
      </c>
      <c r="J388" s="194" t="s">
        <v>2364</v>
      </c>
      <c r="K388" s="1179" t="s">
        <v>6357</v>
      </c>
      <c r="L388" s="169"/>
      <c r="M388" s="169"/>
      <c r="N388" s="169"/>
      <c r="O388" s="169"/>
      <c r="P388" s="169"/>
      <c r="Q388" s="169"/>
      <c r="R388" s="169"/>
    </row>
    <row r="389" spans="1:18" s="174" customFormat="1" ht="30" customHeight="1">
      <c r="A389" s="1526" t="s">
        <v>2018</v>
      </c>
      <c r="B389" s="194" t="s">
        <v>6343</v>
      </c>
      <c r="C389" s="830">
        <v>43185</v>
      </c>
      <c r="D389" s="196">
        <v>44998</v>
      </c>
      <c r="E389" s="196" t="str">
        <f t="shared" ca="1" si="63"/>
        <v>VIGENTE</v>
      </c>
      <c r="F389" s="196" t="str">
        <f t="shared" ca="1" si="64"/>
        <v>OK</v>
      </c>
      <c r="G389" s="194" t="s">
        <v>1615</v>
      </c>
      <c r="H389" s="831" t="s">
        <v>6347</v>
      </c>
      <c r="I389" s="831" t="s">
        <v>6353</v>
      </c>
      <c r="J389" s="194" t="s">
        <v>2364</v>
      </c>
      <c r="K389" s="1179" t="s">
        <v>6356</v>
      </c>
      <c r="L389" s="169"/>
      <c r="M389" s="169"/>
      <c r="N389" s="169"/>
      <c r="O389" s="169"/>
      <c r="P389" s="169"/>
      <c r="Q389" s="169"/>
      <c r="R389" s="169"/>
    </row>
    <row r="390" spans="1:18" s="174" customFormat="1" ht="45">
      <c r="A390" s="1526" t="s">
        <v>2018</v>
      </c>
      <c r="B390" s="194" t="s">
        <v>6349</v>
      </c>
      <c r="C390" s="830">
        <v>43185</v>
      </c>
      <c r="D390" s="196">
        <v>44998</v>
      </c>
      <c r="E390" s="196" t="str">
        <f t="shared" ca="1" si="63"/>
        <v>VIGENTE</v>
      </c>
      <c r="F390" s="196" t="str">
        <f t="shared" ca="1" si="64"/>
        <v>OK</v>
      </c>
      <c r="G390" s="194" t="s">
        <v>1615</v>
      </c>
      <c r="H390" s="831" t="s">
        <v>6348</v>
      </c>
      <c r="I390" s="831" t="s">
        <v>6354</v>
      </c>
      <c r="J390" s="194" t="s">
        <v>2364</v>
      </c>
      <c r="K390" s="1179" t="s">
        <v>6355</v>
      </c>
      <c r="L390" s="169"/>
      <c r="M390" s="169"/>
      <c r="N390" s="169"/>
      <c r="O390" s="169"/>
      <c r="P390" s="169"/>
      <c r="Q390" s="169"/>
      <c r="R390" s="169"/>
    </row>
    <row r="391" spans="1:18" s="174" customFormat="1" ht="60">
      <c r="A391" s="1575" t="s">
        <v>2019</v>
      </c>
      <c r="B391" s="1576" t="s">
        <v>4733</v>
      </c>
      <c r="C391" s="1577">
        <v>43185</v>
      </c>
      <c r="D391" s="1578">
        <v>44998</v>
      </c>
      <c r="E391" s="1578" t="str">
        <f ca="1">IF(D391&lt;=$T$2,"CADUCADO","VIGENTE")</f>
        <v>VIGENTE</v>
      </c>
      <c r="F391" s="1578" t="str">
        <f ca="1">IF($T$2&gt;=(EDATE(D391,-4)),"ALERTA","OK")</f>
        <v>OK</v>
      </c>
      <c r="G391" s="1576" t="s">
        <v>1616</v>
      </c>
      <c r="H391" s="1579" t="s">
        <v>6374</v>
      </c>
      <c r="I391" s="1579" t="s">
        <v>6375</v>
      </c>
      <c r="J391" s="1576" t="s">
        <v>4734</v>
      </c>
      <c r="K391" s="1581"/>
      <c r="L391" s="169"/>
      <c r="M391" s="169"/>
      <c r="N391" s="169"/>
      <c r="O391" s="169"/>
      <c r="P391" s="169"/>
      <c r="Q391" s="169"/>
      <c r="R391" s="169"/>
    </row>
    <row r="392" spans="1:18" s="174" customFormat="1" ht="30">
      <c r="A392" s="1526" t="s">
        <v>2018</v>
      </c>
      <c r="B392" s="194" t="s">
        <v>4737</v>
      </c>
      <c r="C392" s="830">
        <v>43185</v>
      </c>
      <c r="D392" s="196">
        <v>44998</v>
      </c>
      <c r="E392" s="196" t="str">
        <f ca="1">IF(D392&lt;=$T$2,"CADUCADO","VIGENTE")</f>
        <v>VIGENTE</v>
      </c>
      <c r="F392" s="196" t="str">
        <f ca="1">IF($T$2&gt;=(EDATE(D392,-4)),"ALERTA","OK")</f>
        <v>OK</v>
      </c>
      <c r="G392" s="194" t="s">
        <v>1616</v>
      </c>
      <c r="H392" s="831" t="s">
        <v>4735</v>
      </c>
      <c r="I392" s="831" t="s">
        <v>6378</v>
      </c>
      <c r="J392" s="197" t="s">
        <v>6381</v>
      </c>
      <c r="K392" s="1179" t="s">
        <v>4736</v>
      </c>
      <c r="L392" s="169"/>
      <c r="M392" s="169"/>
      <c r="N392" s="169"/>
      <c r="O392" s="169"/>
      <c r="P392" s="169"/>
      <c r="Q392" s="169"/>
      <c r="R392" s="169"/>
    </row>
    <row r="393" spans="1:18" s="174" customFormat="1" ht="30">
      <c r="A393" s="1526" t="s">
        <v>2018</v>
      </c>
      <c r="B393" s="194" t="s">
        <v>6386</v>
      </c>
      <c r="C393" s="830">
        <v>43185</v>
      </c>
      <c r="D393" s="196">
        <v>44998</v>
      </c>
      <c r="E393" s="196" t="str">
        <f ca="1">IF(D393&lt;=$T$2,"CADUCADO","VIGENTE")</f>
        <v>VIGENTE</v>
      </c>
      <c r="F393" s="196" t="str">
        <f ca="1">IF($T$2&gt;=(EDATE(D393,-4)),"ALERTA","OK")</f>
        <v>OK</v>
      </c>
      <c r="G393" s="194"/>
      <c r="H393" s="831" t="s">
        <v>6376</v>
      </c>
      <c r="I393" s="831" t="s">
        <v>6379</v>
      </c>
      <c r="J393" s="197" t="s">
        <v>6382</v>
      </c>
      <c r="K393" s="1179" t="s">
        <v>6384</v>
      </c>
      <c r="L393" s="169"/>
      <c r="M393" s="169"/>
      <c r="N393" s="169"/>
      <c r="O393" s="169"/>
      <c r="P393" s="169"/>
      <c r="Q393" s="169"/>
      <c r="R393" s="169"/>
    </row>
    <row r="394" spans="1:18" s="174" customFormat="1" ht="45">
      <c r="A394" s="1526" t="s">
        <v>2018</v>
      </c>
      <c r="B394" s="194" t="s">
        <v>6387</v>
      </c>
      <c r="C394" s="830">
        <v>43185</v>
      </c>
      <c r="D394" s="196">
        <v>44998</v>
      </c>
      <c r="E394" s="196" t="str">
        <f ca="1">IF(D394&lt;=$T$2,"CADUCADO","VIGENTE")</f>
        <v>VIGENTE</v>
      </c>
      <c r="F394" s="196" t="str">
        <f ca="1">IF($T$2&gt;=(EDATE(D394,-4)),"ALERTA","OK")</f>
        <v>OK</v>
      </c>
      <c r="G394" s="194"/>
      <c r="H394" s="831" t="s">
        <v>6377</v>
      </c>
      <c r="I394" s="831" t="s">
        <v>6380</v>
      </c>
      <c r="J394" s="197" t="s">
        <v>6383</v>
      </c>
      <c r="K394" s="1179" t="s">
        <v>6385</v>
      </c>
      <c r="L394" s="169"/>
      <c r="M394" s="169"/>
      <c r="N394" s="169"/>
      <c r="O394" s="169"/>
      <c r="P394" s="169"/>
      <c r="Q394" s="169"/>
      <c r="R394" s="169"/>
    </row>
    <row r="395" spans="1:18" s="174" customFormat="1" ht="60">
      <c r="A395" s="1556" t="s">
        <v>2027</v>
      </c>
      <c r="B395" s="1363" t="s">
        <v>4747</v>
      </c>
      <c r="C395" s="1582">
        <v>43208</v>
      </c>
      <c r="D395" s="1366">
        <v>45034</v>
      </c>
      <c r="E395" s="1363" t="s">
        <v>1616</v>
      </c>
      <c r="F395" s="834" t="str">
        <f t="shared" ca="1" si="58"/>
        <v>OK</v>
      </c>
      <c r="G395" s="1363" t="s">
        <v>1615</v>
      </c>
      <c r="H395" s="1368" t="s">
        <v>6051</v>
      </c>
      <c r="I395" s="1558" t="s">
        <v>4748</v>
      </c>
      <c r="J395" s="1363" t="s">
        <v>4749</v>
      </c>
      <c r="K395" s="1559" t="s">
        <v>6052</v>
      </c>
      <c r="L395" s="169"/>
      <c r="M395" s="169"/>
      <c r="N395" s="169"/>
      <c r="O395" s="169"/>
      <c r="P395" s="169"/>
      <c r="Q395" s="169"/>
      <c r="R395" s="169"/>
    </row>
    <row r="396" spans="1:18" s="174" customFormat="1" ht="60">
      <c r="A396" s="1575" t="s">
        <v>2019</v>
      </c>
      <c r="B396" s="1576" t="s">
        <v>4825</v>
      </c>
      <c r="C396" s="1577">
        <v>43223</v>
      </c>
      <c r="D396" s="1578">
        <v>45077</v>
      </c>
      <c r="E396" s="1578" t="str">
        <f ca="1">IF(D396&lt;=$T$2,"CADUCADO","VIGENTE")</f>
        <v>VIGENTE</v>
      </c>
      <c r="F396" s="1578" t="str">
        <f t="shared" ref="F396:F405" ca="1" si="65">IF($T$2&gt;=(EDATE(D396,-4)),"ALERTA","OK")</f>
        <v>OK</v>
      </c>
      <c r="G396" s="1576" t="s">
        <v>1615</v>
      </c>
      <c r="H396" s="1579" t="s">
        <v>4826</v>
      </c>
      <c r="I396" s="1579" t="s">
        <v>4827</v>
      </c>
      <c r="J396" s="1580" t="s">
        <v>2364</v>
      </c>
      <c r="K396" s="1581"/>
      <c r="L396" s="169"/>
      <c r="M396" s="169"/>
      <c r="N396" s="169"/>
      <c r="O396" s="169"/>
      <c r="P396" s="169"/>
      <c r="Q396" s="169"/>
      <c r="R396" s="169"/>
    </row>
    <row r="397" spans="1:18" s="174" customFormat="1">
      <c r="A397" s="1526" t="s">
        <v>2018</v>
      </c>
      <c r="B397" s="194" t="s">
        <v>4846</v>
      </c>
      <c r="C397" s="830">
        <v>43223</v>
      </c>
      <c r="D397" s="196">
        <v>45077</v>
      </c>
      <c r="E397" s="196" t="str">
        <f t="shared" ref="E397" ca="1" si="66">IF(D397&lt;=$T$2,"CADUCADO","VIGENTE")</f>
        <v>VIGENTE</v>
      </c>
      <c r="F397" s="196" t="str">
        <f t="shared" ref="F397" ca="1" si="67">IF($T$2&gt;=(EDATE(D397,-4)),"ALERTA","OK")</f>
        <v>OK</v>
      </c>
      <c r="G397" s="194" t="s">
        <v>1615</v>
      </c>
      <c r="H397" s="831" t="s">
        <v>4828</v>
      </c>
      <c r="I397" s="831" t="s">
        <v>4829</v>
      </c>
      <c r="J397" s="197"/>
      <c r="K397" s="1179" t="s">
        <v>4855</v>
      </c>
      <c r="L397" s="169"/>
      <c r="M397" s="169"/>
      <c r="N397" s="169"/>
      <c r="O397" s="169"/>
      <c r="P397" s="169"/>
      <c r="Q397" s="169"/>
      <c r="R397" s="169"/>
    </row>
    <row r="398" spans="1:18" s="174" customFormat="1">
      <c r="A398" s="1526" t="s">
        <v>2018</v>
      </c>
      <c r="B398" s="194" t="s">
        <v>4847</v>
      </c>
      <c r="C398" s="830">
        <v>43223</v>
      </c>
      <c r="D398" s="196">
        <v>45077</v>
      </c>
      <c r="E398" s="196" t="str">
        <f t="shared" ref="E398:E405" ca="1" si="68">IF(D398&lt;=$T$2,"CADUCADO","VIGENTE")</f>
        <v>VIGENTE</v>
      </c>
      <c r="F398" s="196" t="str">
        <f t="shared" ca="1" si="65"/>
        <v>OK</v>
      </c>
      <c r="G398" s="194" t="s">
        <v>1615</v>
      </c>
      <c r="H398" s="831" t="s">
        <v>4830</v>
      </c>
      <c r="I398" s="831" t="s">
        <v>4831</v>
      </c>
      <c r="J398" s="197"/>
      <c r="K398" s="1179" t="s">
        <v>4856</v>
      </c>
      <c r="L398" s="169"/>
      <c r="M398" s="169"/>
      <c r="N398" s="169"/>
      <c r="O398" s="169"/>
      <c r="P398" s="169"/>
      <c r="Q398" s="169"/>
      <c r="R398" s="169"/>
    </row>
    <row r="399" spans="1:18" s="174" customFormat="1">
      <c r="A399" s="1526" t="s">
        <v>2018</v>
      </c>
      <c r="B399" s="194" t="s">
        <v>4848</v>
      </c>
      <c r="C399" s="830">
        <v>43223</v>
      </c>
      <c r="D399" s="196">
        <v>45077</v>
      </c>
      <c r="E399" s="196" t="str">
        <f t="shared" ca="1" si="68"/>
        <v>VIGENTE</v>
      </c>
      <c r="F399" s="196" t="str">
        <f t="shared" ca="1" si="65"/>
        <v>OK</v>
      </c>
      <c r="G399" s="194" t="s">
        <v>1615</v>
      </c>
      <c r="H399" s="831" t="s">
        <v>4832</v>
      </c>
      <c r="I399" s="831" t="s">
        <v>4833</v>
      </c>
      <c r="J399" s="197"/>
      <c r="K399" s="1179" t="s">
        <v>4857</v>
      </c>
      <c r="L399" s="169"/>
      <c r="M399" s="169"/>
      <c r="N399" s="169"/>
      <c r="O399" s="169"/>
      <c r="P399" s="169"/>
      <c r="Q399" s="169"/>
      <c r="R399" s="169"/>
    </row>
    <row r="400" spans="1:18" s="174" customFormat="1">
      <c r="A400" s="1526" t="s">
        <v>2018</v>
      </c>
      <c r="B400" s="194" t="s">
        <v>4849</v>
      </c>
      <c r="C400" s="830">
        <v>43223</v>
      </c>
      <c r="D400" s="196">
        <v>45077</v>
      </c>
      <c r="E400" s="196" t="str">
        <f t="shared" ca="1" si="68"/>
        <v>VIGENTE</v>
      </c>
      <c r="F400" s="196" t="str">
        <f t="shared" ca="1" si="65"/>
        <v>OK</v>
      </c>
      <c r="G400" s="194" t="s">
        <v>1615</v>
      </c>
      <c r="H400" s="831" t="s">
        <v>4834</v>
      </c>
      <c r="I400" s="831" t="s">
        <v>4835</v>
      </c>
      <c r="J400" s="197"/>
      <c r="K400" s="1179" t="s">
        <v>4858</v>
      </c>
      <c r="L400" s="169"/>
      <c r="M400" s="169"/>
      <c r="N400" s="169"/>
      <c r="O400" s="169"/>
      <c r="P400" s="169"/>
      <c r="Q400" s="169"/>
      <c r="R400" s="169"/>
    </row>
    <row r="401" spans="1:18" s="174" customFormat="1">
      <c r="A401" s="1526" t="s">
        <v>2018</v>
      </c>
      <c r="B401" s="194" t="s">
        <v>4850</v>
      </c>
      <c r="C401" s="830">
        <v>43223</v>
      </c>
      <c r="D401" s="196">
        <v>45077</v>
      </c>
      <c r="E401" s="196" t="str">
        <f t="shared" ca="1" si="68"/>
        <v>VIGENTE</v>
      </c>
      <c r="F401" s="196" t="str">
        <f t="shared" ca="1" si="65"/>
        <v>OK</v>
      </c>
      <c r="G401" s="194" t="s">
        <v>1615</v>
      </c>
      <c r="H401" s="831" t="s">
        <v>4836</v>
      </c>
      <c r="I401" s="831" t="s">
        <v>4837</v>
      </c>
      <c r="J401" s="197"/>
      <c r="K401" s="1179" t="s">
        <v>4859</v>
      </c>
      <c r="L401" s="169"/>
      <c r="M401" s="169"/>
      <c r="N401" s="169"/>
      <c r="O401" s="169"/>
      <c r="P401" s="169"/>
      <c r="Q401" s="169"/>
      <c r="R401" s="169"/>
    </row>
    <row r="402" spans="1:18" s="174" customFormat="1">
      <c r="A402" s="1526" t="s">
        <v>2018</v>
      </c>
      <c r="B402" s="194" t="s">
        <v>4851</v>
      </c>
      <c r="C402" s="830">
        <v>43223</v>
      </c>
      <c r="D402" s="196">
        <v>45077</v>
      </c>
      <c r="E402" s="196" t="str">
        <f t="shared" ca="1" si="68"/>
        <v>VIGENTE</v>
      </c>
      <c r="F402" s="196" t="str">
        <f t="shared" ca="1" si="65"/>
        <v>OK</v>
      </c>
      <c r="G402" s="194" t="s">
        <v>1615</v>
      </c>
      <c r="H402" s="831" t="s">
        <v>4838</v>
      </c>
      <c r="I402" s="831" t="s">
        <v>4839</v>
      </c>
      <c r="J402" s="197"/>
      <c r="K402" s="1179" t="s">
        <v>4860</v>
      </c>
      <c r="L402" s="169"/>
      <c r="M402" s="169"/>
      <c r="N402" s="169"/>
      <c r="O402" s="169"/>
      <c r="P402" s="169"/>
      <c r="Q402" s="169"/>
      <c r="R402" s="169"/>
    </row>
    <row r="403" spans="1:18" s="174" customFormat="1" ht="30">
      <c r="A403" s="1526" t="s">
        <v>2018</v>
      </c>
      <c r="B403" s="194" t="s">
        <v>4852</v>
      </c>
      <c r="C403" s="830">
        <v>43223</v>
      </c>
      <c r="D403" s="196">
        <v>45077</v>
      </c>
      <c r="E403" s="196" t="str">
        <f t="shared" ca="1" si="68"/>
        <v>VIGENTE</v>
      </c>
      <c r="F403" s="196" t="str">
        <f t="shared" ca="1" si="65"/>
        <v>OK</v>
      </c>
      <c r="G403" s="194" t="s">
        <v>1615</v>
      </c>
      <c r="H403" s="831" t="s">
        <v>4840</v>
      </c>
      <c r="I403" s="831" t="s">
        <v>4841</v>
      </c>
      <c r="J403" s="197"/>
      <c r="K403" s="1179" t="s">
        <v>4861</v>
      </c>
      <c r="L403" s="169"/>
      <c r="M403" s="169"/>
      <c r="N403" s="169"/>
      <c r="O403" s="169"/>
      <c r="P403" s="169"/>
      <c r="Q403" s="169"/>
      <c r="R403" s="169"/>
    </row>
    <row r="404" spans="1:18" s="174" customFormat="1" ht="30">
      <c r="A404" s="1526" t="s">
        <v>2018</v>
      </c>
      <c r="B404" s="194" t="s">
        <v>4853</v>
      </c>
      <c r="C404" s="830">
        <v>43223</v>
      </c>
      <c r="D404" s="196">
        <v>45077</v>
      </c>
      <c r="E404" s="196" t="str">
        <f t="shared" ca="1" si="68"/>
        <v>VIGENTE</v>
      </c>
      <c r="F404" s="196" t="str">
        <f t="shared" ca="1" si="65"/>
        <v>OK</v>
      </c>
      <c r="G404" s="194" t="s">
        <v>1615</v>
      </c>
      <c r="H404" s="831" t="s">
        <v>4842</v>
      </c>
      <c r="I404" s="831" t="s">
        <v>4843</v>
      </c>
      <c r="J404" s="197"/>
      <c r="K404" s="1179" t="s">
        <v>4862</v>
      </c>
      <c r="L404" s="169"/>
      <c r="M404" s="169"/>
      <c r="N404" s="169"/>
      <c r="O404" s="169"/>
      <c r="P404" s="169"/>
      <c r="Q404" s="169"/>
      <c r="R404" s="169"/>
    </row>
    <row r="405" spans="1:18" s="174" customFormat="1">
      <c r="A405" s="1526" t="s">
        <v>2018</v>
      </c>
      <c r="B405" s="194" t="s">
        <v>4854</v>
      </c>
      <c r="C405" s="830">
        <v>43223</v>
      </c>
      <c r="D405" s="196">
        <v>45077</v>
      </c>
      <c r="E405" s="196" t="str">
        <f t="shared" ca="1" si="68"/>
        <v>VIGENTE</v>
      </c>
      <c r="F405" s="196" t="str">
        <f t="shared" ca="1" si="65"/>
        <v>OK</v>
      </c>
      <c r="G405" s="194" t="s">
        <v>1615</v>
      </c>
      <c r="H405" s="831" t="s">
        <v>4844</v>
      </c>
      <c r="I405" s="831" t="s">
        <v>4845</v>
      </c>
      <c r="J405" s="197"/>
      <c r="K405" s="1179" t="s">
        <v>4863</v>
      </c>
      <c r="L405" s="169"/>
      <c r="M405" s="169"/>
      <c r="N405" s="169"/>
      <c r="O405" s="169"/>
      <c r="P405" s="169"/>
      <c r="Q405" s="169"/>
      <c r="R405" s="169"/>
    </row>
    <row r="406" spans="1:18" s="174" customFormat="1" ht="45">
      <c r="A406" s="1575" t="s">
        <v>2019</v>
      </c>
      <c r="B406" s="1576" t="s">
        <v>4813</v>
      </c>
      <c r="C406" s="1577">
        <v>43223</v>
      </c>
      <c r="D406" s="1578">
        <v>45049</v>
      </c>
      <c r="E406" s="1583" t="str">
        <f t="shared" ref="E406:E411" ca="1" si="69">IF(D406&lt;=$T$2,"CADUCADO","VIGENTE")</f>
        <v>VIGENTE</v>
      </c>
      <c r="F406" s="1583" t="str">
        <f t="shared" ref="F406:F411" ca="1" si="70">IF($T$2&gt;=(EDATE(D406,-4)),"ALERTA","OK")</f>
        <v>OK</v>
      </c>
      <c r="G406" s="1576" t="s">
        <v>1616</v>
      </c>
      <c r="H406" s="1579" t="s">
        <v>4814</v>
      </c>
      <c r="I406" s="1579" t="s">
        <v>4815</v>
      </c>
      <c r="J406" s="1580"/>
      <c r="K406" s="1581"/>
      <c r="L406" s="169"/>
      <c r="M406" s="169"/>
      <c r="N406" s="169"/>
      <c r="O406" s="169"/>
      <c r="P406" s="169"/>
      <c r="Q406" s="169"/>
      <c r="R406" s="169"/>
    </row>
    <row r="407" spans="1:18" s="174" customFormat="1" ht="30">
      <c r="A407" s="1526" t="s">
        <v>2018</v>
      </c>
      <c r="B407" s="194" t="s">
        <v>4816</v>
      </c>
      <c r="C407" s="830">
        <v>43223</v>
      </c>
      <c r="D407" s="196">
        <v>45049</v>
      </c>
      <c r="E407" s="196" t="str">
        <f t="shared" ca="1" si="69"/>
        <v>VIGENTE</v>
      </c>
      <c r="F407" s="196" t="str">
        <f t="shared" ca="1" si="70"/>
        <v>OK</v>
      </c>
      <c r="G407" s="194" t="s">
        <v>1616</v>
      </c>
      <c r="H407" s="831" t="s">
        <v>4818</v>
      </c>
      <c r="I407" s="831" t="s">
        <v>4819</v>
      </c>
      <c r="J407" s="194" t="s">
        <v>4820</v>
      </c>
      <c r="K407" s="1179" t="s">
        <v>4821</v>
      </c>
      <c r="L407" s="169"/>
      <c r="M407" s="169"/>
      <c r="N407" s="169"/>
      <c r="O407" s="169"/>
      <c r="P407" s="169"/>
      <c r="Q407" s="169"/>
      <c r="R407" s="169"/>
    </row>
    <row r="408" spans="1:18" s="174" customFormat="1" ht="30">
      <c r="A408" s="1526" t="s">
        <v>2018</v>
      </c>
      <c r="B408" s="194" t="s">
        <v>4817</v>
      </c>
      <c r="C408" s="830">
        <v>43223</v>
      </c>
      <c r="D408" s="196">
        <v>45049</v>
      </c>
      <c r="E408" s="196" t="str">
        <f t="shared" ca="1" si="69"/>
        <v>VIGENTE</v>
      </c>
      <c r="F408" s="196" t="str">
        <f t="shared" ca="1" si="70"/>
        <v>OK</v>
      </c>
      <c r="G408" s="194" t="s">
        <v>1616</v>
      </c>
      <c r="H408" s="831" t="s">
        <v>4822</v>
      </c>
      <c r="I408" s="831" t="s">
        <v>4824</v>
      </c>
      <c r="J408" s="194" t="s">
        <v>4820</v>
      </c>
      <c r="K408" s="1179" t="s">
        <v>4823</v>
      </c>
      <c r="L408" s="169"/>
      <c r="M408" s="169"/>
      <c r="N408" s="169"/>
      <c r="O408" s="169"/>
      <c r="P408" s="169"/>
      <c r="Q408" s="169"/>
      <c r="R408" s="169"/>
    </row>
    <row r="409" spans="1:18" s="174" customFormat="1" ht="45">
      <c r="A409" s="1556" t="s">
        <v>2027</v>
      </c>
      <c r="B409" s="1363" t="s">
        <v>4884</v>
      </c>
      <c r="C409" s="1557">
        <v>43251</v>
      </c>
      <c r="D409" s="1366">
        <v>45077</v>
      </c>
      <c r="E409" s="1366" t="str">
        <f ca="1">IF(D409&lt;=$T$2,"CADUCADO","VIGENTE")</f>
        <v>VIGENTE</v>
      </c>
      <c r="F409" s="1366" t="str">
        <f ca="1">IF($T$2&gt;=(EDATE(D409,-4)),"ALERTA","OK")</f>
        <v>OK</v>
      </c>
      <c r="G409" s="1363" t="s">
        <v>1615</v>
      </c>
      <c r="H409" s="1558" t="s">
        <v>4885</v>
      </c>
      <c r="I409" s="1558" t="s">
        <v>4886</v>
      </c>
      <c r="J409" s="1363" t="s">
        <v>4749</v>
      </c>
      <c r="K409" s="1559" t="s">
        <v>4887</v>
      </c>
      <c r="L409" s="169"/>
      <c r="M409" s="169"/>
      <c r="N409" s="169"/>
      <c r="O409" s="169"/>
      <c r="P409" s="169"/>
      <c r="Q409" s="169"/>
      <c r="R409" s="169"/>
    </row>
    <row r="410" spans="1:18" s="174" customFormat="1" ht="60">
      <c r="A410" s="1575" t="s">
        <v>2019</v>
      </c>
      <c r="B410" s="1576" t="s">
        <v>4864</v>
      </c>
      <c r="C410" s="1577">
        <v>43251</v>
      </c>
      <c r="D410" s="1578">
        <v>45077</v>
      </c>
      <c r="E410" s="1578" t="str">
        <f t="shared" ref="E410" ca="1" si="71">IF(D410&lt;=$T$2,"CADUCADO","VIGENTE")</f>
        <v>VIGENTE</v>
      </c>
      <c r="F410" s="1578" t="str">
        <f t="shared" ref="F410" ca="1" si="72">IF($T$2&gt;=(EDATE(D410,-4)),"ALERTA","OK")</f>
        <v>OK</v>
      </c>
      <c r="G410" s="1576" t="s">
        <v>1616</v>
      </c>
      <c r="H410" s="1579" t="s">
        <v>4865</v>
      </c>
      <c r="I410" s="1579" t="s">
        <v>4866</v>
      </c>
      <c r="J410" s="1580"/>
      <c r="K410" s="1581"/>
      <c r="L410" s="169"/>
      <c r="M410" s="169"/>
      <c r="N410" s="169"/>
      <c r="O410" s="169"/>
      <c r="P410" s="169"/>
      <c r="Q410" s="169"/>
      <c r="R410" s="169"/>
    </row>
    <row r="411" spans="1:18" s="174" customFormat="1" ht="30">
      <c r="A411" s="1526" t="s">
        <v>2018</v>
      </c>
      <c r="B411" s="194" t="s">
        <v>4867</v>
      </c>
      <c r="C411" s="830">
        <v>43251</v>
      </c>
      <c r="D411" s="196">
        <v>45077</v>
      </c>
      <c r="E411" s="196" t="str">
        <f t="shared" ca="1" si="69"/>
        <v>VIGENTE</v>
      </c>
      <c r="F411" s="196" t="str">
        <f t="shared" ca="1" si="70"/>
        <v>OK</v>
      </c>
      <c r="G411" s="194" t="s">
        <v>1616</v>
      </c>
      <c r="H411" s="831" t="s">
        <v>4870</v>
      </c>
      <c r="I411" s="831" t="s">
        <v>4871</v>
      </c>
      <c r="J411" s="1584" t="s">
        <v>4872</v>
      </c>
      <c r="K411" s="1179" t="s">
        <v>4873</v>
      </c>
      <c r="L411" s="169"/>
      <c r="M411" s="169"/>
      <c r="N411" s="169"/>
      <c r="O411" s="169"/>
      <c r="P411" s="169"/>
      <c r="Q411" s="169"/>
      <c r="R411" s="169"/>
    </row>
    <row r="412" spans="1:18" s="174" customFormat="1" ht="30">
      <c r="A412" s="1526" t="s">
        <v>2018</v>
      </c>
      <c r="B412" s="194" t="s">
        <v>4868</v>
      </c>
      <c r="C412" s="830">
        <v>43251</v>
      </c>
      <c r="D412" s="196">
        <v>45077</v>
      </c>
      <c r="E412" s="196" t="str">
        <f t="shared" ref="E412:E413" ca="1" si="73">IF(D412&lt;=$T$2,"CADUCADO","VIGENTE")</f>
        <v>VIGENTE</v>
      </c>
      <c r="F412" s="196" t="str">
        <f t="shared" ref="F412:F413" ca="1" si="74">IF($T$2&gt;=(EDATE(D412,-4)),"ALERTA","OK")</f>
        <v>OK</v>
      </c>
      <c r="G412" s="194" t="s">
        <v>1616</v>
      </c>
      <c r="H412" s="831" t="s">
        <v>4874</v>
      </c>
      <c r="I412" s="1585" t="s">
        <v>4876</v>
      </c>
      <c r="J412" s="194" t="s">
        <v>821</v>
      </c>
      <c r="K412" s="1179" t="s">
        <v>4877</v>
      </c>
      <c r="L412" s="169"/>
      <c r="M412" s="169"/>
      <c r="N412" s="169"/>
      <c r="O412" s="169"/>
      <c r="P412" s="169"/>
      <c r="Q412" s="169"/>
      <c r="R412" s="169"/>
    </row>
    <row r="413" spans="1:18" s="174" customFormat="1" ht="30">
      <c r="A413" s="1526" t="s">
        <v>2018</v>
      </c>
      <c r="B413" s="194" t="s">
        <v>4869</v>
      </c>
      <c r="C413" s="830">
        <v>43251</v>
      </c>
      <c r="D413" s="196">
        <v>45077</v>
      </c>
      <c r="E413" s="196" t="str">
        <f t="shared" ca="1" si="73"/>
        <v>VIGENTE</v>
      </c>
      <c r="F413" s="196" t="str">
        <f t="shared" ca="1" si="74"/>
        <v>OK</v>
      </c>
      <c r="G413" s="194" t="s">
        <v>1616</v>
      </c>
      <c r="H413" s="831" t="s">
        <v>4875</v>
      </c>
      <c r="I413" s="831" t="s">
        <v>4878</v>
      </c>
      <c r="J413" s="194" t="s">
        <v>821</v>
      </c>
      <c r="K413" s="1179" t="s">
        <v>4879</v>
      </c>
      <c r="L413" s="169"/>
      <c r="M413" s="169"/>
      <c r="N413" s="169"/>
      <c r="O413" s="169"/>
      <c r="P413" s="169"/>
      <c r="Q413" s="169"/>
      <c r="R413" s="169"/>
    </row>
    <row r="414" spans="1:18" s="174" customFormat="1" ht="30">
      <c r="A414" s="1526" t="s">
        <v>2017</v>
      </c>
      <c r="B414" s="194" t="s">
        <v>5012</v>
      </c>
      <c r="C414" s="830">
        <v>43305</v>
      </c>
      <c r="D414" s="196">
        <v>45131</v>
      </c>
      <c r="E414" s="196" t="str">
        <f t="shared" ref="E414:E420" ca="1" si="75">IF(D414&lt;=$T$2,"CADUCADO","VIGENTE")</f>
        <v>VIGENTE</v>
      </c>
      <c r="F414" s="196" t="str">
        <f t="shared" ref="F414:F420" ca="1" si="76">IF($T$2&gt;=(EDATE(D414,-4)),"ALERTA","OK")</f>
        <v>OK</v>
      </c>
      <c r="G414" s="194" t="s">
        <v>1614</v>
      </c>
      <c r="H414" s="831" t="s">
        <v>5011</v>
      </c>
      <c r="I414" s="831" t="s">
        <v>5013</v>
      </c>
      <c r="J414" s="197"/>
      <c r="K414" s="1179"/>
      <c r="L414" s="169"/>
      <c r="M414" s="169"/>
      <c r="N414" s="169"/>
      <c r="O414" s="169"/>
      <c r="P414" s="169"/>
      <c r="Q414" s="169"/>
      <c r="R414" s="169"/>
    </row>
    <row r="415" spans="1:18" s="174" customFormat="1" ht="30">
      <c r="A415" s="1526" t="s">
        <v>2017</v>
      </c>
      <c r="B415" s="194" t="s">
        <v>5026</v>
      </c>
      <c r="C415" s="830">
        <v>43321</v>
      </c>
      <c r="D415" s="196">
        <v>45147</v>
      </c>
      <c r="E415" s="196" t="str">
        <f ca="1">IF(D415&lt;=$T$2,"CADUCADO","VIGENTE")</f>
        <v>VIGENTE</v>
      </c>
      <c r="F415" s="196" t="str">
        <f ca="1">IF($T$2&gt;=(EDATE(D415,-4)),"ALERTA","OK")</f>
        <v>OK</v>
      </c>
      <c r="G415" s="194" t="s">
        <v>1615</v>
      </c>
      <c r="H415" s="831" t="s">
        <v>5024</v>
      </c>
      <c r="I415" s="831" t="s">
        <v>5025</v>
      </c>
      <c r="J415" s="194" t="s">
        <v>5936</v>
      </c>
      <c r="K415" s="1179" t="s">
        <v>5937</v>
      </c>
      <c r="L415" s="169"/>
      <c r="M415" s="169"/>
      <c r="N415" s="169"/>
      <c r="O415" s="169"/>
      <c r="P415" s="169"/>
      <c r="Q415" s="169"/>
      <c r="R415" s="169"/>
    </row>
    <row r="416" spans="1:18" s="174" customFormat="1" ht="60">
      <c r="A416" s="1556" t="s">
        <v>2027</v>
      </c>
      <c r="B416" s="1363" t="s">
        <v>5019</v>
      </c>
      <c r="C416" s="1557">
        <v>43340</v>
      </c>
      <c r="D416" s="1366">
        <v>45166</v>
      </c>
      <c r="E416" s="1366" t="str">
        <f t="shared" ca="1" si="75"/>
        <v>VIGENTE</v>
      </c>
      <c r="F416" s="1366" t="str">
        <f t="shared" ca="1" si="76"/>
        <v>OK</v>
      </c>
      <c r="G416" s="1363" t="s">
        <v>1615</v>
      </c>
      <c r="H416" s="1558" t="s">
        <v>5020</v>
      </c>
      <c r="I416" s="1558" t="s">
        <v>5021</v>
      </c>
      <c r="J416" s="1363" t="s">
        <v>5022</v>
      </c>
      <c r="K416" s="1559" t="s">
        <v>5023</v>
      </c>
      <c r="L416" s="169"/>
      <c r="M416" s="169"/>
      <c r="N416" s="169"/>
      <c r="O416" s="169"/>
      <c r="P416" s="169"/>
      <c r="Q416" s="169"/>
      <c r="R416" s="169"/>
    </row>
    <row r="417" spans="1:18" s="174" customFormat="1" ht="45">
      <c r="A417" s="1556" t="s">
        <v>2079</v>
      </c>
      <c r="B417" s="1363" t="s">
        <v>5031</v>
      </c>
      <c r="C417" s="1557">
        <v>43340</v>
      </c>
      <c r="D417" s="1366">
        <v>45166</v>
      </c>
      <c r="E417" s="1366" t="str">
        <f ca="1">IF(D417&lt;=$T$2,"CADUCADO","VIGENTE")</f>
        <v>VIGENTE</v>
      </c>
      <c r="F417" s="1366" t="str">
        <f ca="1">IF($T$2&gt;=(EDATE(D417,-4)),"ALERTA","OK")</f>
        <v>OK</v>
      </c>
      <c r="G417" s="1363" t="s">
        <v>1615</v>
      </c>
      <c r="H417" s="1558" t="s">
        <v>5032</v>
      </c>
      <c r="I417" s="1558" t="s">
        <v>5033</v>
      </c>
      <c r="J417" s="1363" t="s">
        <v>5034</v>
      </c>
      <c r="K417" s="1559" t="s">
        <v>5035</v>
      </c>
      <c r="L417" s="169"/>
    </row>
    <row r="418" spans="1:18" s="174" customFormat="1" ht="60">
      <c r="A418" s="1556" t="s">
        <v>2027</v>
      </c>
      <c r="B418" s="1363" t="s">
        <v>5036</v>
      </c>
      <c r="C418" s="1557">
        <v>43340</v>
      </c>
      <c r="D418" s="1366">
        <v>45166</v>
      </c>
      <c r="E418" s="1366" t="str">
        <f ca="1">IF(D418&lt;=$T$2,"CADUCADO","VIGENTE")</f>
        <v>VIGENTE</v>
      </c>
      <c r="F418" s="1366" t="str">
        <f ca="1">IF($T$2&gt;=(EDATE(D418,-4)),"ALERTA","OK")</f>
        <v>OK</v>
      </c>
      <c r="G418" s="1363" t="s">
        <v>1615</v>
      </c>
      <c r="H418" s="1558" t="s">
        <v>6395</v>
      </c>
      <c r="I418" s="1558" t="s">
        <v>5037</v>
      </c>
      <c r="J418" s="1363" t="s">
        <v>6396</v>
      </c>
      <c r="K418" s="1559" t="s">
        <v>6397</v>
      </c>
      <c r="L418" s="169"/>
    </row>
    <row r="419" spans="1:18" s="174" customFormat="1" ht="30">
      <c r="A419" s="1526" t="s">
        <v>2017</v>
      </c>
      <c r="B419" s="194" t="s">
        <v>5030</v>
      </c>
      <c r="C419" s="830">
        <v>43340</v>
      </c>
      <c r="D419" s="196">
        <v>45166</v>
      </c>
      <c r="E419" s="196" t="str">
        <f t="shared" ca="1" si="75"/>
        <v>VIGENTE</v>
      </c>
      <c r="F419" s="196" t="str">
        <f t="shared" ca="1" si="76"/>
        <v>OK</v>
      </c>
      <c r="G419" s="194" t="s">
        <v>1615</v>
      </c>
      <c r="H419" s="831" t="s">
        <v>5027</v>
      </c>
      <c r="I419" s="831" t="s">
        <v>5028</v>
      </c>
      <c r="J419" s="194" t="s">
        <v>3979</v>
      </c>
      <c r="K419" s="1179" t="s">
        <v>5029</v>
      </c>
      <c r="L419" s="169"/>
    </row>
    <row r="420" spans="1:18" s="174" customFormat="1" ht="75">
      <c r="A420" s="1526" t="s">
        <v>2017</v>
      </c>
      <c r="B420" s="194" t="s">
        <v>5018</v>
      </c>
      <c r="C420" s="830">
        <v>43340</v>
      </c>
      <c r="D420" s="196">
        <v>45166</v>
      </c>
      <c r="E420" s="196" t="str">
        <f t="shared" ca="1" si="75"/>
        <v>VIGENTE</v>
      </c>
      <c r="F420" s="196" t="str">
        <f t="shared" ca="1" si="76"/>
        <v>OK</v>
      </c>
      <c r="G420" s="194" t="s">
        <v>1615</v>
      </c>
      <c r="H420" s="831" t="s">
        <v>5014</v>
      </c>
      <c r="I420" s="831" t="s">
        <v>5015</v>
      </c>
      <c r="J420" s="194" t="s">
        <v>5016</v>
      </c>
      <c r="K420" s="1179" t="s">
        <v>5017</v>
      </c>
      <c r="L420" s="169"/>
      <c r="M420" s="169"/>
      <c r="N420" s="169"/>
      <c r="O420" s="169"/>
      <c r="P420" s="169"/>
      <c r="Q420" s="169"/>
      <c r="R420" s="169"/>
    </row>
    <row r="421" spans="1:18" s="174" customFormat="1" ht="30">
      <c r="A421" s="1526" t="s">
        <v>2017</v>
      </c>
      <c r="B421" s="194" t="s">
        <v>5041</v>
      </c>
      <c r="C421" s="830">
        <v>43360</v>
      </c>
      <c r="D421" s="196">
        <v>45186</v>
      </c>
      <c r="E421" s="196" t="s">
        <v>5068</v>
      </c>
      <c r="F421" s="196" t="s">
        <v>5069</v>
      </c>
      <c r="G421" s="194" t="s">
        <v>1616</v>
      </c>
      <c r="H421" s="831" t="s">
        <v>5040</v>
      </c>
      <c r="I421" s="831" t="s">
        <v>5042</v>
      </c>
      <c r="J421" s="933" t="s">
        <v>5044</v>
      </c>
      <c r="K421" s="1179" t="s">
        <v>5043</v>
      </c>
      <c r="L421" s="169"/>
      <c r="M421" s="169"/>
      <c r="N421" s="169"/>
      <c r="O421" s="169"/>
      <c r="P421" s="169"/>
      <c r="Q421" s="169"/>
      <c r="R421" s="169"/>
    </row>
    <row r="422" spans="1:18" s="174" customFormat="1" ht="60">
      <c r="A422" s="1556" t="s">
        <v>2026</v>
      </c>
      <c r="B422" s="1363" t="s">
        <v>5087</v>
      </c>
      <c r="C422" s="1557">
        <v>43385</v>
      </c>
      <c r="D422" s="1366">
        <v>45211</v>
      </c>
      <c r="E422" s="1366" t="str">
        <f t="shared" ref="E422:E427" ca="1" si="77">IF(D422&lt;=$T$2,"CADUCADO","VIGENTE")</f>
        <v>VIGENTE</v>
      </c>
      <c r="F422" s="1366" t="str">
        <f t="shared" ref="F422:F427" ca="1" si="78">IF($T$2&gt;=(EDATE(D422,-4)),"ALERTA","OK")</f>
        <v>OK</v>
      </c>
      <c r="G422" s="1363" t="s">
        <v>1615</v>
      </c>
      <c r="H422" s="1558" t="s">
        <v>5088</v>
      </c>
      <c r="I422" s="1558" t="s">
        <v>5089</v>
      </c>
      <c r="J422" s="1363" t="s">
        <v>6070</v>
      </c>
      <c r="K422" s="1559" t="s">
        <v>6071</v>
      </c>
      <c r="L422" s="169"/>
      <c r="M422" s="169"/>
      <c r="N422" s="169"/>
      <c r="O422" s="169"/>
      <c r="P422" s="169"/>
      <c r="Q422" s="169"/>
      <c r="R422" s="169"/>
    </row>
    <row r="423" spans="1:18" s="174" customFormat="1" ht="45">
      <c r="A423" s="1526" t="s">
        <v>2017</v>
      </c>
      <c r="B423" s="194" t="s">
        <v>5074</v>
      </c>
      <c r="C423" s="830">
        <v>43385</v>
      </c>
      <c r="D423" s="196">
        <v>45211</v>
      </c>
      <c r="E423" s="196" t="str">
        <f t="shared" ca="1" si="77"/>
        <v>VIGENTE</v>
      </c>
      <c r="F423" s="196" t="str">
        <f t="shared" ca="1" si="78"/>
        <v>OK</v>
      </c>
      <c r="G423" s="194" t="s">
        <v>1616</v>
      </c>
      <c r="H423" s="831" t="s">
        <v>5075</v>
      </c>
      <c r="I423" s="831" t="s">
        <v>5076</v>
      </c>
      <c r="J423" s="194" t="s">
        <v>4107</v>
      </c>
      <c r="K423" s="1179" t="s">
        <v>5077</v>
      </c>
      <c r="L423" s="169"/>
      <c r="M423" s="169"/>
      <c r="N423" s="169"/>
      <c r="O423" s="169"/>
      <c r="P423" s="169"/>
      <c r="Q423" s="169"/>
      <c r="R423" s="169"/>
    </row>
    <row r="424" spans="1:18" s="174" customFormat="1" ht="45">
      <c r="A424" s="1526" t="s">
        <v>2017</v>
      </c>
      <c r="B424" s="194" t="s">
        <v>5073</v>
      </c>
      <c r="C424" s="830">
        <v>43388</v>
      </c>
      <c r="D424" s="196">
        <v>45214</v>
      </c>
      <c r="E424" s="196" t="str">
        <f t="shared" ca="1" si="77"/>
        <v>VIGENTE</v>
      </c>
      <c r="F424" s="196" t="str">
        <f t="shared" ca="1" si="78"/>
        <v>OK</v>
      </c>
      <c r="G424" s="194" t="s">
        <v>1616</v>
      </c>
      <c r="H424" s="831" t="s">
        <v>5070</v>
      </c>
      <c r="I424" s="831" t="s">
        <v>5071</v>
      </c>
      <c r="J424" s="194" t="s">
        <v>4107</v>
      </c>
      <c r="K424" s="1179" t="s">
        <v>5072</v>
      </c>
      <c r="L424" s="169"/>
      <c r="M424" s="169"/>
      <c r="N424" s="169"/>
      <c r="O424" s="169"/>
      <c r="P424" s="169"/>
      <c r="Q424" s="169"/>
      <c r="R424" s="169"/>
    </row>
    <row r="425" spans="1:18" s="174" customFormat="1" ht="45">
      <c r="A425" s="1526" t="s">
        <v>2017</v>
      </c>
      <c r="B425" s="194" t="s">
        <v>5078</v>
      </c>
      <c r="C425" s="830">
        <v>43388</v>
      </c>
      <c r="D425" s="196">
        <v>45214</v>
      </c>
      <c r="E425" s="196" t="str">
        <f t="shared" ca="1" si="77"/>
        <v>VIGENTE</v>
      </c>
      <c r="F425" s="196" t="str">
        <f t="shared" ca="1" si="78"/>
        <v>OK</v>
      </c>
      <c r="G425" s="194" t="s">
        <v>1616</v>
      </c>
      <c r="H425" s="831" t="s">
        <v>5079</v>
      </c>
      <c r="I425" s="831" t="s">
        <v>5080</v>
      </c>
      <c r="J425" s="933" t="s">
        <v>4107</v>
      </c>
      <c r="K425" s="1179" t="s">
        <v>5081</v>
      </c>
      <c r="L425" s="169"/>
      <c r="M425" s="169"/>
      <c r="N425" s="169"/>
      <c r="O425" s="169"/>
      <c r="P425" s="169"/>
      <c r="Q425" s="169"/>
      <c r="R425" s="169"/>
    </row>
    <row r="426" spans="1:18" s="174" customFormat="1" ht="75">
      <c r="A426" s="1556" t="s">
        <v>2027</v>
      </c>
      <c r="B426" s="1363" t="s">
        <v>5086</v>
      </c>
      <c r="C426" s="1557">
        <v>43395</v>
      </c>
      <c r="D426" s="1366">
        <v>45221</v>
      </c>
      <c r="E426" s="1366" t="str">
        <f t="shared" ca="1" si="77"/>
        <v>VIGENTE</v>
      </c>
      <c r="F426" s="1366" t="str">
        <f t="shared" ca="1" si="78"/>
        <v>OK</v>
      </c>
      <c r="G426" s="1363" t="s">
        <v>1617</v>
      </c>
      <c r="H426" s="1558" t="s">
        <v>5082</v>
      </c>
      <c r="I426" s="1558" t="s">
        <v>5083</v>
      </c>
      <c r="J426" s="1586" t="s">
        <v>5085</v>
      </c>
      <c r="K426" s="1559" t="s">
        <v>5084</v>
      </c>
      <c r="L426" s="169"/>
      <c r="M426" s="169"/>
      <c r="N426" s="169"/>
      <c r="O426" s="169"/>
      <c r="P426" s="169"/>
      <c r="Q426" s="169"/>
      <c r="R426" s="169"/>
    </row>
    <row r="427" spans="1:18" s="174" customFormat="1" ht="30">
      <c r="A427" s="1575" t="s">
        <v>2019</v>
      </c>
      <c r="B427" s="1576" t="s">
        <v>5093</v>
      </c>
      <c r="C427" s="1577">
        <v>43409</v>
      </c>
      <c r="D427" s="1578">
        <v>45235</v>
      </c>
      <c r="E427" s="1578" t="str">
        <f t="shared" ca="1" si="77"/>
        <v>VIGENTE</v>
      </c>
      <c r="F427" s="1578" t="str">
        <f t="shared" ca="1" si="78"/>
        <v>OK</v>
      </c>
      <c r="G427" s="1576" t="s">
        <v>1616</v>
      </c>
      <c r="H427" s="1579" t="s">
        <v>5092</v>
      </c>
      <c r="I427" s="1579"/>
      <c r="J427" s="1580"/>
      <c r="K427" s="1581"/>
      <c r="L427" s="169"/>
      <c r="M427" s="169"/>
      <c r="N427" s="169"/>
      <c r="O427" s="169"/>
      <c r="P427" s="169"/>
      <c r="Q427" s="169"/>
      <c r="R427" s="169"/>
    </row>
    <row r="428" spans="1:18" s="174" customFormat="1" ht="30">
      <c r="A428" s="1526" t="s">
        <v>2018</v>
      </c>
      <c r="B428" s="194" t="s">
        <v>5094</v>
      </c>
      <c r="C428" s="830">
        <v>43409</v>
      </c>
      <c r="D428" s="196">
        <v>45235</v>
      </c>
      <c r="E428" s="196" t="str">
        <f t="shared" ref="E428:E430" ca="1" si="79">IF(D428&lt;=$T$2,"CADUCADO","VIGENTE")</f>
        <v>VIGENTE</v>
      </c>
      <c r="F428" s="196" t="str">
        <f t="shared" ref="F428:F430" ca="1" si="80">IF($T$2&gt;=(EDATE(D428,-4)),"ALERTA","OK")</f>
        <v>OK</v>
      </c>
      <c r="G428" s="194" t="s">
        <v>1616</v>
      </c>
      <c r="H428" s="831" t="s">
        <v>5098</v>
      </c>
      <c r="I428" s="831" t="s">
        <v>5102</v>
      </c>
      <c r="J428" s="194" t="s">
        <v>5111</v>
      </c>
      <c r="K428" s="1179" t="s">
        <v>5106</v>
      </c>
      <c r="L428" s="169"/>
      <c r="M428" s="169"/>
      <c r="N428" s="169"/>
      <c r="O428" s="169"/>
      <c r="P428" s="169"/>
      <c r="Q428" s="169"/>
      <c r="R428" s="169"/>
    </row>
    <row r="429" spans="1:18" s="174" customFormat="1" ht="30">
      <c r="A429" s="1526" t="s">
        <v>2018</v>
      </c>
      <c r="B429" s="194" t="s">
        <v>5095</v>
      </c>
      <c r="C429" s="830">
        <v>43409</v>
      </c>
      <c r="D429" s="196">
        <v>45235</v>
      </c>
      <c r="E429" s="196" t="str">
        <f t="shared" ca="1" si="79"/>
        <v>VIGENTE</v>
      </c>
      <c r="F429" s="196" t="str">
        <f t="shared" ca="1" si="80"/>
        <v>OK</v>
      </c>
      <c r="G429" s="194" t="s">
        <v>1616</v>
      </c>
      <c r="H429" s="831" t="s">
        <v>5099</v>
      </c>
      <c r="I429" s="831" t="s">
        <v>5103</v>
      </c>
      <c r="J429" s="194" t="s">
        <v>5111</v>
      </c>
      <c r="K429" s="1179" t="s">
        <v>5107</v>
      </c>
      <c r="L429" s="169"/>
      <c r="M429" s="169"/>
      <c r="N429" s="169"/>
      <c r="O429" s="169"/>
      <c r="P429" s="169"/>
      <c r="Q429" s="169"/>
      <c r="R429" s="169"/>
    </row>
    <row r="430" spans="1:18" s="174" customFormat="1" ht="30">
      <c r="A430" s="1634" t="s">
        <v>2018</v>
      </c>
      <c r="B430" s="1635" t="s">
        <v>5096</v>
      </c>
      <c r="C430" s="1636">
        <v>43409</v>
      </c>
      <c r="D430" s="1345">
        <v>45235</v>
      </c>
      <c r="E430" s="1345" t="str">
        <f t="shared" ca="1" si="79"/>
        <v>VIGENTE</v>
      </c>
      <c r="F430" s="1345" t="str">
        <f t="shared" ca="1" si="80"/>
        <v>OK</v>
      </c>
      <c r="G430" s="1635" t="s">
        <v>1616</v>
      </c>
      <c r="H430" s="1637" t="s">
        <v>5100</v>
      </c>
      <c r="I430" s="1637" t="s">
        <v>5104</v>
      </c>
      <c r="J430" s="1635" t="s">
        <v>5111</v>
      </c>
      <c r="K430" s="1638" t="s">
        <v>5108</v>
      </c>
      <c r="L430" s="169"/>
      <c r="M430" s="169"/>
      <c r="N430" s="169"/>
      <c r="O430" s="169"/>
      <c r="P430" s="169"/>
      <c r="Q430" s="169"/>
      <c r="R430" s="169"/>
    </row>
    <row r="431" spans="1:18" s="174" customFormat="1">
      <c r="A431" s="1639" t="s">
        <v>2018</v>
      </c>
      <c r="B431" s="1640" t="s">
        <v>5097</v>
      </c>
      <c r="C431" s="1641">
        <v>43409</v>
      </c>
      <c r="D431" s="1642">
        <v>45235</v>
      </c>
      <c r="E431" s="1642" t="str">
        <f ca="1">IF(D431&lt;=$T$2,"CADUCADO","VIGENTE")</f>
        <v>VIGENTE</v>
      </c>
      <c r="F431" s="1642" t="str">
        <f ca="1">IF($T$2&gt;=(EDATE(D431,-4)),"ALERTA","OK")</f>
        <v>OK</v>
      </c>
      <c r="G431" s="1640" t="s">
        <v>1616</v>
      </c>
      <c r="H431" s="1643" t="s">
        <v>5101</v>
      </c>
      <c r="I431" s="1643" t="s">
        <v>5105</v>
      </c>
      <c r="J431" s="1644" t="s">
        <v>5110</v>
      </c>
      <c r="K431" s="1645" t="s">
        <v>5109</v>
      </c>
      <c r="L431" s="169"/>
      <c r="M431" s="169"/>
      <c r="N431" s="169"/>
      <c r="O431" s="169"/>
      <c r="P431" s="169"/>
      <c r="Q431" s="169"/>
      <c r="R431" s="169"/>
    </row>
    <row r="432" spans="1:18" s="174" customFormat="1" ht="45">
      <c r="A432" s="1655" t="s">
        <v>2019</v>
      </c>
      <c r="B432" s="1656" t="s">
        <v>5145</v>
      </c>
      <c r="C432" s="1657">
        <v>43418</v>
      </c>
      <c r="D432" s="1658">
        <v>45244</v>
      </c>
      <c r="E432" s="1658" t="str">
        <f ca="1">IF(D432&lt;=$T$2,"CADUCADO","VIGENTE")</f>
        <v>VIGENTE</v>
      </c>
      <c r="F432" s="1658" t="str">
        <f ca="1">IF($T$2&gt;=(EDATE(D432,-4)),"ALERTA","OK")</f>
        <v>OK</v>
      </c>
      <c r="G432" s="1656" t="s">
        <v>1615</v>
      </c>
      <c r="H432" s="1659" t="s">
        <v>5612</v>
      </c>
      <c r="I432" s="1659" t="s">
        <v>5146</v>
      </c>
      <c r="J432" s="1660" t="s">
        <v>5110</v>
      </c>
      <c r="K432" s="1661" t="s">
        <v>5109</v>
      </c>
      <c r="L432" s="169"/>
      <c r="M432" s="169"/>
      <c r="N432" s="169"/>
      <c r="O432" s="169"/>
      <c r="P432" s="169"/>
      <c r="Q432" s="169"/>
      <c r="R432" s="169"/>
    </row>
    <row r="433" spans="1:18" s="174" customFormat="1" ht="30">
      <c r="A433" s="1639" t="s">
        <v>2018</v>
      </c>
      <c r="B433" s="1640" t="s">
        <v>5169</v>
      </c>
      <c r="C433" s="1641">
        <v>43418</v>
      </c>
      <c r="D433" s="1642">
        <v>45244</v>
      </c>
      <c r="E433" s="1642" t="str">
        <f t="shared" ref="E433:E439" ca="1" si="81">IF(D433&lt;=$T$2,"CADUCADO","VIGENTE")</f>
        <v>VIGENTE</v>
      </c>
      <c r="F433" s="1642" t="str">
        <f t="shared" ref="F433:F438" ca="1" si="82">IF($T$2&gt;=(EDATE(D433,-4)),"ALERTA","OK")</f>
        <v>OK</v>
      </c>
      <c r="G433" s="1640" t="s">
        <v>1615</v>
      </c>
      <c r="H433" s="1643" t="s">
        <v>5147</v>
      </c>
      <c r="I433" s="1643" t="s">
        <v>5148</v>
      </c>
      <c r="J433" s="1646" t="s">
        <v>5149</v>
      </c>
      <c r="K433" s="1645" t="s">
        <v>5150</v>
      </c>
      <c r="L433" s="169"/>
      <c r="M433" s="169"/>
      <c r="N433" s="169"/>
      <c r="O433" s="169"/>
      <c r="P433" s="169"/>
      <c r="Q433" s="169"/>
      <c r="R433" s="169"/>
    </row>
    <row r="434" spans="1:18" s="174" customFormat="1">
      <c r="A434" s="1639" t="s">
        <v>2018</v>
      </c>
      <c r="B434" s="1640" t="s">
        <v>5170</v>
      </c>
      <c r="C434" s="1641">
        <v>43418</v>
      </c>
      <c r="D434" s="1642">
        <v>45244</v>
      </c>
      <c r="E434" s="1642" t="str">
        <f t="shared" ca="1" si="81"/>
        <v>VIGENTE</v>
      </c>
      <c r="F434" s="1642" t="str">
        <f t="shared" ca="1" si="82"/>
        <v>OK</v>
      </c>
      <c r="G434" s="1640" t="s">
        <v>1615</v>
      </c>
      <c r="H434" s="1643" t="s">
        <v>5151</v>
      </c>
      <c r="I434" s="1643" t="s">
        <v>5156</v>
      </c>
      <c r="J434" s="1646" t="s">
        <v>2364</v>
      </c>
      <c r="K434" s="1645" t="s">
        <v>5164</v>
      </c>
      <c r="L434" s="169"/>
      <c r="M434" s="169"/>
      <c r="N434" s="169"/>
      <c r="O434" s="169"/>
      <c r="P434" s="169"/>
      <c r="Q434" s="169"/>
      <c r="R434" s="169"/>
    </row>
    <row r="435" spans="1:18" s="174" customFormat="1">
      <c r="A435" s="1639" t="s">
        <v>2018</v>
      </c>
      <c r="B435" s="1640" t="s">
        <v>5171</v>
      </c>
      <c r="C435" s="1641">
        <v>43418</v>
      </c>
      <c r="D435" s="1642">
        <v>45244</v>
      </c>
      <c r="E435" s="1642" t="str">
        <f t="shared" ca="1" si="81"/>
        <v>VIGENTE</v>
      </c>
      <c r="F435" s="1642" t="str">
        <f t="shared" ca="1" si="82"/>
        <v>OK</v>
      </c>
      <c r="G435" s="1640" t="s">
        <v>1615</v>
      </c>
      <c r="H435" s="1643" t="s">
        <v>5152</v>
      </c>
      <c r="I435" s="1643" t="s">
        <v>5157</v>
      </c>
      <c r="J435" s="1640" t="s">
        <v>2364</v>
      </c>
      <c r="K435" s="1645" t="s">
        <v>5165</v>
      </c>
      <c r="L435" s="169"/>
      <c r="M435" s="169"/>
      <c r="N435" s="169"/>
      <c r="O435" s="169"/>
      <c r="P435" s="169"/>
      <c r="Q435" s="169"/>
      <c r="R435" s="169"/>
    </row>
    <row r="436" spans="1:18" s="174" customFormat="1" ht="30">
      <c r="A436" s="1639" t="s">
        <v>2018</v>
      </c>
      <c r="B436" s="1640" t="s">
        <v>5172</v>
      </c>
      <c r="C436" s="1641">
        <v>43418</v>
      </c>
      <c r="D436" s="1642">
        <v>45244</v>
      </c>
      <c r="E436" s="1642" t="str">
        <f t="shared" ca="1" si="81"/>
        <v>VIGENTE</v>
      </c>
      <c r="F436" s="1642" t="str">
        <f t="shared" ca="1" si="82"/>
        <v>OK</v>
      </c>
      <c r="G436" s="1640" t="s">
        <v>1615</v>
      </c>
      <c r="H436" s="1643" t="s">
        <v>5153</v>
      </c>
      <c r="I436" s="1643" t="s">
        <v>5158</v>
      </c>
      <c r="J436" s="1640" t="s">
        <v>2364</v>
      </c>
      <c r="K436" s="1645" t="s">
        <v>5166</v>
      </c>
      <c r="L436" s="169"/>
      <c r="M436" s="169"/>
      <c r="N436" s="169"/>
      <c r="O436" s="169"/>
      <c r="P436" s="169"/>
      <c r="Q436" s="169"/>
      <c r="R436" s="169"/>
    </row>
    <row r="437" spans="1:18" s="174" customFormat="1" ht="30">
      <c r="A437" s="1639" t="s">
        <v>2018</v>
      </c>
      <c r="B437" s="1640" t="s">
        <v>5173</v>
      </c>
      <c r="C437" s="1641">
        <v>43418</v>
      </c>
      <c r="D437" s="1642">
        <v>45244</v>
      </c>
      <c r="E437" s="1642" t="str">
        <f t="shared" ca="1" si="81"/>
        <v>VIGENTE</v>
      </c>
      <c r="F437" s="1642" t="str">
        <f t="shared" ca="1" si="82"/>
        <v>OK</v>
      </c>
      <c r="G437" s="1640" t="s">
        <v>1615</v>
      </c>
      <c r="H437" s="1643" t="s">
        <v>5154</v>
      </c>
      <c r="I437" s="1643" t="s">
        <v>5159</v>
      </c>
      <c r="J437" s="1640" t="s">
        <v>2364</v>
      </c>
      <c r="K437" s="1645" t="s">
        <v>5167</v>
      </c>
      <c r="L437" s="169"/>
      <c r="M437" s="169"/>
      <c r="N437" s="169"/>
      <c r="O437" s="169"/>
      <c r="P437" s="169"/>
      <c r="Q437" s="169"/>
      <c r="R437" s="169"/>
    </row>
    <row r="438" spans="1:18" s="174" customFormat="1" ht="30">
      <c r="A438" s="1639" t="s">
        <v>2018</v>
      </c>
      <c r="B438" s="1640" t="s">
        <v>5174</v>
      </c>
      <c r="C438" s="1641">
        <v>43418</v>
      </c>
      <c r="D438" s="1642">
        <v>45244</v>
      </c>
      <c r="E438" s="1642" t="str">
        <f t="shared" ca="1" si="81"/>
        <v>VIGENTE</v>
      </c>
      <c r="F438" s="1642" t="str">
        <f t="shared" ca="1" si="82"/>
        <v>OK</v>
      </c>
      <c r="G438" s="1640" t="s">
        <v>1615</v>
      </c>
      <c r="H438" s="1643" t="s">
        <v>5155</v>
      </c>
      <c r="I438" s="1643" t="s">
        <v>5160</v>
      </c>
      <c r="J438" s="1640" t="s">
        <v>2364</v>
      </c>
      <c r="K438" s="1645" t="s">
        <v>5168</v>
      </c>
      <c r="L438" s="169"/>
      <c r="M438" s="169"/>
      <c r="N438" s="169"/>
      <c r="O438" s="169"/>
      <c r="P438" s="169"/>
      <c r="Q438" s="169"/>
      <c r="R438" s="169"/>
    </row>
    <row r="439" spans="1:18" s="174" customFormat="1" ht="30">
      <c r="A439" s="1639" t="s">
        <v>2018</v>
      </c>
      <c r="B439" s="1640" t="s">
        <v>5175</v>
      </c>
      <c r="C439" s="1641">
        <v>43418</v>
      </c>
      <c r="D439" s="1642">
        <v>45244</v>
      </c>
      <c r="E439" s="1642" t="str">
        <f t="shared" ca="1" si="81"/>
        <v>VIGENTE</v>
      </c>
      <c r="F439" s="1642" t="str">
        <f t="shared" ref="F439" ca="1" si="83">IF($T$2&gt;=(EDATE(D439,-4)),"ALERTA","OK")</f>
        <v>OK</v>
      </c>
      <c r="G439" s="1640" t="s">
        <v>1615</v>
      </c>
      <c r="H439" s="1643" t="s">
        <v>5161</v>
      </c>
      <c r="I439" s="1643" t="s">
        <v>5162</v>
      </c>
      <c r="J439" s="1647" t="s">
        <v>2364</v>
      </c>
      <c r="K439" s="1645" t="s">
        <v>5163</v>
      </c>
      <c r="L439" s="169"/>
      <c r="M439" s="169"/>
      <c r="N439" s="169"/>
      <c r="O439" s="169"/>
      <c r="P439" s="169"/>
      <c r="Q439" s="169"/>
      <c r="R439" s="169"/>
    </row>
    <row r="440" spans="1:18" s="174" customFormat="1" ht="45">
      <c r="A440" s="1871" t="s">
        <v>2018</v>
      </c>
      <c r="B440" s="1640" t="s">
        <v>5613</v>
      </c>
      <c r="C440" s="1641">
        <v>43418</v>
      </c>
      <c r="D440" s="1642">
        <v>45244</v>
      </c>
      <c r="E440" s="1642" t="str">
        <f t="shared" ref="E440" ca="1" si="84">IF(D440&lt;=$T$2,"CADUCADO","VIGENTE")</f>
        <v>VIGENTE</v>
      </c>
      <c r="F440" s="1642" t="str">
        <f t="shared" ref="F440" ca="1" si="85">IF($T$2&gt;=(EDATE(D440,-4)),"ALERTA","OK")</f>
        <v>OK</v>
      </c>
      <c r="G440" s="1640" t="s">
        <v>1615</v>
      </c>
      <c r="H440" s="1862" t="s">
        <v>5614</v>
      </c>
      <c r="I440" s="1862" t="s">
        <v>5615</v>
      </c>
      <c r="J440" s="1872" t="s">
        <v>2364</v>
      </c>
      <c r="K440" s="1179" t="s">
        <v>5616</v>
      </c>
      <c r="L440" s="169"/>
      <c r="M440" s="169"/>
      <c r="N440" s="169"/>
      <c r="O440" s="169"/>
      <c r="P440" s="169"/>
      <c r="Q440" s="169"/>
      <c r="R440" s="169"/>
    </row>
    <row r="441" spans="1:18" s="174" customFormat="1" ht="30">
      <c r="A441" s="1526" t="s">
        <v>2017</v>
      </c>
      <c r="B441" s="194" t="s">
        <v>5427</v>
      </c>
      <c r="C441" s="830">
        <v>43483</v>
      </c>
      <c r="D441" s="196">
        <v>45322</v>
      </c>
      <c r="E441" s="196" t="str">
        <f t="shared" ref="E441:E457" ca="1" si="86">IF(D441&lt;=$T$2,"CADUCADO","VIGENTE")</f>
        <v>VIGENTE</v>
      </c>
      <c r="F441" s="196" t="str">
        <f t="shared" ref="F441:F457" ca="1" si="87">IF($T$2&gt;=(EDATE(D441,-4)),"ALERTA","OK")</f>
        <v>OK</v>
      </c>
      <c r="G441" s="194" t="s">
        <v>1614</v>
      </c>
      <c r="H441" s="831" t="s">
        <v>5428</v>
      </c>
      <c r="I441" s="831" t="s">
        <v>5429</v>
      </c>
      <c r="J441" s="197" t="s">
        <v>5430</v>
      </c>
      <c r="K441" s="1179" t="s">
        <v>5431</v>
      </c>
      <c r="L441" s="169"/>
      <c r="M441" s="169"/>
      <c r="N441" s="169"/>
      <c r="O441" s="169"/>
      <c r="P441" s="169"/>
      <c r="Q441" s="169"/>
      <c r="R441" s="169"/>
    </row>
    <row r="442" spans="1:18" s="174" customFormat="1" ht="30">
      <c r="A442" s="1526" t="s">
        <v>2017</v>
      </c>
      <c r="B442" s="194" t="s">
        <v>5478</v>
      </c>
      <c r="C442" s="830">
        <v>43486</v>
      </c>
      <c r="D442" s="196">
        <v>45322</v>
      </c>
      <c r="E442" s="196" t="str">
        <f ca="1">IF(D442&lt;=$T$2,"CADUCADO","VIGENTE")</f>
        <v>VIGENTE</v>
      </c>
      <c r="F442" s="196" t="str">
        <f ca="1">IF($T$2&gt;=(EDATE(D442,-4)),"ALERTA","OK")</f>
        <v>OK</v>
      </c>
      <c r="G442" s="194" t="s">
        <v>1615</v>
      </c>
      <c r="H442" s="831" t="s">
        <v>5474</v>
      </c>
      <c r="I442" s="831" t="s">
        <v>5475</v>
      </c>
      <c r="J442" s="197" t="s">
        <v>5476</v>
      </c>
      <c r="K442" s="1179" t="s">
        <v>5477</v>
      </c>
      <c r="L442" s="169"/>
      <c r="M442" s="169"/>
      <c r="N442" s="169"/>
      <c r="O442" s="169"/>
      <c r="P442" s="169"/>
      <c r="Q442" s="169"/>
      <c r="R442" s="169"/>
    </row>
    <row r="443" spans="1:18" s="174" customFormat="1" ht="30">
      <c r="A443" s="1830" t="s">
        <v>2019</v>
      </c>
      <c r="B443" s="1419" t="s">
        <v>5446</v>
      </c>
      <c r="C443" s="1831">
        <v>43486</v>
      </c>
      <c r="D443" s="1777">
        <v>45322</v>
      </c>
      <c r="E443" s="1777" t="str">
        <f t="shared" ca="1" si="86"/>
        <v>VIGENTE</v>
      </c>
      <c r="F443" s="1777" t="str">
        <f t="shared" ca="1" si="87"/>
        <v>OK</v>
      </c>
      <c r="G443" s="1419" t="s">
        <v>1615</v>
      </c>
      <c r="H443" s="1832" t="s">
        <v>5444</v>
      </c>
      <c r="I443" s="1832" t="s">
        <v>5445</v>
      </c>
      <c r="J443" s="1424"/>
      <c r="K443" s="1833"/>
      <c r="L443" s="169"/>
      <c r="M443" s="169"/>
      <c r="N443" s="169"/>
      <c r="O443" s="169"/>
      <c r="P443" s="169"/>
      <c r="Q443" s="169"/>
      <c r="R443" s="169"/>
    </row>
    <row r="444" spans="1:18" s="174" customFormat="1">
      <c r="A444" s="1526" t="s">
        <v>2018</v>
      </c>
      <c r="B444" s="194" t="s">
        <v>5447</v>
      </c>
      <c r="C444" s="830">
        <v>43486</v>
      </c>
      <c r="D444" s="196">
        <v>45322</v>
      </c>
      <c r="E444" s="196" t="str">
        <f t="shared" ca="1" si="86"/>
        <v>VIGENTE</v>
      </c>
      <c r="F444" s="196" t="str">
        <f t="shared" ca="1" si="87"/>
        <v>OK</v>
      </c>
      <c r="G444" s="194" t="s">
        <v>1615</v>
      </c>
      <c r="H444" s="831" t="s">
        <v>5451</v>
      </c>
      <c r="I444" s="831" t="s">
        <v>5455</v>
      </c>
      <c r="J444" s="197" t="s">
        <v>5459</v>
      </c>
      <c r="K444" s="1179" t="s">
        <v>5463</v>
      </c>
      <c r="L444" s="169"/>
      <c r="M444" s="169"/>
      <c r="N444" s="169"/>
      <c r="O444" s="169"/>
      <c r="P444" s="169"/>
      <c r="Q444" s="169"/>
      <c r="R444" s="169"/>
    </row>
    <row r="445" spans="1:18" s="174" customFormat="1">
      <c r="A445" s="1526" t="s">
        <v>2018</v>
      </c>
      <c r="B445" s="194" t="s">
        <v>5448</v>
      </c>
      <c r="C445" s="830">
        <v>43486</v>
      </c>
      <c r="D445" s="196">
        <v>45322</v>
      </c>
      <c r="E445" s="196" t="str">
        <f t="shared" ca="1" si="86"/>
        <v>VIGENTE</v>
      </c>
      <c r="F445" s="196" t="str">
        <f t="shared" ca="1" si="87"/>
        <v>OK</v>
      </c>
      <c r="G445" s="194" t="s">
        <v>1615</v>
      </c>
      <c r="H445" s="831" t="s">
        <v>5452</v>
      </c>
      <c r="I445" s="831" t="s">
        <v>5456</v>
      </c>
      <c r="J445" s="197" t="s">
        <v>5460</v>
      </c>
      <c r="K445" s="1179" t="s">
        <v>5464</v>
      </c>
      <c r="L445" s="169"/>
      <c r="M445" s="169"/>
      <c r="N445" s="169"/>
      <c r="O445" s="169"/>
      <c r="P445" s="169"/>
      <c r="Q445" s="169"/>
      <c r="R445" s="169"/>
    </row>
    <row r="446" spans="1:18" s="174" customFormat="1">
      <c r="A446" s="1526" t="s">
        <v>2018</v>
      </c>
      <c r="B446" s="194" t="s">
        <v>5449</v>
      </c>
      <c r="C446" s="830">
        <v>43486</v>
      </c>
      <c r="D446" s="196">
        <v>45322</v>
      </c>
      <c r="E446" s="196" t="str">
        <f t="shared" ca="1" si="86"/>
        <v>VIGENTE</v>
      </c>
      <c r="F446" s="196" t="str">
        <f t="shared" ca="1" si="87"/>
        <v>OK</v>
      </c>
      <c r="G446" s="194" t="s">
        <v>1615</v>
      </c>
      <c r="H446" s="831" t="s">
        <v>5453</v>
      </c>
      <c r="I446" s="831" t="s">
        <v>5457</v>
      </c>
      <c r="J446" s="197" t="s">
        <v>5461</v>
      </c>
      <c r="K446" s="1179" t="s">
        <v>5465</v>
      </c>
      <c r="L446" s="169"/>
      <c r="M446" s="169"/>
      <c r="N446" s="169"/>
      <c r="O446" s="169"/>
      <c r="P446" s="169"/>
      <c r="Q446" s="169"/>
      <c r="R446" s="169"/>
    </row>
    <row r="447" spans="1:18" s="174" customFormat="1">
      <c r="A447" s="1526" t="s">
        <v>2018</v>
      </c>
      <c r="B447" s="194" t="s">
        <v>5450</v>
      </c>
      <c r="C447" s="830">
        <v>43486</v>
      </c>
      <c r="D447" s="196">
        <v>45322</v>
      </c>
      <c r="E447" s="196" t="str">
        <f t="shared" ca="1" si="86"/>
        <v>VIGENTE</v>
      </c>
      <c r="F447" s="196" t="str">
        <f t="shared" ca="1" si="87"/>
        <v>OK</v>
      </c>
      <c r="G447" s="194" t="s">
        <v>1615</v>
      </c>
      <c r="H447" s="831" t="s">
        <v>5454</v>
      </c>
      <c r="I447" s="831" t="s">
        <v>5458</v>
      </c>
      <c r="J447" s="197" t="s">
        <v>5462</v>
      </c>
      <c r="K447" s="1179" t="s">
        <v>5466</v>
      </c>
      <c r="L447" s="169"/>
      <c r="M447" s="169"/>
      <c r="N447" s="169"/>
      <c r="O447" s="169"/>
      <c r="P447" s="169"/>
      <c r="Q447" s="169"/>
      <c r="R447" s="169"/>
    </row>
    <row r="448" spans="1:18" s="174" customFormat="1" ht="30">
      <c r="A448" s="1830" t="s">
        <v>2019</v>
      </c>
      <c r="B448" s="1419" t="s">
        <v>5434</v>
      </c>
      <c r="C448" s="1831">
        <v>43486</v>
      </c>
      <c r="D448" s="1777">
        <v>45322</v>
      </c>
      <c r="E448" s="1777" t="str">
        <f t="shared" ca="1" si="86"/>
        <v>VIGENTE</v>
      </c>
      <c r="F448" s="1777" t="str">
        <f t="shared" ca="1" si="87"/>
        <v>OK</v>
      </c>
      <c r="G448" s="1419" t="s">
        <v>1615</v>
      </c>
      <c r="H448" s="1832" t="s">
        <v>5432</v>
      </c>
      <c r="I448" s="1832" t="s">
        <v>5433</v>
      </c>
      <c r="J448" s="1424"/>
      <c r="K448" s="1833"/>
      <c r="L448" s="169"/>
      <c r="M448" s="169"/>
      <c r="N448" s="169"/>
      <c r="O448" s="169"/>
      <c r="P448" s="169"/>
      <c r="Q448" s="169"/>
      <c r="R448" s="169"/>
    </row>
    <row r="449" spans="1:18" s="174" customFormat="1" ht="30">
      <c r="A449" s="1526" t="s">
        <v>2018</v>
      </c>
      <c r="B449" s="194" t="s">
        <v>5435</v>
      </c>
      <c r="C449" s="830">
        <v>43486</v>
      </c>
      <c r="D449" s="196">
        <v>45322</v>
      </c>
      <c r="E449" s="196" t="str">
        <f t="shared" ca="1" si="86"/>
        <v>VIGENTE</v>
      </c>
      <c r="F449" s="196" t="str">
        <f t="shared" ca="1" si="87"/>
        <v>OK</v>
      </c>
      <c r="G449" s="194" t="s">
        <v>1615</v>
      </c>
      <c r="H449" s="831" t="s">
        <v>5438</v>
      </c>
      <c r="I449" s="831" t="s">
        <v>5433</v>
      </c>
      <c r="J449" s="197" t="s">
        <v>5399</v>
      </c>
      <c r="K449" s="1179" t="s">
        <v>5441</v>
      </c>
      <c r="L449" s="169"/>
      <c r="M449" s="169"/>
      <c r="N449" s="169"/>
      <c r="O449" s="169"/>
      <c r="P449" s="169"/>
      <c r="Q449" s="169"/>
      <c r="R449" s="169"/>
    </row>
    <row r="450" spans="1:18" s="174" customFormat="1" ht="30">
      <c r="A450" s="1526" t="s">
        <v>2018</v>
      </c>
      <c r="B450" s="194" t="s">
        <v>5436</v>
      </c>
      <c r="C450" s="830">
        <v>43486</v>
      </c>
      <c r="D450" s="196">
        <v>45322</v>
      </c>
      <c r="E450" s="196" t="str">
        <f t="shared" ca="1" si="86"/>
        <v>VIGENTE</v>
      </c>
      <c r="F450" s="196" t="str">
        <f t="shared" ca="1" si="87"/>
        <v>OK</v>
      </c>
      <c r="G450" s="194" t="s">
        <v>1615</v>
      </c>
      <c r="H450" s="831" t="s">
        <v>5439</v>
      </c>
      <c r="I450" s="831" t="s">
        <v>5433</v>
      </c>
      <c r="J450" s="197" t="s">
        <v>5399</v>
      </c>
      <c r="K450" s="1179" t="s">
        <v>5442</v>
      </c>
      <c r="L450" s="169"/>
      <c r="M450" s="169"/>
      <c r="N450" s="169"/>
      <c r="O450" s="169"/>
      <c r="P450" s="169"/>
      <c r="Q450" s="169"/>
      <c r="R450" s="169"/>
    </row>
    <row r="451" spans="1:18" s="174" customFormat="1" ht="30">
      <c r="A451" s="1526" t="s">
        <v>2018</v>
      </c>
      <c r="B451" s="194" t="s">
        <v>5437</v>
      </c>
      <c r="C451" s="830">
        <v>43486</v>
      </c>
      <c r="D451" s="196">
        <v>45322</v>
      </c>
      <c r="E451" s="196" t="str">
        <f t="shared" ca="1" si="86"/>
        <v>VIGENTE</v>
      </c>
      <c r="F451" s="196" t="str">
        <f t="shared" ca="1" si="87"/>
        <v>OK</v>
      </c>
      <c r="G451" s="194" t="s">
        <v>1615</v>
      </c>
      <c r="H451" s="831" t="s">
        <v>5440</v>
      </c>
      <c r="I451" s="831" t="s">
        <v>5433</v>
      </c>
      <c r="J451" s="197" t="s">
        <v>5399</v>
      </c>
      <c r="K451" s="1179" t="s">
        <v>5443</v>
      </c>
      <c r="L451" s="169"/>
      <c r="M451" s="169"/>
      <c r="N451" s="169"/>
      <c r="O451" s="169"/>
      <c r="P451" s="169"/>
      <c r="Q451" s="169"/>
      <c r="R451" s="169"/>
    </row>
    <row r="452" spans="1:18" s="174" customFormat="1" ht="30">
      <c r="A452" s="1527" t="s">
        <v>2027</v>
      </c>
      <c r="B452" s="832" t="s">
        <v>5423</v>
      </c>
      <c r="C452" s="833">
        <v>43486</v>
      </c>
      <c r="D452" s="834">
        <v>45322</v>
      </c>
      <c r="E452" s="834" t="str">
        <f t="shared" ca="1" si="86"/>
        <v>VIGENTE</v>
      </c>
      <c r="F452" s="834" t="str">
        <f t="shared" ca="1" si="87"/>
        <v>OK</v>
      </c>
      <c r="G452" s="832" t="s">
        <v>1615</v>
      </c>
      <c r="H452" s="835" t="s">
        <v>5422</v>
      </c>
      <c r="I452" s="835" t="s">
        <v>5424</v>
      </c>
      <c r="J452" s="1500" t="s">
        <v>5425</v>
      </c>
      <c r="K452" s="1272" t="s">
        <v>5426</v>
      </c>
      <c r="L452" s="169"/>
      <c r="M452" s="169"/>
      <c r="N452" s="169"/>
      <c r="O452" s="169"/>
      <c r="P452" s="169"/>
      <c r="Q452" s="169"/>
      <c r="R452" s="169"/>
    </row>
    <row r="453" spans="1:18" s="174" customFormat="1" ht="30">
      <c r="A453" s="1527" t="s">
        <v>2079</v>
      </c>
      <c r="B453" s="832" t="s">
        <v>5469</v>
      </c>
      <c r="C453" s="833">
        <v>43486</v>
      </c>
      <c r="D453" s="1834">
        <v>45322</v>
      </c>
      <c r="E453" s="1834" t="str">
        <f ca="1">IF(D453&lt;=$T$2,"CADUCADO","VIGENTE")</f>
        <v>VIGENTE</v>
      </c>
      <c r="F453" s="1834" t="str">
        <f ca="1">IF($T$2&gt;=(EDATE(D453,-4)),"ALERTA","OK")</f>
        <v>OK</v>
      </c>
      <c r="G453" s="1839" t="s">
        <v>1615</v>
      </c>
      <c r="H453" s="1837" t="s">
        <v>5470</v>
      </c>
      <c r="I453" s="1837" t="s">
        <v>5471</v>
      </c>
      <c r="J453" s="1500" t="s">
        <v>5472</v>
      </c>
      <c r="K453" s="1272" t="s">
        <v>5473</v>
      </c>
      <c r="L453" s="169"/>
      <c r="M453" s="169"/>
      <c r="N453" s="169"/>
      <c r="O453" s="169"/>
      <c r="P453" s="169"/>
      <c r="Q453" s="169"/>
      <c r="R453" s="169"/>
    </row>
    <row r="454" spans="1:18" s="174" customFormat="1" ht="30">
      <c r="A454" s="1830" t="s">
        <v>2019</v>
      </c>
      <c r="B454" s="1419" t="s">
        <v>5396</v>
      </c>
      <c r="C454" s="1831">
        <v>43488</v>
      </c>
      <c r="D454" s="1777">
        <v>45322</v>
      </c>
      <c r="E454" s="1777" t="str">
        <f t="shared" ca="1" si="86"/>
        <v>VIGENTE</v>
      </c>
      <c r="F454" s="1777" t="str">
        <f t="shared" ca="1" si="87"/>
        <v>OK</v>
      </c>
      <c r="G454" s="1419" t="s">
        <v>1616</v>
      </c>
      <c r="H454" s="1832" t="s">
        <v>5397</v>
      </c>
      <c r="I454" s="1832" t="s">
        <v>5398</v>
      </c>
      <c r="J454" s="1424"/>
      <c r="K454" s="1833"/>
      <c r="L454" s="169"/>
      <c r="M454" s="169"/>
      <c r="N454" s="169"/>
      <c r="O454" s="169"/>
      <c r="P454" s="169"/>
      <c r="Q454" s="169"/>
      <c r="R454" s="169"/>
    </row>
    <row r="455" spans="1:18" s="174" customFormat="1" ht="30">
      <c r="A455" s="1526" t="s">
        <v>2018</v>
      </c>
      <c r="B455" s="194" t="s">
        <v>5400</v>
      </c>
      <c r="C455" s="830">
        <v>43488</v>
      </c>
      <c r="D455" s="196">
        <v>45322</v>
      </c>
      <c r="E455" s="196" t="str">
        <f t="shared" ca="1" si="86"/>
        <v>VIGENTE</v>
      </c>
      <c r="F455" s="196" t="str">
        <f t="shared" ca="1" si="87"/>
        <v>OK</v>
      </c>
      <c r="G455" s="194" t="s">
        <v>1616</v>
      </c>
      <c r="H455" s="831" t="s">
        <v>5406</v>
      </c>
      <c r="I455" s="831" t="s">
        <v>5398</v>
      </c>
      <c r="J455" s="197" t="s">
        <v>5399</v>
      </c>
      <c r="K455" s="1179" t="s">
        <v>5403</v>
      </c>
      <c r="L455" s="169"/>
      <c r="M455" s="169"/>
      <c r="N455" s="169"/>
      <c r="O455" s="169"/>
      <c r="P455" s="169"/>
      <c r="Q455" s="169"/>
      <c r="R455" s="169"/>
    </row>
    <row r="456" spans="1:18" s="174" customFormat="1" ht="30">
      <c r="A456" s="1526" t="s">
        <v>2018</v>
      </c>
      <c r="B456" s="194" t="s">
        <v>5401</v>
      </c>
      <c r="C456" s="830">
        <v>43488</v>
      </c>
      <c r="D456" s="196">
        <v>45322</v>
      </c>
      <c r="E456" s="196" t="str">
        <f t="shared" ca="1" si="86"/>
        <v>VIGENTE</v>
      </c>
      <c r="F456" s="196" t="str">
        <f t="shared" ca="1" si="87"/>
        <v>OK</v>
      </c>
      <c r="G456" s="194" t="s">
        <v>1616</v>
      </c>
      <c r="H456" s="831" t="s">
        <v>5407</v>
      </c>
      <c r="I456" s="831" t="s">
        <v>5398</v>
      </c>
      <c r="J456" s="197" t="s">
        <v>5399</v>
      </c>
      <c r="K456" s="1179" t="s">
        <v>5404</v>
      </c>
      <c r="L456" s="169"/>
      <c r="M456" s="169"/>
      <c r="N456" s="169"/>
      <c r="O456" s="169"/>
      <c r="P456" s="169"/>
      <c r="Q456" s="169"/>
      <c r="R456" s="169"/>
    </row>
    <row r="457" spans="1:18" s="174" customFormat="1" ht="30">
      <c r="A457" s="1526" t="s">
        <v>2018</v>
      </c>
      <c r="B457" s="194" t="s">
        <v>5402</v>
      </c>
      <c r="C457" s="830">
        <v>43488</v>
      </c>
      <c r="D457" s="196">
        <v>45322</v>
      </c>
      <c r="E457" s="196" t="str">
        <f t="shared" ca="1" si="86"/>
        <v>VIGENTE</v>
      </c>
      <c r="F457" s="196" t="str">
        <f t="shared" ca="1" si="87"/>
        <v>OK</v>
      </c>
      <c r="G457" s="194" t="s">
        <v>1616</v>
      </c>
      <c r="H457" s="831" t="s">
        <v>5408</v>
      </c>
      <c r="I457" s="831" t="s">
        <v>5398</v>
      </c>
      <c r="J457" s="197" t="s">
        <v>5399</v>
      </c>
      <c r="K457" s="1179" t="s">
        <v>5405</v>
      </c>
      <c r="L457" s="169"/>
      <c r="M457" s="169"/>
      <c r="N457" s="169"/>
      <c r="O457" s="169"/>
      <c r="P457" s="169"/>
      <c r="Q457" s="169"/>
      <c r="R457" s="169"/>
    </row>
    <row r="458" spans="1:18" s="174" customFormat="1">
      <c r="A458" s="1526"/>
      <c r="B458" s="194"/>
      <c r="C458" s="830"/>
      <c r="D458" s="196"/>
      <c r="E458" s="196"/>
      <c r="F458" s="196"/>
      <c r="G458" s="194"/>
      <c r="H458" s="831"/>
      <c r="I458" s="831"/>
      <c r="J458" s="197"/>
      <c r="K458" s="1179"/>
      <c r="L458" s="169"/>
      <c r="M458" s="169"/>
      <c r="N458" s="169"/>
      <c r="O458" s="169"/>
      <c r="P458" s="169"/>
      <c r="Q458" s="169"/>
      <c r="R458" s="169"/>
    </row>
    <row r="459" spans="1:18" s="174" customFormat="1" ht="30">
      <c r="A459" s="1526" t="s">
        <v>2017</v>
      </c>
      <c r="B459" s="194" t="s">
        <v>5409</v>
      </c>
      <c r="C459" s="830">
        <v>43490</v>
      </c>
      <c r="D459" s="196">
        <v>45322</v>
      </c>
      <c r="E459" s="196" t="str">
        <f t="shared" ref="E459:E466" ca="1" si="88">IF(D459&lt;=$T$2,"CADUCADO","VIGENTE")</f>
        <v>VIGENTE</v>
      </c>
      <c r="F459" s="196" t="str">
        <f t="shared" ref="F459:F466" ca="1" si="89">IF($T$2&gt;=(EDATE(D459,-4)),"ALERTA","OK")</f>
        <v>OK</v>
      </c>
      <c r="G459" s="194" t="s">
        <v>1616</v>
      </c>
      <c r="H459" s="831" t="s">
        <v>5410</v>
      </c>
      <c r="I459" s="831" t="s">
        <v>5411</v>
      </c>
      <c r="J459" s="197" t="s">
        <v>5412</v>
      </c>
      <c r="K459" s="1179" t="s">
        <v>5413</v>
      </c>
      <c r="L459" s="169"/>
      <c r="M459" s="169"/>
      <c r="N459" s="169"/>
      <c r="O459" s="169"/>
      <c r="P459" s="169"/>
      <c r="Q459" s="169"/>
      <c r="R459" s="169"/>
    </row>
    <row r="460" spans="1:18" s="174" customFormat="1" ht="30">
      <c r="A460" s="1526" t="s">
        <v>2017</v>
      </c>
      <c r="B460" s="194" t="s">
        <v>5514</v>
      </c>
      <c r="C460" s="1838">
        <v>43501</v>
      </c>
      <c r="D460" s="196">
        <v>45350</v>
      </c>
      <c r="E460" s="196" t="str">
        <f t="shared" ca="1" si="88"/>
        <v>VIGENTE</v>
      </c>
      <c r="F460" s="196" t="str">
        <f t="shared" ca="1" si="89"/>
        <v>OK</v>
      </c>
      <c r="G460" s="194" t="s">
        <v>1616</v>
      </c>
      <c r="H460" s="831" t="s">
        <v>5510</v>
      </c>
      <c r="I460" s="831" t="s">
        <v>5511</v>
      </c>
      <c r="J460" s="197" t="s">
        <v>5512</v>
      </c>
      <c r="K460" s="1179" t="s">
        <v>5513</v>
      </c>
      <c r="L460" s="169"/>
      <c r="M460" s="169"/>
      <c r="N460" s="169"/>
      <c r="O460" s="169"/>
      <c r="P460" s="169"/>
      <c r="Q460" s="169"/>
      <c r="R460" s="169"/>
    </row>
    <row r="461" spans="1:18" s="174" customFormat="1" ht="60">
      <c r="A461" s="1527" t="s">
        <v>2026</v>
      </c>
      <c r="B461" s="832" t="s">
        <v>5603</v>
      </c>
      <c r="C461" s="833">
        <v>43550</v>
      </c>
      <c r="D461" s="834">
        <v>45382</v>
      </c>
      <c r="E461" s="834" t="str">
        <f t="shared" ca="1" si="88"/>
        <v>VIGENTE</v>
      </c>
      <c r="F461" s="834" t="str">
        <f t="shared" ca="1" si="89"/>
        <v>OK</v>
      </c>
      <c r="G461" s="832" t="s">
        <v>1615</v>
      </c>
      <c r="H461" s="835" t="s">
        <v>5604</v>
      </c>
      <c r="I461" s="835" t="s">
        <v>5605</v>
      </c>
      <c r="J461" s="1500" t="s">
        <v>5606</v>
      </c>
      <c r="K461" s="1272" t="s">
        <v>5607</v>
      </c>
      <c r="L461" s="169"/>
      <c r="M461" s="169"/>
      <c r="N461" s="169"/>
      <c r="O461" s="169"/>
      <c r="P461" s="169"/>
      <c r="Q461" s="169"/>
      <c r="R461" s="169"/>
    </row>
    <row r="462" spans="1:18" s="174" customFormat="1" ht="30">
      <c r="A462" s="1527" t="s">
        <v>2027</v>
      </c>
      <c r="B462" s="832" t="s">
        <v>5828</v>
      </c>
      <c r="C462" s="1970">
        <v>43570</v>
      </c>
      <c r="D462" s="1969">
        <v>45412</v>
      </c>
      <c r="E462" s="1969" t="str">
        <f ca="1">IF(D462&lt;=$T$2,"CADUCADO","VIGENTE")</f>
        <v>VIGENTE</v>
      </c>
      <c r="F462" s="1969" t="str">
        <f ca="1">IF($T$2&gt;=(EDATE(D462,-4)),"ALERTA","OK")</f>
        <v>OK</v>
      </c>
      <c r="G462" s="832" t="s">
        <v>1615</v>
      </c>
      <c r="H462" s="1971" t="s">
        <v>5824</v>
      </c>
      <c r="I462" s="1971" t="s">
        <v>5825</v>
      </c>
      <c r="J462" s="1500" t="s">
        <v>5826</v>
      </c>
      <c r="K462" s="1272" t="s">
        <v>5827</v>
      </c>
      <c r="L462" s="169"/>
      <c r="M462" s="169"/>
      <c r="N462" s="169"/>
      <c r="O462" s="169"/>
      <c r="P462" s="169"/>
      <c r="Q462" s="169"/>
      <c r="R462" s="169"/>
    </row>
    <row r="463" spans="1:18" s="174" customFormat="1" ht="30">
      <c r="A463" s="1526" t="s">
        <v>2017</v>
      </c>
      <c r="B463" s="194" t="s">
        <v>5545</v>
      </c>
      <c r="C463" s="830">
        <v>43570</v>
      </c>
      <c r="D463" s="196">
        <v>45412</v>
      </c>
      <c r="E463" s="196" t="str">
        <f t="shared" ca="1" si="88"/>
        <v>VIGENTE</v>
      </c>
      <c r="F463" s="196" t="str">
        <f t="shared" ca="1" si="89"/>
        <v>OK</v>
      </c>
      <c r="G463" s="194" t="s">
        <v>1615</v>
      </c>
      <c r="H463" s="831" t="s">
        <v>5541</v>
      </c>
      <c r="I463" s="831" t="s">
        <v>5542</v>
      </c>
      <c r="J463" s="197" t="s">
        <v>5543</v>
      </c>
      <c r="K463" s="1179" t="s">
        <v>5544</v>
      </c>
      <c r="L463" s="169"/>
      <c r="M463" s="169"/>
      <c r="N463" s="169"/>
      <c r="O463" s="169"/>
      <c r="P463" s="169"/>
      <c r="Q463" s="169"/>
      <c r="R463" s="169"/>
    </row>
    <row r="464" spans="1:18" s="174" customFormat="1" ht="60">
      <c r="A464" s="1527" t="s">
        <v>2027</v>
      </c>
      <c r="B464" s="832" t="s">
        <v>5531</v>
      </c>
      <c r="C464" s="1836">
        <v>43572</v>
      </c>
      <c r="D464" s="834">
        <v>45412</v>
      </c>
      <c r="E464" s="1969" t="str">
        <f t="shared" ca="1" si="88"/>
        <v>VIGENTE</v>
      </c>
      <c r="F464" s="1969" t="str">
        <f t="shared" ca="1" si="89"/>
        <v>OK</v>
      </c>
      <c r="G464" s="832" t="s">
        <v>1615</v>
      </c>
      <c r="H464" s="1971" t="s">
        <v>5527</v>
      </c>
      <c r="I464" s="1971" t="s">
        <v>5528</v>
      </c>
      <c r="J464" s="1500" t="s">
        <v>5529</v>
      </c>
      <c r="K464" s="1272" t="s">
        <v>5530</v>
      </c>
      <c r="L464" s="169"/>
      <c r="M464" s="169"/>
      <c r="N464" s="169"/>
      <c r="O464" s="169"/>
      <c r="P464" s="169"/>
      <c r="Q464" s="169"/>
      <c r="R464" s="169"/>
    </row>
    <row r="465" spans="1:18" s="174" customFormat="1" ht="45">
      <c r="A465" s="1527" t="s">
        <v>2026</v>
      </c>
      <c r="B465" s="832" t="s">
        <v>5599</v>
      </c>
      <c r="C465" s="833">
        <v>43588</v>
      </c>
      <c r="D465" s="834">
        <v>45443</v>
      </c>
      <c r="E465" s="834" t="str">
        <f t="shared" ca="1" si="88"/>
        <v>VIGENTE</v>
      </c>
      <c r="F465" s="834" t="str">
        <f t="shared" ca="1" si="89"/>
        <v>OK</v>
      </c>
      <c r="G465" s="832" t="s">
        <v>1615</v>
      </c>
      <c r="H465" s="835" t="s">
        <v>5598</v>
      </c>
      <c r="I465" s="835" t="s">
        <v>5600</v>
      </c>
      <c r="J465" s="1500" t="s">
        <v>5601</v>
      </c>
      <c r="K465" s="1272" t="s">
        <v>5602</v>
      </c>
      <c r="L465" s="169"/>
      <c r="M465" s="169"/>
      <c r="N465" s="169"/>
      <c r="O465" s="169"/>
      <c r="P465" s="169"/>
      <c r="Q465" s="169"/>
      <c r="R465" s="169"/>
    </row>
    <row r="466" spans="1:18" s="174" customFormat="1" ht="45">
      <c r="A466" s="1527" t="s">
        <v>2026</v>
      </c>
      <c r="B466" s="832" t="s">
        <v>5609</v>
      </c>
      <c r="C466" s="833">
        <v>43592</v>
      </c>
      <c r="D466" s="834">
        <v>45443</v>
      </c>
      <c r="E466" s="834" t="str">
        <f t="shared" ca="1" si="88"/>
        <v>VIGENTE</v>
      </c>
      <c r="F466" s="834" t="str">
        <f t="shared" ca="1" si="89"/>
        <v>OK</v>
      </c>
      <c r="G466" s="832" t="s">
        <v>1615</v>
      </c>
      <c r="H466" s="835" t="s">
        <v>5608</v>
      </c>
      <c r="I466" s="835" t="s">
        <v>4600</v>
      </c>
      <c r="J466" s="1500" t="s">
        <v>5610</v>
      </c>
      <c r="K466" s="1272" t="s">
        <v>5611</v>
      </c>
      <c r="L466" s="169"/>
      <c r="M466" s="169"/>
      <c r="N466" s="169"/>
      <c r="O466" s="169"/>
      <c r="P466" s="169"/>
      <c r="Q466" s="169"/>
      <c r="R466" s="169"/>
    </row>
    <row r="467" spans="1:18" s="174" customFormat="1" ht="75">
      <c r="A467" s="1526" t="s">
        <v>2017</v>
      </c>
      <c r="B467" s="194" t="s">
        <v>5621</v>
      </c>
      <c r="C467" s="830">
        <v>43614</v>
      </c>
      <c r="D467" s="196">
        <v>45443</v>
      </c>
      <c r="E467" s="196" t="str">
        <f ca="1">IF(D467&lt;=$T$2,"CADUCADO","VIGENTE")</f>
        <v>VIGENTE</v>
      </c>
      <c r="F467" s="196" t="str">
        <f ca="1">IF($T$2&gt;=(EDATE(D467,-4)),"ALERTA","OK")</f>
        <v>OK</v>
      </c>
      <c r="G467" s="194" t="s">
        <v>1615</v>
      </c>
      <c r="H467" s="831" t="s">
        <v>5617</v>
      </c>
      <c r="I467" s="831" t="s">
        <v>5618</v>
      </c>
      <c r="J467" s="1873" t="s">
        <v>5619</v>
      </c>
      <c r="K467" s="1179" t="s">
        <v>5620</v>
      </c>
      <c r="L467" s="169"/>
      <c r="M467" s="169"/>
      <c r="N467" s="169"/>
      <c r="O467" s="169"/>
      <c r="P467" s="169"/>
      <c r="Q467" s="169"/>
      <c r="R467" s="169"/>
    </row>
    <row r="468" spans="1:18" s="174" customFormat="1" ht="45">
      <c r="A468" s="1527" t="s">
        <v>2019</v>
      </c>
      <c r="B468" s="832" t="s">
        <v>5695</v>
      </c>
      <c r="C468" s="833">
        <v>43641</v>
      </c>
      <c r="D468" s="834">
        <v>45473</v>
      </c>
      <c r="E468" s="834" t="str">
        <f ca="1">IF(D468&lt;=$T$2,"CADUCADO","VIGENTE")</f>
        <v>VIGENTE</v>
      </c>
      <c r="F468" s="834" t="str">
        <f ca="1">IF($T$2&gt;=(EDATE(D468,-4)),"ALERTA","OK")</f>
        <v>OK</v>
      </c>
      <c r="G468" s="832" t="s">
        <v>1614</v>
      </c>
      <c r="H468" s="835" t="s">
        <v>5694</v>
      </c>
      <c r="I468" s="835"/>
      <c r="J468" s="1500"/>
      <c r="K468" s="1272"/>
      <c r="L468" s="169"/>
      <c r="M468" s="169"/>
      <c r="N468" s="169"/>
      <c r="O468" s="169"/>
      <c r="P468" s="169"/>
      <c r="Q468" s="169"/>
      <c r="R468" s="169"/>
    </row>
    <row r="469" spans="1:18" s="174" customFormat="1" ht="60">
      <c r="A469" s="1526" t="s">
        <v>2018</v>
      </c>
      <c r="B469" s="194" t="s">
        <v>5696</v>
      </c>
      <c r="C469" s="830">
        <v>43641</v>
      </c>
      <c r="D469" s="196">
        <v>45473</v>
      </c>
      <c r="E469" s="196" t="s">
        <v>5068</v>
      </c>
      <c r="F469" s="196" t="s">
        <v>5069</v>
      </c>
      <c r="G469" s="194" t="s">
        <v>1614</v>
      </c>
      <c r="H469" s="831" t="s">
        <v>5710</v>
      </c>
      <c r="I469" s="831" t="s">
        <v>5728</v>
      </c>
      <c r="J469" s="197" t="s">
        <v>5744</v>
      </c>
      <c r="K469" s="1179" t="s">
        <v>5753</v>
      </c>
      <c r="L469" s="169"/>
      <c r="M469" s="169"/>
      <c r="N469" s="169"/>
      <c r="O469" s="169"/>
      <c r="P469" s="169"/>
      <c r="Q469" s="169"/>
      <c r="R469" s="169"/>
    </row>
    <row r="470" spans="1:18" s="174" customFormat="1" ht="30">
      <c r="A470" s="1526" t="s">
        <v>2018</v>
      </c>
      <c r="B470" s="194" t="s">
        <v>5697</v>
      </c>
      <c r="C470" s="830">
        <v>43641</v>
      </c>
      <c r="D470" s="196">
        <v>45473</v>
      </c>
      <c r="E470" s="196" t="s">
        <v>5068</v>
      </c>
      <c r="F470" s="196" t="s">
        <v>5069</v>
      </c>
      <c r="G470" s="194" t="s">
        <v>1614</v>
      </c>
      <c r="H470" s="831" t="s">
        <v>5711</v>
      </c>
      <c r="I470" s="831" t="s">
        <v>5729</v>
      </c>
      <c r="J470" s="197" t="s">
        <v>5744</v>
      </c>
      <c r="K470" s="1179" t="s">
        <v>5749</v>
      </c>
      <c r="L470" s="169"/>
      <c r="M470" s="169"/>
      <c r="N470" s="169"/>
      <c r="O470" s="169"/>
      <c r="P470" s="169"/>
      <c r="Q470" s="169"/>
      <c r="R470" s="169"/>
    </row>
    <row r="471" spans="1:18" s="174" customFormat="1" ht="45">
      <c r="A471" s="1526" t="s">
        <v>2018</v>
      </c>
      <c r="B471" s="194" t="s">
        <v>5698</v>
      </c>
      <c r="C471" s="830">
        <v>43641</v>
      </c>
      <c r="D471" s="196">
        <v>45473</v>
      </c>
      <c r="E471" s="196" t="s">
        <v>5068</v>
      </c>
      <c r="F471" s="196" t="s">
        <v>5069</v>
      </c>
      <c r="G471" s="194" t="s">
        <v>1614</v>
      </c>
      <c r="H471" s="831" t="s">
        <v>5712</v>
      </c>
      <c r="I471" s="831" t="s">
        <v>5730</v>
      </c>
      <c r="J471" s="197" t="s">
        <v>5744</v>
      </c>
      <c r="K471" s="1179" t="s">
        <v>5750</v>
      </c>
      <c r="L471" s="169"/>
      <c r="M471" s="169"/>
      <c r="N471" s="169"/>
      <c r="O471" s="169"/>
      <c r="P471" s="169"/>
      <c r="Q471" s="169"/>
      <c r="R471" s="169"/>
    </row>
    <row r="472" spans="1:18" s="174" customFormat="1" ht="45">
      <c r="A472" s="1526" t="s">
        <v>2018</v>
      </c>
      <c r="B472" s="194" t="s">
        <v>5699</v>
      </c>
      <c r="C472" s="830">
        <v>43641</v>
      </c>
      <c r="D472" s="196">
        <v>45473</v>
      </c>
      <c r="E472" s="196" t="s">
        <v>5068</v>
      </c>
      <c r="F472" s="196" t="s">
        <v>5069</v>
      </c>
      <c r="G472" s="194" t="s">
        <v>1614</v>
      </c>
      <c r="H472" s="831" t="s">
        <v>5713</v>
      </c>
      <c r="I472" s="831" t="s">
        <v>5731</v>
      </c>
      <c r="J472" s="197" t="s">
        <v>5746</v>
      </c>
      <c r="K472" s="1179" t="s">
        <v>5751</v>
      </c>
      <c r="L472" s="169"/>
      <c r="M472" s="169"/>
      <c r="N472" s="169"/>
      <c r="O472" s="169"/>
      <c r="P472" s="169"/>
      <c r="Q472" s="169"/>
      <c r="R472" s="169"/>
    </row>
    <row r="473" spans="1:18" s="174" customFormat="1" ht="45">
      <c r="A473" s="1526" t="s">
        <v>2018</v>
      </c>
      <c r="B473" s="194" t="s">
        <v>5700</v>
      </c>
      <c r="C473" s="830">
        <v>43641</v>
      </c>
      <c r="D473" s="196">
        <v>45473</v>
      </c>
      <c r="E473" s="196" t="s">
        <v>5068</v>
      </c>
      <c r="F473" s="196" t="s">
        <v>5069</v>
      </c>
      <c r="G473" s="194" t="s">
        <v>1614</v>
      </c>
      <c r="H473" s="831" t="s">
        <v>5714</v>
      </c>
      <c r="I473" s="831" t="s">
        <v>5732</v>
      </c>
      <c r="J473" s="197" t="s">
        <v>5747</v>
      </c>
      <c r="K473" s="1179" t="s">
        <v>5752</v>
      </c>
      <c r="L473" s="169"/>
      <c r="M473" s="169"/>
      <c r="N473" s="169"/>
      <c r="O473" s="169"/>
      <c r="P473" s="169"/>
      <c r="Q473" s="169"/>
      <c r="R473" s="169"/>
    </row>
    <row r="474" spans="1:18" s="174" customFormat="1" ht="30">
      <c r="A474" s="1526" t="s">
        <v>2018</v>
      </c>
      <c r="B474" s="194" t="s">
        <v>5701</v>
      </c>
      <c r="C474" s="830">
        <v>43641</v>
      </c>
      <c r="D474" s="196">
        <v>45473</v>
      </c>
      <c r="E474" s="196" t="s">
        <v>5068</v>
      </c>
      <c r="F474" s="196" t="s">
        <v>5069</v>
      </c>
      <c r="G474" s="194" t="s">
        <v>1614</v>
      </c>
      <c r="H474" s="831" t="s">
        <v>5715</v>
      </c>
      <c r="I474" s="831" t="s">
        <v>5733</v>
      </c>
      <c r="J474" s="197" t="s">
        <v>5746</v>
      </c>
      <c r="K474" s="1179" t="s">
        <v>5754</v>
      </c>
      <c r="L474" s="169"/>
      <c r="M474" s="169"/>
      <c r="N474" s="169"/>
      <c r="O474" s="169"/>
      <c r="P474" s="169"/>
      <c r="Q474" s="169"/>
      <c r="R474" s="169"/>
    </row>
    <row r="475" spans="1:18" s="174" customFormat="1" ht="45">
      <c r="A475" s="1526" t="s">
        <v>2018</v>
      </c>
      <c r="B475" s="194" t="s">
        <v>5702</v>
      </c>
      <c r="C475" s="830">
        <v>43641</v>
      </c>
      <c r="D475" s="196">
        <v>45473</v>
      </c>
      <c r="E475" s="196" t="s">
        <v>5068</v>
      </c>
      <c r="F475" s="196" t="s">
        <v>5069</v>
      </c>
      <c r="G475" s="194" t="s">
        <v>1614</v>
      </c>
      <c r="H475" s="831" t="s">
        <v>5716</v>
      </c>
      <c r="I475" s="831" t="s">
        <v>5734</v>
      </c>
      <c r="J475" s="197" t="s">
        <v>5747</v>
      </c>
      <c r="K475" s="1179" t="s">
        <v>5755</v>
      </c>
      <c r="L475" s="169"/>
      <c r="M475" s="169"/>
      <c r="N475" s="169"/>
      <c r="O475" s="169"/>
      <c r="P475" s="169"/>
      <c r="Q475" s="169"/>
      <c r="R475" s="169"/>
    </row>
    <row r="476" spans="1:18" s="174" customFormat="1" ht="30">
      <c r="A476" s="1526" t="s">
        <v>2018</v>
      </c>
      <c r="B476" s="194" t="s">
        <v>5703</v>
      </c>
      <c r="C476" s="830">
        <v>43641</v>
      </c>
      <c r="D476" s="196">
        <v>45473</v>
      </c>
      <c r="E476" s="196" t="s">
        <v>5068</v>
      </c>
      <c r="F476" s="196" t="s">
        <v>5069</v>
      </c>
      <c r="G476" s="194" t="s">
        <v>1614</v>
      </c>
      <c r="H476" s="831" t="s">
        <v>5717</v>
      </c>
      <c r="I476" s="831" t="s">
        <v>5735</v>
      </c>
      <c r="J476" s="197" t="s">
        <v>5744</v>
      </c>
      <c r="K476" s="1179" t="s">
        <v>5756</v>
      </c>
      <c r="L476" s="169"/>
      <c r="M476" s="169"/>
      <c r="N476" s="169"/>
      <c r="O476" s="169"/>
      <c r="P476" s="169"/>
      <c r="Q476" s="169"/>
      <c r="R476" s="169"/>
    </row>
    <row r="477" spans="1:18" s="174" customFormat="1" ht="30">
      <c r="A477" s="1526" t="s">
        <v>2018</v>
      </c>
      <c r="B477" s="194" t="s">
        <v>5704</v>
      </c>
      <c r="C477" s="830">
        <v>43641</v>
      </c>
      <c r="D477" s="196">
        <v>45473</v>
      </c>
      <c r="E477" s="196" t="s">
        <v>5068</v>
      </c>
      <c r="F477" s="196" t="s">
        <v>5069</v>
      </c>
      <c r="G477" s="194" t="s">
        <v>1614</v>
      </c>
      <c r="H477" s="831" t="s">
        <v>5718</v>
      </c>
      <c r="I477" s="831" t="s">
        <v>5736</v>
      </c>
      <c r="J477" s="197" t="s">
        <v>5744</v>
      </c>
      <c r="K477" s="1179" t="s">
        <v>5757</v>
      </c>
      <c r="L477" s="169"/>
      <c r="M477" s="169"/>
      <c r="N477" s="169"/>
      <c r="O477" s="169"/>
      <c r="P477" s="169"/>
      <c r="Q477" s="169"/>
      <c r="R477" s="169"/>
    </row>
    <row r="478" spans="1:18" s="174" customFormat="1" ht="30">
      <c r="A478" s="1526" t="s">
        <v>2018</v>
      </c>
      <c r="B478" s="194" t="s">
        <v>5705</v>
      </c>
      <c r="C478" s="830">
        <v>43641</v>
      </c>
      <c r="D478" s="196">
        <v>45473</v>
      </c>
      <c r="E478" s="196" t="s">
        <v>5068</v>
      </c>
      <c r="F478" s="196" t="s">
        <v>5069</v>
      </c>
      <c r="G478" s="194" t="s">
        <v>1614</v>
      </c>
      <c r="H478" s="831" t="s">
        <v>5719</v>
      </c>
      <c r="I478" s="831" t="s">
        <v>5737</v>
      </c>
      <c r="J478" s="197" t="s">
        <v>5748</v>
      </c>
      <c r="K478" s="1179" t="s">
        <v>5758</v>
      </c>
      <c r="L478" s="169"/>
      <c r="M478" s="169"/>
      <c r="N478" s="169"/>
      <c r="O478" s="169"/>
      <c r="P478" s="169"/>
      <c r="Q478" s="169"/>
      <c r="R478" s="169"/>
    </row>
    <row r="479" spans="1:18" s="174" customFormat="1" ht="40.5" customHeight="1">
      <c r="A479" s="1526" t="s">
        <v>2018</v>
      </c>
      <c r="B479" s="194" t="s">
        <v>5706</v>
      </c>
      <c r="C479" s="830">
        <v>43641</v>
      </c>
      <c r="D479" s="196">
        <v>45473</v>
      </c>
      <c r="E479" s="196" t="s">
        <v>5068</v>
      </c>
      <c r="F479" s="196" t="s">
        <v>5069</v>
      </c>
      <c r="G479" s="194" t="s">
        <v>1614</v>
      </c>
      <c r="H479" s="831" t="s">
        <v>5721</v>
      </c>
      <c r="I479" s="831" t="s">
        <v>5739</v>
      </c>
      <c r="J479" s="197" t="s">
        <v>5744</v>
      </c>
      <c r="K479" s="1179" t="s">
        <v>5759</v>
      </c>
      <c r="L479" s="169"/>
      <c r="M479" s="169"/>
      <c r="N479" s="169"/>
      <c r="O479" s="169"/>
      <c r="P479" s="169"/>
      <c r="Q479" s="169"/>
      <c r="R479" s="169"/>
    </row>
    <row r="480" spans="1:18" s="174" customFormat="1" ht="40.5" customHeight="1">
      <c r="A480" s="1526" t="s">
        <v>2018</v>
      </c>
      <c r="B480" s="194" t="s">
        <v>5707</v>
      </c>
      <c r="C480" s="830">
        <v>43641</v>
      </c>
      <c r="D480" s="196">
        <v>45473</v>
      </c>
      <c r="E480" s="196" t="s">
        <v>5068</v>
      </c>
      <c r="F480" s="196" t="s">
        <v>5069</v>
      </c>
      <c r="G480" s="194" t="s">
        <v>1614</v>
      </c>
      <c r="H480" s="831" t="s">
        <v>5720</v>
      </c>
      <c r="I480" s="831" t="s">
        <v>5738</v>
      </c>
      <c r="J480" s="197" t="s">
        <v>5744</v>
      </c>
      <c r="K480" s="1179" t="s">
        <v>5760</v>
      </c>
      <c r="L480" s="169"/>
      <c r="M480" s="169"/>
      <c r="N480" s="169"/>
      <c r="O480" s="169"/>
      <c r="P480" s="169"/>
      <c r="Q480" s="169"/>
      <c r="R480" s="169"/>
    </row>
    <row r="481" spans="1:18" s="174" customFormat="1" ht="40.5" customHeight="1">
      <c r="A481" s="1526" t="s">
        <v>2018</v>
      </c>
      <c r="B481" s="194" t="s">
        <v>5708</v>
      </c>
      <c r="C481" s="830">
        <v>43641</v>
      </c>
      <c r="D481" s="196">
        <v>45473</v>
      </c>
      <c r="E481" s="196" t="s">
        <v>5068</v>
      </c>
      <c r="F481" s="196" t="s">
        <v>5069</v>
      </c>
      <c r="G481" s="194" t="s">
        <v>1614</v>
      </c>
      <c r="H481" s="831" t="s">
        <v>5722</v>
      </c>
      <c r="I481" s="831" t="s">
        <v>5740</v>
      </c>
      <c r="J481" s="197" t="s">
        <v>5743</v>
      </c>
      <c r="K481" s="1179" t="s">
        <v>5761</v>
      </c>
      <c r="L481" s="169"/>
      <c r="M481" s="169"/>
      <c r="N481" s="169"/>
      <c r="O481" s="169"/>
      <c r="P481" s="169"/>
      <c r="Q481" s="169"/>
      <c r="R481" s="169"/>
    </row>
    <row r="482" spans="1:18" s="174" customFormat="1" ht="40.5" customHeight="1">
      <c r="A482" s="1526" t="s">
        <v>2018</v>
      </c>
      <c r="B482" s="194" t="s">
        <v>5709</v>
      </c>
      <c r="C482" s="830">
        <v>43641</v>
      </c>
      <c r="D482" s="196">
        <v>45473</v>
      </c>
      <c r="E482" s="196" t="s">
        <v>5068</v>
      </c>
      <c r="F482" s="196" t="s">
        <v>5069</v>
      </c>
      <c r="G482" s="194" t="s">
        <v>1614</v>
      </c>
      <c r="H482" s="831" t="s">
        <v>5723</v>
      </c>
      <c r="I482" s="831" t="s">
        <v>5741</v>
      </c>
      <c r="J482" s="197" t="s">
        <v>5744</v>
      </c>
      <c r="K482" s="1179" t="s">
        <v>5762</v>
      </c>
      <c r="L482" s="169"/>
      <c r="M482" s="169"/>
      <c r="N482" s="169"/>
      <c r="O482" s="169"/>
      <c r="P482" s="169"/>
      <c r="Q482" s="169"/>
      <c r="R482" s="169"/>
    </row>
    <row r="483" spans="1:18" s="174" customFormat="1" ht="40.5" customHeight="1">
      <c r="A483" s="1526" t="s">
        <v>2018</v>
      </c>
      <c r="B483" s="194" t="s">
        <v>5726</v>
      </c>
      <c r="C483" s="830">
        <v>43641</v>
      </c>
      <c r="D483" s="196">
        <v>45473</v>
      </c>
      <c r="E483" s="196" t="s">
        <v>5068</v>
      </c>
      <c r="F483" s="196" t="s">
        <v>5069</v>
      </c>
      <c r="G483" s="194" t="s">
        <v>1614</v>
      </c>
      <c r="H483" s="831" t="s">
        <v>5724</v>
      </c>
      <c r="I483" s="831" t="s">
        <v>5740</v>
      </c>
      <c r="J483" s="197" t="s">
        <v>5743</v>
      </c>
      <c r="K483" s="1179" t="s">
        <v>5763</v>
      </c>
      <c r="L483" s="169"/>
      <c r="M483" s="169"/>
      <c r="N483" s="169"/>
      <c r="O483" s="169"/>
      <c r="P483" s="169"/>
      <c r="Q483" s="169"/>
      <c r="R483" s="169"/>
    </row>
    <row r="484" spans="1:18" s="174" customFormat="1" ht="40.5" customHeight="1">
      <c r="A484" s="1526" t="s">
        <v>2018</v>
      </c>
      <c r="B484" s="194" t="s">
        <v>5727</v>
      </c>
      <c r="C484" s="830">
        <v>43641</v>
      </c>
      <c r="D484" s="196">
        <v>45473</v>
      </c>
      <c r="E484" s="196" t="s">
        <v>5068</v>
      </c>
      <c r="F484" s="196" t="s">
        <v>5069</v>
      </c>
      <c r="G484" s="194" t="s">
        <v>1614</v>
      </c>
      <c r="H484" s="831" t="s">
        <v>5725</v>
      </c>
      <c r="I484" s="831" t="s">
        <v>5742</v>
      </c>
      <c r="J484" s="197" t="s">
        <v>5745</v>
      </c>
      <c r="K484" s="1179" t="s">
        <v>5764</v>
      </c>
      <c r="L484" s="169"/>
      <c r="M484" s="169"/>
      <c r="N484" s="169"/>
      <c r="O484" s="169"/>
      <c r="P484" s="169"/>
      <c r="Q484" s="169"/>
      <c r="R484" s="169"/>
    </row>
    <row r="485" spans="1:18" s="174" customFormat="1" ht="69" customHeight="1">
      <c r="A485" s="1527" t="s">
        <v>2027</v>
      </c>
      <c r="B485" s="832" t="s">
        <v>5821</v>
      </c>
      <c r="C485" s="833">
        <v>43734</v>
      </c>
      <c r="D485" s="834">
        <v>45565</v>
      </c>
      <c r="E485" s="834" t="str">
        <f t="shared" ref="E485:E490" ca="1" si="90">IF(D485&lt;=$T$2,"CADUCADO","VIGENTE")</f>
        <v>VIGENTE</v>
      </c>
      <c r="F485" s="834" t="str">
        <f t="shared" ref="F485:F490" ca="1" si="91">IF($T$2&gt;=(EDATE(D485,-4)),"ALERTA","OK")</f>
        <v>OK</v>
      </c>
      <c r="G485" s="832" t="s">
        <v>1616</v>
      </c>
      <c r="H485" s="835" t="s">
        <v>5817</v>
      </c>
      <c r="I485" s="835" t="s">
        <v>5818</v>
      </c>
      <c r="J485" s="1500" t="s">
        <v>5819</v>
      </c>
      <c r="K485" s="1272" t="s">
        <v>5820</v>
      </c>
      <c r="L485" s="169"/>
      <c r="M485" s="169"/>
      <c r="N485" s="169"/>
      <c r="O485" s="169"/>
      <c r="P485" s="169"/>
      <c r="Q485" s="169"/>
      <c r="R485" s="169"/>
    </row>
    <row r="486" spans="1:18" s="174" customFormat="1" ht="45">
      <c r="A486" s="1526" t="s">
        <v>2017</v>
      </c>
      <c r="B486" s="1966" t="s">
        <v>5792</v>
      </c>
      <c r="C486" s="1967">
        <v>43717</v>
      </c>
      <c r="D486" s="1861">
        <v>45565</v>
      </c>
      <c r="E486" s="1861" t="str">
        <f t="shared" ca="1" si="90"/>
        <v>VIGENTE</v>
      </c>
      <c r="F486" s="1861" t="str">
        <f t="shared" ca="1" si="91"/>
        <v>OK</v>
      </c>
      <c r="G486" s="194" t="s">
        <v>1615</v>
      </c>
      <c r="H486" s="1862" t="s">
        <v>5793</v>
      </c>
      <c r="I486" s="1862" t="s">
        <v>5794</v>
      </c>
      <c r="J486" s="197" t="s">
        <v>5795</v>
      </c>
      <c r="K486" s="1179" t="s">
        <v>5796</v>
      </c>
      <c r="L486" s="169"/>
      <c r="M486" s="169"/>
      <c r="N486" s="169"/>
      <c r="O486" s="169"/>
      <c r="P486" s="169"/>
      <c r="Q486" s="169"/>
      <c r="R486" s="169"/>
    </row>
    <row r="487" spans="1:18" s="174" customFormat="1" ht="45">
      <c r="A487" s="1527" t="s">
        <v>2027</v>
      </c>
      <c r="B487" s="832" t="s">
        <v>5837</v>
      </c>
      <c r="C487" s="833">
        <v>43781</v>
      </c>
      <c r="D487" s="834">
        <v>45626</v>
      </c>
      <c r="E487" s="834" t="str">
        <f t="shared" ca="1" si="90"/>
        <v>VIGENTE</v>
      </c>
      <c r="F487" s="834" t="str">
        <f t="shared" ca="1" si="91"/>
        <v>OK</v>
      </c>
      <c r="G487" s="832" t="s">
        <v>1617</v>
      </c>
      <c r="H487" s="835" t="s">
        <v>5833</v>
      </c>
      <c r="I487" s="835" t="s">
        <v>5834</v>
      </c>
      <c r="J487" s="1500" t="s">
        <v>5836</v>
      </c>
      <c r="K487" s="1272" t="s">
        <v>5835</v>
      </c>
      <c r="L487" s="169"/>
      <c r="M487" s="169"/>
      <c r="N487" s="169"/>
      <c r="O487" s="169"/>
      <c r="P487" s="169"/>
      <c r="Q487" s="169"/>
      <c r="R487" s="169"/>
    </row>
    <row r="488" spans="1:18" s="174" customFormat="1" ht="30">
      <c r="A488" s="1527" t="s">
        <v>2027</v>
      </c>
      <c r="B488" s="832" t="s">
        <v>5854</v>
      </c>
      <c r="C488" s="833">
        <v>43837</v>
      </c>
      <c r="D488" s="834">
        <v>45688</v>
      </c>
      <c r="E488" s="834" t="str">
        <f t="shared" ca="1" si="90"/>
        <v>VIGENTE</v>
      </c>
      <c r="F488" s="834" t="str">
        <f t="shared" ca="1" si="91"/>
        <v>OK</v>
      </c>
      <c r="G488" s="832" t="s">
        <v>1615</v>
      </c>
      <c r="H488" s="835" t="s">
        <v>5855</v>
      </c>
      <c r="I488" s="835" t="s">
        <v>5856</v>
      </c>
      <c r="J488" s="1500" t="s">
        <v>5038</v>
      </c>
      <c r="K488" s="1272" t="s">
        <v>5857</v>
      </c>
      <c r="L488" s="169"/>
      <c r="M488" s="169"/>
      <c r="N488" s="169"/>
      <c r="O488" s="169"/>
      <c r="P488" s="169"/>
      <c r="Q488" s="169"/>
      <c r="R488" s="169"/>
    </row>
    <row r="489" spans="1:18" s="174" customFormat="1" ht="30">
      <c r="A489" s="1526" t="s">
        <v>2017</v>
      </c>
      <c r="B489" s="194" t="s">
        <v>5867</v>
      </c>
      <c r="C489" s="830">
        <v>43837</v>
      </c>
      <c r="D489" s="196">
        <v>45688</v>
      </c>
      <c r="E489" s="196" t="str">
        <f t="shared" ca="1" si="90"/>
        <v>VIGENTE</v>
      </c>
      <c r="F489" s="196" t="str">
        <f t="shared" ca="1" si="91"/>
        <v>OK</v>
      </c>
      <c r="G489" s="194" t="s">
        <v>1615</v>
      </c>
      <c r="H489" s="831" t="s">
        <v>5863</v>
      </c>
      <c r="I489" s="831" t="s">
        <v>5864</v>
      </c>
      <c r="J489" s="197" t="s">
        <v>5866</v>
      </c>
      <c r="K489" s="1179" t="s">
        <v>5865</v>
      </c>
      <c r="L489" s="169"/>
      <c r="M489" s="169"/>
      <c r="N489" s="169"/>
      <c r="O489" s="169"/>
      <c r="P489" s="169"/>
      <c r="Q489" s="169"/>
      <c r="R489" s="169"/>
    </row>
    <row r="490" spans="1:18" s="174" customFormat="1" ht="60">
      <c r="A490" s="1526" t="s">
        <v>2017</v>
      </c>
      <c r="B490" s="194" t="s">
        <v>5853</v>
      </c>
      <c r="C490" s="830">
        <v>43846</v>
      </c>
      <c r="D490" s="196">
        <v>45688</v>
      </c>
      <c r="E490" s="196" t="str">
        <f t="shared" ca="1" si="90"/>
        <v>VIGENTE</v>
      </c>
      <c r="F490" s="196" t="str">
        <f t="shared" ca="1" si="91"/>
        <v>OK</v>
      </c>
      <c r="G490" s="194" t="s">
        <v>1615</v>
      </c>
      <c r="H490" s="831" t="s">
        <v>5849</v>
      </c>
      <c r="I490" s="831" t="s">
        <v>5850</v>
      </c>
      <c r="J490" s="197" t="s">
        <v>5851</v>
      </c>
      <c r="K490" s="1179" t="s">
        <v>5852</v>
      </c>
      <c r="L490" s="169"/>
      <c r="M490" s="169"/>
      <c r="N490" s="169"/>
      <c r="O490" s="169"/>
      <c r="P490" s="169"/>
      <c r="Q490" s="169"/>
      <c r="R490" s="169"/>
    </row>
    <row r="491" spans="1:18" s="174" customFormat="1" ht="60">
      <c r="A491" s="1556" t="s">
        <v>2027</v>
      </c>
      <c r="B491" s="1363" t="s">
        <v>6229</v>
      </c>
      <c r="C491" s="1557">
        <v>43942</v>
      </c>
      <c r="D491" s="1366">
        <v>45777</v>
      </c>
      <c r="E491" s="1366" t="str">
        <f ca="1">IF(D491&lt;=$T$2,"CADUCADO","VIGENTE")</f>
        <v>VIGENTE</v>
      </c>
      <c r="F491" s="1366" t="str">
        <f ca="1">IF($T$2&gt;=(EDATE(D491,-4)),"ALERTA","OK")</f>
        <v>OK</v>
      </c>
      <c r="G491" s="1363" t="s">
        <v>1616</v>
      </c>
      <c r="H491" s="1558" t="s">
        <v>6227</v>
      </c>
      <c r="I491" s="1558" t="s">
        <v>6228</v>
      </c>
      <c r="J491" s="1368" t="s">
        <v>5085</v>
      </c>
      <c r="K491" s="2089" t="s">
        <v>6230</v>
      </c>
      <c r="L491" s="169"/>
      <c r="M491" s="169"/>
      <c r="N491" s="169"/>
      <c r="O491" s="169"/>
      <c r="P491" s="169"/>
      <c r="Q491" s="169"/>
      <c r="R491" s="169"/>
    </row>
    <row r="492" spans="1:18" s="174" customFormat="1" ht="75">
      <c r="A492" s="1442" t="s">
        <v>2017</v>
      </c>
      <c r="B492" s="1476" t="s">
        <v>6247</v>
      </c>
      <c r="C492" s="1471">
        <v>43928</v>
      </c>
      <c r="D492" s="1477">
        <v>45777</v>
      </c>
      <c r="E492" s="1477" t="str">
        <f ca="1">IF(D492&lt;=CIE!$T$2,"CADUCADO","VIGENTE")</f>
        <v>VIGENTE</v>
      </c>
      <c r="F492" s="1477" t="str">
        <f ca="1">IF(CIE!$T$2&gt;=(EDATE(D492,-4)),"ALERTA","OK")</f>
        <v>OK</v>
      </c>
      <c r="G492" s="1476" t="s">
        <v>1615</v>
      </c>
      <c r="H492" s="1447" t="s">
        <v>6243</v>
      </c>
      <c r="I492" s="1451" t="s">
        <v>6244</v>
      </c>
      <c r="J492" s="1443" t="s">
        <v>6245</v>
      </c>
      <c r="K492" s="2097" t="s">
        <v>6246</v>
      </c>
      <c r="L492" s="169"/>
      <c r="M492" s="169"/>
      <c r="N492" s="169"/>
      <c r="O492" s="169"/>
      <c r="P492" s="169"/>
      <c r="Q492" s="169"/>
      <c r="R492" s="169"/>
    </row>
    <row r="493" spans="1:18" s="174" customFormat="1" ht="60">
      <c r="A493" s="1526" t="s">
        <v>2017</v>
      </c>
      <c r="B493" s="194" t="s">
        <v>6252</v>
      </c>
      <c r="C493" s="830">
        <v>43929</v>
      </c>
      <c r="D493" s="196">
        <v>45777</v>
      </c>
      <c r="E493" s="196" t="str">
        <f t="shared" ref="E493:E499" ca="1" si="92">IF(D493&lt;=$T$2,"CADUCADO","VIGENTE")</f>
        <v>VIGENTE</v>
      </c>
      <c r="F493" s="196" t="str">
        <f t="shared" ref="F493:F499" ca="1" si="93">IF($T$2&gt;=(EDATE(D493,-4)),"ALERTA","OK")</f>
        <v>OK</v>
      </c>
      <c r="G493" s="194" t="s">
        <v>1615</v>
      </c>
      <c r="H493" s="831" t="s">
        <v>6249</v>
      </c>
      <c r="I493" s="831" t="s">
        <v>6250</v>
      </c>
      <c r="J493" s="197" t="s">
        <v>6245</v>
      </c>
      <c r="K493" s="1179" t="s">
        <v>6251</v>
      </c>
      <c r="L493" s="169"/>
      <c r="M493" s="169"/>
      <c r="N493" s="169"/>
      <c r="O493" s="169"/>
      <c r="P493" s="169"/>
      <c r="Q493" s="169"/>
      <c r="R493" s="169"/>
    </row>
    <row r="494" spans="1:18" s="174" customFormat="1" ht="18" customHeight="1">
      <c r="A494" s="1526" t="s">
        <v>2017</v>
      </c>
      <c r="B494" s="194" t="s">
        <v>6284</v>
      </c>
      <c r="C494" s="2100">
        <v>43943</v>
      </c>
      <c r="D494" s="2101">
        <v>45777</v>
      </c>
      <c r="E494" s="2101" t="str">
        <f ca="1">IF(D494&lt;=$T$2,"CADUCADO","VIGENTE")</f>
        <v>VIGENTE</v>
      </c>
      <c r="F494" s="2101" t="str">
        <f ca="1">IF($T$2&gt;=(EDATE(D494,-4)),"ALERTA","OK")</f>
        <v>OK</v>
      </c>
      <c r="G494" s="194" t="s">
        <v>1615</v>
      </c>
      <c r="H494" s="2102" t="s">
        <v>6285</v>
      </c>
      <c r="I494" s="2102" t="s">
        <v>6286</v>
      </c>
      <c r="J494" s="2103" t="s">
        <v>6245</v>
      </c>
      <c r="K494" s="1179" t="s">
        <v>6287</v>
      </c>
      <c r="L494" s="169"/>
      <c r="M494" s="169"/>
      <c r="N494" s="169"/>
      <c r="O494" s="169"/>
      <c r="P494" s="169"/>
      <c r="Q494" s="169"/>
      <c r="R494" s="169"/>
    </row>
    <row r="495" spans="1:18" s="174" customFormat="1" ht="60">
      <c r="A495" s="2098" t="s">
        <v>2017</v>
      </c>
      <c r="B495" s="194" t="s">
        <v>6283</v>
      </c>
      <c r="C495" s="2100">
        <v>43943</v>
      </c>
      <c r="D495" s="2101">
        <v>45777</v>
      </c>
      <c r="E495" s="2101" t="str">
        <f t="shared" ca="1" si="92"/>
        <v>VIGENTE</v>
      </c>
      <c r="F495" s="2101" t="str">
        <f t="shared" ca="1" si="93"/>
        <v>OK</v>
      </c>
      <c r="G495" s="2099" t="s">
        <v>1615</v>
      </c>
      <c r="H495" s="2102" t="s">
        <v>6280</v>
      </c>
      <c r="I495" s="2102" t="s">
        <v>6281</v>
      </c>
      <c r="J495" s="2103" t="s">
        <v>6245</v>
      </c>
      <c r="K495" s="1179" t="s">
        <v>6282</v>
      </c>
      <c r="L495" s="169"/>
      <c r="M495" s="169"/>
      <c r="N495" s="169"/>
      <c r="O495" s="169"/>
      <c r="P495" s="169"/>
      <c r="Q495" s="169"/>
      <c r="R495" s="169"/>
    </row>
    <row r="496" spans="1:18" s="174" customFormat="1" ht="75">
      <c r="A496" s="1526" t="s">
        <v>2017</v>
      </c>
      <c r="B496" s="194" t="s">
        <v>6291</v>
      </c>
      <c r="C496" s="2100">
        <v>43943</v>
      </c>
      <c r="D496" s="2101">
        <v>45777</v>
      </c>
      <c r="E496" s="2101" t="str">
        <f t="shared" ca="1" si="92"/>
        <v>VIGENTE</v>
      </c>
      <c r="F496" s="2101" t="str">
        <f t="shared" ca="1" si="93"/>
        <v>OK</v>
      </c>
      <c r="G496" s="194" t="s">
        <v>1615</v>
      </c>
      <c r="H496" s="831" t="s">
        <v>6288</v>
      </c>
      <c r="I496" s="2102" t="s">
        <v>6289</v>
      </c>
      <c r="J496" s="2103" t="s">
        <v>6245</v>
      </c>
      <c r="K496" s="1179" t="s">
        <v>6290</v>
      </c>
      <c r="L496" s="169"/>
      <c r="M496" s="169"/>
      <c r="N496" s="169"/>
      <c r="O496" s="169"/>
      <c r="P496" s="169"/>
      <c r="Q496" s="169"/>
      <c r="R496" s="169"/>
    </row>
    <row r="497" spans="1:180" s="2288" customFormat="1" ht="105">
      <c r="A497" s="1556" t="s">
        <v>2026</v>
      </c>
      <c r="B497" s="1363" t="s">
        <v>6256</v>
      </c>
      <c r="C497" s="1557">
        <v>43950</v>
      </c>
      <c r="D497" s="1366">
        <v>45777</v>
      </c>
      <c r="E497" s="1366" t="str">
        <f ca="1">IF(D497&lt;=$T$2,"CADUCADO","VIGENTE")</f>
        <v>VIGENTE</v>
      </c>
      <c r="F497" s="1366" t="str">
        <f ca="1">IF($T$2&gt;=(EDATE(D497,-4)),"ALERTA","OK")</f>
        <v>OK</v>
      </c>
      <c r="G497" s="1363" t="s">
        <v>1616</v>
      </c>
      <c r="H497" s="1558" t="s">
        <v>6253</v>
      </c>
      <c r="I497" s="1558" t="s">
        <v>6254</v>
      </c>
      <c r="J497" s="1368" t="s">
        <v>5085</v>
      </c>
      <c r="K497" s="1559" t="s">
        <v>6255</v>
      </c>
      <c r="L497" s="2287"/>
      <c r="M497" s="2287"/>
      <c r="N497" s="2287"/>
      <c r="O497" s="2287"/>
      <c r="P497" s="2287"/>
      <c r="Q497" s="2287"/>
      <c r="R497" s="2287"/>
    </row>
    <row r="498" spans="1:180" s="174" customFormat="1" ht="60">
      <c r="A498" s="2098" t="s">
        <v>2017</v>
      </c>
      <c r="B498" s="2099" t="s">
        <v>6267</v>
      </c>
      <c r="C498" s="2100">
        <v>43985</v>
      </c>
      <c r="D498" s="2101">
        <v>45838</v>
      </c>
      <c r="E498" s="2101" t="str">
        <f t="shared" ca="1" si="92"/>
        <v>VIGENTE</v>
      </c>
      <c r="F498" s="2101" t="str">
        <f t="shared" ca="1" si="93"/>
        <v>OK</v>
      </c>
      <c r="G498" s="2099" t="s">
        <v>1617</v>
      </c>
      <c r="H498" s="2102" t="s">
        <v>6292</v>
      </c>
      <c r="I498" s="2102" t="s">
        <v>6293</v>
      </c>
      <c r="J498" s="2103" t="s">
        <v>484</v>
      </c>
      <c r="K498" s="1179" t="s">
        <v>6294</v>
      </c>
      <c r="L498" s="169"/>
      <c r="M498" s="169"/>
      <c r="N498" s="169"/>
      <c r="O498" s="169"/>
      <c r="P498" s="169"/>
      <c r="Q498" s="169"/>
      <c r="R498" s="169"/>
    </row>
    <row r="499" spans="1:180" s="171" customFormat="1" ht="45">
      <c r="A499" s="1556" t="s">
        <v>2027</v>
      </c>
      <c r="B499" s="1363" t="s">
        <v>6273</v>
      </c>
      <c r="C499" s="1557">
        <v>44032</v>
      </c>
      <c r="D499" s="1366">
        <v>45869</v>
      </c>
      <c r="E499" s="1366" t="str">
        <f t="shared" ca="1" si="92"/>
        <v>VIGENTE</v>
      </c>
      <c r="F499" s="1366" t="str">
        <f t="shared" ca="1" si="93"/>
        <v>OK</v>
      </c>
      <c r="G499" s="1363" t="s">
        <v>1617</v>
      </c>
      <c r="H499" s="1558" t="s">
        <v>6295</v>
      </c>
      <c r="I499" s="1558" t="s">
        <v>6296</v>
      </c>
      <c r="J499" s="1368" t="s">
        <v>5890</v>
      </c>
      <c r="K499" s="1559" t="s">
        <v>6274</v>
      </c>
      <c r="L499" s="174"/>
      <c r="M499" s="174"/>
      <c r="N499" s="174"/>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c r="AL499" s="161"/>
      <c r="AM499" s="161"/>
      <c r="AN499" s="161"/>
      <c r="AO499" s="161"/>
      <c r="AP499" s="161"/>
      <c r="AQ499" s="161"/>
      <c r="AR499" s="161"/>
      <c r="AS499" s="161"/>
      <c r="AT499" s="161"/>
      <c r="AU499" s="161"/>
      <c r="AV499" s="161"/>
      <c r="AW499" s="161"/>
      <c r="AX499" s="161"/>
      <c r="AY499" s="161"/>
      <c r="AZ499" s="161"/>
      <c r="BA499" s="161"/>
      <c r="BB499" s="161"/>
      <c r="BC499" s="161"/>
      <c r="BD499" s="161"/>
      <c r="BE499" s="161"/>
      <c r="BF499" s="161"/>
      <c r="BG499" s="161"/>
      <c r="BH499" s="161"/>
      <c r="BI499" s="161"/>
      <c r="BJ499" s="161"/>
      <c r="BK499" s="161"/>
      <c r="BL499" s="161"/>
      <c r="BM499" s="161"/>
      <c r="BN499" s="161"/>
      <c r="BO499" s="161"/>
      <c r="BP499" s="161"/>
      <c r="BQ499" s="161"/>
      <c r="BR499" s="161"/>
      <c r="BS499" s="161"/>
      <c r="BT499" s="161"/>
      <c r="BU499" s="161"/>
      <c r="BV499" s="161"/>
      <c r="BW499" s="161"/>
      <c r="BX499" s="161"/>
      <c r="BY499" s="161"/>
      <c r="BZ499" s="161"/>
      <c r="CA499" s="161"/>
      <c r="CB499" s="161"/>
      <c r="CC499" s="161"/>
      <c r="CD499" s="161"/>
      <c r="CE499" s="161"/>
      <c r="CF499" s="161"/>
      <c r="CG499" s="161"/>
      <c r="CH499" s="161"/>
      <c r="CI499" s="161"/>
      <c r="CJ499" s="161"/>
      <c r="CK499" s="161"/>
      <c r="CL499" s="161"/>
      <c r="CM499" s="161"/>
      <c r="CN499" s="161"/>
      <c r="CO499" s="161"/>
      <c r="CP499" s="161"/>
      <c r="CQ499" s="161"/>
      <c r="CR499" s="161"/>
      <c r="CS499" s="161"/>
      <c r="CT499" s="161"/>
      <c r="CU499" s="161"/>
      <c r="CV499" s="161"/>
      <c r="CW499" s="161"/>
      <c r="CX499" s="161"/>
      <c r="CY499" s="161"/>
      <c r="CZ499" s="161"/>
      <c r="DA499" s="161"/>
      <c r="DB499" s="161"/>
      <c r="DC499" s="161"/>
      <c r="DD499" s="161"/>
      <c r="DE499" s="161"/>
      <c r="DF499" s="161"/>
      <c r="DG499" s="161"/>
      <c r="DH499" s="161"/>
      <c r="DI499" s="161"/>
      <c r="DJ499" s="161"/>
      <c r="DK499" s="161"/>
      <c r="DL499" s="161"/>
      <c r="DM499" s="161"/>
      <c r="DN499" s="161"/>
      <c r="DO499" s="161"/>
      <c r="DP499" s="161"/>
      <c r="DQ499" s="161"/>
      <c r="DR499" s="161"/>
      <c r="DS499" s="161"/>
      <c r="DT499" s="161"/>
      <c r="DU499" s="161"/>
      <c r="DV499" s="161"/>
      <c r="DW499" s="161"/>
      <c r="DX499" s="161"/>
      <c r="DY499" s="161"/>
      <c r="DZ499" s="161"/>
      <c r="EA499" s="161"/>
      <c r="EB499" s="161"/>
      <c r="EC499" s="161"/>
      <c r="ED499" s="161"/>
      <c r="EE499" s="161"/>
      <c r="EF499" s="161"/>
      <c r="EG499" s="161"/>
      <c r="EH499" s="161"/>
      <c r="EI499" s="161"/>
      <c r="EJ499" s="161"/>
      <c r="EK499" s="161"/>
      <c r="EL499" s="161"/>
      <c r="EM499" s="161"/>
      <c r="EN499" s="161"/>
      <c r="EO499" s="161"/>
      <c r="EP499" s="161"/>
      <c r="EQ499" s="161"/>
      <c r="ER499" s="161"/>
      <c r="ES499" s="161"/>
      <c r="ET499" s="161"/>
      <c r="EU499" s="161"/>
      <c r="EV499" s="161"/>
      <c r="EW499" s="161"/>
      <c r="EX499" s="161"/>
      <c r="EY499" s="161"/>
      <c r="EZ499" s="161"/>
      <c r="FA499" s="161"/>
      <c r="FB499" s="161"/>
      <c r="FC499" s="161"/>
      <c r="FD499" s="161"/>
      <c r="FE499" s="161"/>
      <c r="FF499" s="161"/>
      <c r="FG499" s="161"/>
      <c r="FH499" s="161"/>
      <c r="FI499" s="161"/>
      <c r="FJ499" s="161"/>
      <c r="FK499" s="161"/>
      <c r="FL499" s="161"/>
      <c r="FM499" s="161"/>
      <c r="FN499" s="161"/>
      <c r="FO499" s="161"/>
      <c r="FP499" s="161"/>
      <c r="FQ499" s="161"/>
      <c r="FR499" s="161"/>
      <c r="FS499" s="161"/>
      <c r="FT499" s="161"/>
      <c r="FU499" s="161"/>
      <c r="FV499" s="161"/>
      <c r="FW499" s="161"/>
      <c r="FX499" s="161"/>
    </row>
    <row r="500" spans="1:180" s="171" customFormat="1" ht="60">
      <c r="A500" s="2289" t="s">
        <v>2026</v>
      </c>
      <c r="B500" s="2290" t="s">
        <v>6407</v>
      </c>
      <c r="C500" s="2291">
        <v>44116</v>
      </c>
      <c r="D500" s="2292">
        <v>45961</v>
      </c>
      <c r="E500" s="2292" t="str">
        <f ca="1">IF(D500&lt;=$T$2,"CADUCADO","VIGENTE")</f>
        <v>VIGENTE</v>
      </c>
      <c r="F500" s="2292" t="str">
        <f ca="1">IF($T$2&gt;=(EDATE(D500,-4)),"ALERTA","OK")</f>
        <v>OK</v>
      </c>
      <c r="G500" s="2290" t="s">
        <v>1615</v>
      </c>
      <c r="H500" s="2293" t="s">
        <v>6408</v>
      </c>
      <c r="I500" s="2293" t="s">
        <v>6409</v>
      </c>
      <c r="J500" s="2294" t="s">
        <v>6411</v>
      </c>
      <c r="K500" s="2295" t="s">
        <v>6410</v>
      </c>
      <c r="L500" s="174"/>
      <c r="M500" s="174"/>
      <c r="N500" s="174"/>
      <c r="O500" s="161"/>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1"/>
      <c r="AL500" s="161"/>
      <c r="AM500" s="161"/>
      <c r="AN500" s="161"/>
      <c r="AO500" s="161"/>
      <c r="AP500" s="161"/>
      <c r="AQ500" s="161"/>
      <c r="AR500" s="161"/>
      <c r="AS500" s="161"/>
      <c r="AT500" s="161"/>
      <c r="AU500" s="161"/>
      <c r="AV500" s="161"/>
      <c r="AW500" s="161"/>
      <c r="AX500" s="161"/>
      <c r="AY500" s="161"/>
      <c r="AZ500" s="161"/>
      <c r="BA500" s="161"/>
      <c r="BB500" s="161"/>
      <c r="BC500" s="161"/>
      <c r="BD500" s="161"/>
      <c r="BE500" s="161"/>
      <c r="BF500" s="161"/>
      <c r="BG500" s="161"/>
      <c r="BH500" s="161"/>
      <c r="BI500" s="161"/>
      <c r="BJ500" s="161"/>
      <c r="BK500" s="161"/>
      <c r="BL500" s="161"/>
      <c r="BM500" s="161"/>
      <c r="BN500" s="161"/>
      <c r="BO500" s="161"/>
      <c r="BP500" s="161"/>
      <c r="BQ500" s="161"/>
      <c r="BR500" s="161"/>
      <c r="BS500" s="161"/>
      <c r="BT500" s="161"/>
      <c r="BU500" s="161"/>
      <c r="BV500" s="161"/>
      <c r="BW500" s="161"/>
      <c r="BX500" s="161"/>
      <c r="BY500" s="161"/>
      <c r="BZ500" s="161"/>
      <c r="CA500" s="161"/>
      <c r="CB500" s="161"/>
      <c r="CC500" s="161"/>
      <c r="CD500" s="161"/>
      <c r="CE500" s="161"/>
      <c r="CF500" s="161"/>
      <c r="CG500" s="161"/>
      <c r="CH500" s="161"/>
      <c r="CI500" s="161"/>
      <c r="CJ500" s="161"/>
      <c r="CK500" s="161"/>
      <c r="CL500" s="161"/>
      <c r="CM500" s="161"/>
      <c r="CN500" s="161"/>
      <c r="CO500" s="161"/>
      <c r="CP500" s="161"/>
      <c r="CQ500" s="161"/>
      <c r="CR500" s="161"/>
      <c r="CS500" s="161"/>
      <c r="CT500" s="161"/>
      <c r="CU500" s="161"/>
      <c r="CV500" s="161"/>
      <c r="CW500" s="161"/>
      <c r="CX500" s="161"/>
      <c r="CY500" s="161"/>
      <c r="CZ500" s="161"/>
      <c r="DA500" s="161"/>
      <c r="DB500" s="161"/>
      <c r="DC500" s="161"/>
      <c r="DD500" s="161"/>
      <c r="DE500" s="161"/>
      <c r="DF500" s="161"/>
      <c r="DG500" s="161"/>
      <c r="DH500" s="161"/>
      <c r="DI500" s="161"/>
      <c r="DJ500" s="161"/>
      <c r="DK500" s="161"/>
      <c r="DL500" s="161"/>
      <c r="DM500" s="161"/>
      <c r="DN500" s="161"/>
      <c r="DO500" s="161"/>
      <c r="DP500" s="161"/>
      <c r="DQ500" s="161"/>
      <c r="DR500" s="161"/>
      <c r="DS500" s="161"/>
      <c r="DT500" s="161"/>
      <c r="DU500" s="161"/>
      <c r="DV500" s="161"/>
      <c r="DW500" s="161"/>
      <c r="DX500" s="161"/>
      <c r="DY500" s="161"/>
      <c r="DZ500" s="161"/>
      <c r="EA500" s="161"/>
      <c r="EB500" s="161"/>
      <c r="EC500" s="161"/>
      <c r="ED500" s="161"/>
      <c r="EE500" s="161"/>
      <c r="EF500" s="161"/>
      <c r="EG500" s="161"/>
      <c r="EH500" s="161"/>
      <c r="EI500" s="161"/>
      <c r="EJ500" s="161"/>
      <c r="EK500" s="161"/>
      <c r="EL500" s="161"/>
      <c r="EM500" s="161"/>
      <c r="EN500" s="161"/>
      <c r="EO500" s="161"/>
      <c r="EP500" s="161"/>
      <c r="EQ500" s="161"/>
      <c r="ER500" s="161"/>
      <c r="ES500" s="161"/>
      <c r="ET500" s="161"/>
      <c r="EU500" s="161"/>
      <c r="EV500" s="161"/>
      <c r="EW500" s="161"/>
      <c r="EX500" s="161"/>
      <c r="EY500" s="161"/>
      <c r="EZ500" s="161"/>
      <c r="FA500" s="161"/>
      <c r="FB500" s="161"/>
      <c r="FC500" s="161"/>
      <c r="FD500" s="161"/>
      <c r="FE500" s="161"/>
      <c r="FF500" s="161"/>
      <c r="FG500" s="161"/>
      <c r="FH500" s="161"/>
      <c r="FI500" s="161"/>
      <c r="FJ500" s="161"/>
      <c r="FK500" s="161"/>
      <c r="FL500" s="161"/>
      <c r="FM500" s="161"/>
      <c r="FN500" s="161"/>
      <c r="FO500" s="161"/>
      <c r="FP500" s="161"/>
      <c r="FQ500" s="161"/>
      <c r="FR500" s="161"/>
      <c r="FS500" s="161"/>
      <c r="FT500" s="161"/>
      <c r="FU500" s="161"/>
      <c r="FV500" s="161"/>
      <c r="FW500" s="161"/>
      <c r="FX500" s="161"/>
    </row>
    <row r="501" spans="1:180" s="171" customFormat="1" ht="75">
      <c r="A501" s="2289" t="s">
        <v>2027</v>
      </c>
      <c r="B501" s="1363" t="s">
        <v>6412</v>
      </c>
      <c r="C501" s="2291">
        <v>44130</v>
      </c>
      <c r="D501" s="2292">
        <v>45961</v>
      </c>
      <c r="E501" s="2292" t="str">
        <f ca="1">IF(D501&lt;=$T$2,"CADUCADO","VIGENTE")</f>
        <v>VIGENTE</v>
      </c>
      <c r="F501" s="2292" t="str">
        <f ca="1">IF($T$2&gt;=(EDATE(D501,-4)),"ALERTA","OK")</f>
        <v>OK</v>
      </c>
      <c r="G501" s="1363" t="s">
        <v>1616</v>
      </c>
      <c r="H501" s="1558" t="s">
        <v>6413</v>
      </c>
      <c r="I501" s="1558" t="s">
        <v>6414</v>
      </c>
      <c r="J501" s="1368" t="s">
        <v>6415</v>
      </c>
      <c r="K501" s="1559" t="s">
        <v>6416</v>
      </c>
      <c r="L501" s="174"/>
      <c r="M501" s="174"/>
      <c r="N501" s="174"/>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c r="AL501" s="161"/>
      <c r="AM501" s="161"/>
      <c r="AN501" s="161"/>
      <c r="AO501" s="161"/>
      <c r="AP501" s="161"/>
      <c r="AQ501" s="161"/>
      <c r="AR501" s="161"/>
      <c r="AS501" s="161"/>
      <c r="AT501" s="161"/>
      <c r="AU501" s="161"/>
      <c r="AV501" s="161"/>
      <c r="AW501" s="161"/>
      <c r="AX501" s="161"/>
      <c r="AY501" s="161"/>
      <c r="AZ501" s="161"/>
      <c r="BA501" s="161"/>
      <c r="BB501" s="161"/>
      <c r="BC501" s="161"/>
      <c r="BD501" s="161"/>
      <c r="BE501" s="161"/>
      <c r="BF501" s="161"/>
      <c r="BG501" s="161"/>
      <c r="BH501" s="161"/>
      <c r="BI501" s="161"/>
      <c r="BJ501" s="161"/>
      <c r="BK501" s="161"/>
      <c r="BL501" s="161"/>
      <c r="BM501" s="161"/>
      <c r="BN501" s="161"/>
      <c r="BO501" s="161"/>
      <c r="BP501" s="161"/>
      <c r="BQ501" s="161"/>
      <c r="BR501" s="161"/>
      <c r="BS501" s="161"/>
      <c r="BT501" s="161"/>
      <c r="BU501" s="161"/>
      <c r="BV501" s="161"/>
      <c r="BW501" s="161"/>
      <c r="BX501" s="161"/>
      <c r="BY501" s="161"/>
      <c r="BZ501" s="161"/>
      <c r="CA501" s="161"/>
      <c r="CB501" s="161"/>
      <c r="CC501" s="161"/>
      <c r="CD501" s="161"/>
      <c r="CE501" s="161"/>
      <c r="CF501" s="161"/>
      <c r="CG501" s="161"/>
      <c r="CH501" s="161"/>
      <c r="CI501" s="161"/>
      <c r="CJ501" s="161"/>
      <c r="CK501" s="161"/>
      <c r="CL501" s="161"/>
      <c r="CM501" s="161"/>
      <c r="CN501" s="161"/>
      <c r="CO501" s="161"/>
      <c r="CP501" s="161"/>
      <c r="CQ501" s="161"/>
      <c r="CR501" s="161"/>
      <c r="CS501" s="161"/>
      <c r="CT501" s="161"/>
      <c r="CU501" s="161"/>
      <c r="CV501" s="161"/>
      <c r="CW501" s="161"/>
      <c r="CX501" s="161"/>
      <c r="CY501" s="161"/>
      <c r="CZ501" s="161"/>
      <c r="DA501" s="161"/>
      <c r="DB501" s="161"/>
      <c r="DC501" s="161"/>
      <c r="DD501" s="161"/>
      <c r="DE501" s="161"/>
      <c r="DF501" s="161"/>
      <c r="DG501" s="161"/>
      <c r="DH501" s="161"/>
      <c r="DI501" s="161"/>
      <c r="DJ501" s="161"/>
      <c r="DK501" s="161"/>
      <c r="DL501" s="161"/>
      <c r="DM501" s="161"/>
      <c r="DN501" s="161"/>
      <c r="DO501" s="161"/>
      <c r="DP501" s="161"/>
      <c r="DQ501" s="161"/>
      <c r="DR501" s="161"/>
      <c r="DS501" s="161"/>
      <c r="DT501" s="161"/>
      <c r="DU501" s="161"/>
      <c r="DV501" s="161"/>
      <c r="DW501" s="161"/>
      <c r="DX501" s="161"/>
      <c r="DY501" s="161"/>
      <c r="DZ501" s="161"/>
      <c r="EA501" s="161"/>
      <c r="EB501" s="161"/>
      <c r="EC501" s="161"/>
      <c r="ED501" s="161"/>
      <c r="EE501" s="161"/>
      <c r="EF501" s="161"/>
      <c r="EG501" s="161"/>
      <c r="EH501" s="161"/>
      <c r="EI501" s="161"/>
      <c r="EJ501" s="161"/>
      <c r="EK501" s="161"/>
      <c r="EL501" s="161"/>
      <c r="EM501" s="161"/>
      <c r="EN501" s="161"/>
      <c r="EO501" s="161"/>
      <c r="EP501" s="161"/>
      <c r="EQ501" s="161"/>
      <c r="ER501" s="161"/>
      <c r="ES501" s="161"/>
      <c r="ET501" s="161"/>
      <c r="EU501" s="161"/>
      <c r="EV501" s="161"/>
      <c r="EW501" s="161"/>
      <c r="EX501" s="161"/>
      <c r="EY501" s="161"/>
      <c r="EZ501" s="161"/>
      <c r="FA501" s="161"/>
      <c r="FB501" s="161"/>
      <c r="FC501" s="161"/>
      <c r="FD501" s="161"/>
      <c r="FE501" s="161"/>
      <c r="FF501" s="161"/>
      <c r="FG501" s="161"/>
      <c r="FH501" s="161"/>
      <c r="FI501" s="161"/>
      <c r="FJ501" s="161"/>
      <c r="FK501" s="161"/>
      <c r="FL501" s="161"/>
      <c r="FM501" s="161"/>
      <c r="FN501" s="161"/>
      <c r="FO501" s="161"/>
      <c r="FP501" s="161"/>
      <c r="FQ501" s="161"/>
      <c r="FR501" s="161"/>
      <c r="FS501" s="161"/>
      <c r="FT501" s="161"/>
      <c r="FU501" s="161"/>
      <c r="FV501" s="161"/>
      <c r="FW501" s="161"/>
      <c r="FX501" s="161"/>
    </row>
    <row r="502" spans="1:180" s="171" customFormat="1" ht="60">
      <c r="A502" s="1556" t="s">
        <v>6417</v>
      </c>
      <c r="B502" s="1363" t="s">
        <v>6418</v>
      </c>
      <c r="C502" s="1557">
        <v>44146</v>
      </c>
      <c r="D502" s="1366">
        <v>45991</v>
      </c>
      <c r="E502" s="1366" t="str">
        <f ca="1">IF(D502&lt;=$T$2,"CADUCADO","VIGENTE")</f>
        <v>VIGENTE</v>
      </c>
      <c r="F502" s="1366" t="str">
        <f ca="1">IF($T$2&gt;=(EDATE(D502,-4)),"ALERTA","OK")</f>
        <v>OK</v>
      </c>
      <c r="G502" s="1363" t="s">
        <v>1616</v>
      </c>
      <c r="H502" s="1558" t="s">
        <v>6419</v>
      </c>
      <c r="I502" s="1558" t="s">
        <v>6420</v>
      </c>
      <c r="J502" s="1368" t="s">
        <v>6415</v>
      </c>
      <c r="K502" s="1559" t="s">
        <v>6421</v>
      </c>
      <c r="L502" s="174"/>
      <c r="M502" s="174"/>
      <c r="N502" s="174"/>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c r="AL502" s="161"/>
      <c r="AM502" s="161"/>
      <c r="AN502" s="161"/>
      <c r="AO502" s="161"/>
      <c r="AP502" s="161"/>
      <c r="AQ502" s="161"/>
      <c r="AR502" s="161"/>
      <c r="AS502" s="161"/>
      <c r="AT502" s="161"/>
      <c r="AU502" s="161"/>
      <c r="AV502" s="161"/>
      <c r="AW502" s="161"/>
      <c r="AX502" s="161"/>
      <c r="AY502" s="161"/>
      <c r="AZ502" s="161"/>
      <c r="BA502" s="161"/>
      <c r="BB502" s="161"/>
      <c r="BC502" s="161"/>
      <c r="BD502" s="161"/>
      <c r="BE502" s="161"/>
      <c r="BF502" s="161"/>
      <c r="BG502" s="161"/>
      <c r="BH502" s="161"/>
      <c r="BI502" s="161"/>
      <c r="BJ502" s="161"/>
      <c r="BK502" s="161"/>
      <c r="BL502" s="161"/>
      <c r="BM502" s="161"/>
      <c r="BN502" s="161"/>
      <c r="BO502" s="161"/>
      <c r="BP502" s="161"/>
      <c r="BQ502" s="161"/>
      <c r="BR502" s="161"/>
      <c r="BS502" s="161"/>
      <c r="BT502" s="161"/>
      <c r="BU502" s="161"/>
      <c r="BV502" s="161"/>
      <c r="BW502" s="161"/>
      <c r="BX502" s="161"/>
      <c r="BY502" s="161"/>
      <c r="BZ502" s="161"/>
      <c r="CA502" s="161"/>
      <c r="CB502" s="161"/>
      <c r="CC502" s="161"/>
      <c r="CD502" s="161"/>
      <c r="CE502" s="161"/>
      <c r="CF502" s="161"/>
      <c r="CG502" s="161"/>
      <c r="CH502" s="161"/>
      <c r="CI502" s="161"/>
      <c r="CJ502" s="161"/>
      <c r="CK502" s="161"/>
      <c r="CL502" s="161"/>
      <c r="CM502" s="161"/>
      <c r="CN502" s="161"/>
      <c r="CO502" s="161"/>
      <c r="CP502" s="161"/>
      <c r="CQ502" s="161"/>
      <c r="CR502" s="161"/>
      <c r="CS502" s="161"/>
      <c r="CT502" s="161"/>
      <c r="CU502" s="161"/>
      <c r="CV502" s="161"/>
      <c r="CW502" s="161"/>
      <c r="CX502" s="161"/>
      <c r="CY502" s="161"/>
      <c r="CZ502" s="161"/>
      <c r="DA502" s="161"/>
      <c r="DB502" s="161"/>
      <c r="DC502" s="161"/>
      <c r="DD502" s="161"/>
      <c r="DE502" s="161"/>
      <c r="DF502" s="161"/>
      <c r="DG502" s="161"/>
      <c r="DH502" s="161"/>
      <c r="DI502" s="161"/>
      <c r="DJ502" s="161"/>
      <c r="DK502" s="161"/>
      <c r="DL502" s="161"/>
      <c r="DM502" s="161"/>
      <c r="DN502" s="161"/>
      <c r="DO502" s="161"/>
      <c r="DP502" s="161"/>
      <c r="DQ502" s="161"/>
      <c r="DR502" s="161"/>
      <c r="DS502" s="161"/>
      <c r="DT502" s="161"/>
      <c r="DU502" s="161"/>
      <c r="DV502" s="161"/>
      <c r="DW502" s="161"/>
      <c r="DX502" s="161"/>
      <c r="DY502" s="161"/>
      <c r="DZ502" s="161"/>
      <c r="EA502" s="161"/>
      <c r="EB502" s="161"/>
      <c r="EC502" s="161"/>
      <c r="ED502" s="161"/>
      <c r="EE502" s="161"/>
      <c r="EF502" s="161"/>
      <c r="EG502" s="161"/>
      <c r="EH502" s="161"/>
      <c r="EI502" s="161"/>
      <c r="EJ502" s="161"/>
      <c r="EK502" s="161"/>
      <c r="EL502" s="161"/>
      <c r="EM502" s="161"/>
      <c r="EN502" s="161"/>
      <c r="EO502" s="161"/>
      <c r="EP502" s="161"/>
      <c r="EQ502" s="161"/>
      <c r="ER502" s="161"/>
      <c r="ES502" s="161"/>
      <c r="ET502" s="161"/>
      <c r="EU502" s="161"/>
      <c r="EV502" s="161"/>
      <c r="EW502" s="161"/>
      <c r="EX502" s="161"/>
      <c r="EY502" s="161"/>
      <c r="EZ502" s="161"/>
      <c r="FA502" s="161"/>
      <c r="FB502" s="161"/>
      <c r="FC502" s="161"/>
      <c r="FD502" s="161"/>
      <c r="FE502" s="161"/>
      <c r="FF502" s="161"/>
      <c r="FG502" s="161"/>
      <c r="FH502" s="161"/>
      <c r="FI502" s="161"/>
      <c r="FJ502" s="161"/>
      <c r="FK502" s="161"/>
      <c r="FL502" s="161"/>
      <c r="FM502" s="161"/>
      <c r="FN502" s="161"/>
      <c r="FO502" s="161"/>
      <c r="FP502" s="161"/>
      <c r="FQ502" s="161"/>
      <c r="FR502" s="161"/>
      <c r="FS502" s="161"/>
      <c r="FT502" s="161"/>
      <c r="FU502" s="161"/>
      <c r="FV502" s="161"/>
      <c r="FW502" s="161"/>
      <c r="FX502" s="161"/>
    </row>
    <row r="503" spans="1:180" s="161" customFormat="1" ht="30">
      <c r="A503" s="1526" t="s">
        <v>2017</v>
      </c>
      <c r="B503" s="194" t="s">
        <v>6427</v>
      </c>
      <c r="C503" s="830">
        <v>44160</v>
      </c>
      <c r="D503" s="196">
        <v>45991</v>
      </c>
      <c r="E503" s="196" t="str">
        <f ca="1">IF(D503&lt;=$T$2,"CADUCADO","VIGENTE")</f>
        <v>VIGENTE</v>
      </c>
      <c r="F503" s="196" t="str">
        <f ca="1">IF($T$2&gt;=(EDATE(D503,-4)),"ALERTA","OK")</f>
        <v>OK</v>
      </c>
      <c r="G503" s="194" t="s">
        <v>1615</v>
      </c>
      <c r="H503" s="831" t="s">
        <v>6428</v>
      </c>
      <c r="I503" s="831" t="s">
        <v>6429</v>
      </c>
      <c r="J503" s="197" t="s">
        <v>6430</v>
      </c>
      <c r="K503" s="1179" t="s">
        <v>6431</v>
      </c>
      <c r="L503" s="174"/>
      <c r="M503" s="174"/>
      <c r="N503" s="174"/>
    </row>
    <row r="504" spans="1:180" s="161" customFormat="1" ht="45">
      <c r="A504" s="1526" t="s">
        <v>2017</v>
      </c>
      <c r="B504" s="194" t="s">
        <v>6450</v>
      </c>
      <c r="C504" s="830">
        <v>44221</v>
      </c>
      <c r="D504" s="196">
        <v>46053</v>
      </c>
      <c r="E504" s="834" t="str">
        <f ca="1">IF(D504&lt;=$T$2,"CADUCADO","VIGENTE")</f>
        <v>VIGENTE</v>
      </c>
      <c r="F504" s="834" t="str">
        <f ca="1">IF($T$2&gt;=(EDATE(D504,-4)),"ALERTA","OK")</f>
        <v>OK</v>
      </c>
      <c r="G504" s="194" t="s">
        <v>1617</v>
      </c>
      <c r="H504" s="831" t="s">
        <v>6451</v>
      </c>
      <c r="I504" s="831" t="s">
        <v>6452</v>
      </c>
      <c r="J504" s="197" t="s">
        <v>75</v>
      </c>
      <c r="K504" s="1179" t="s">
        <v>6453</v>
      </c>
      <c r="L504" s="174"/>
      <c r="M504" s="174"/>
      <c r="N504" s="174"/>
    </row>
    <row r="505" spans="1:180" s="171" customFormat="1" ht="15.75" thickBot="1">
      <c r="A505" s="1648"/>
      <c r="B505" s="1649"/>
      <c r="C505" s="1650"/>
      <c r="D505" s="1651"/>
      <c r="E505" s="1651"/>
      <c r="F505" s="1651"/>
      <c r="G505" s="1649"/>
      <c r="H505" s="1652"/>
      <c r="I505" s="1652"/>
      <c r="J505" s="1653"/>
      <c r="K505" s="1654"/>
      <c r="L505" s="174"/>
      <c r="M505" s="174"/>
      <c r="N505" s="174"/>
      <c r="O505" s="161"/>
      <c r="P505" s="161"/>
      <c r="Q505" s="161"/>
      <c r="R505" s="161"/>
      <c r="S505" s="161"/>
      <c r="T505" s="161"/>
      <c r="U505" s="161"/>
      <c r="V505" s="161"/>
      <c r="W505" s="161"/>
      <c r="X505" s="161"/>
      <c r="Y505" s="161"/>
      <c r="Z505" s="161"/>
      <c r="AA505" s="161"/>
      <c r="AB505" s="161"/>
      <c r="AC505" s="161"/>
      <c r="AD505" s="161"/>
      <c r="AE505" s="161"/>
      <c r="AF505" s="161"/>
      <c r="AG505" s="161"/>
      <c r="AH505" s="161"/>
      <c r="AI505" s="161"/>
      <c r="AJ505" s="161"/>
      <c r="AK505" s="161"/>
      <c r="AL505" s="161"/>
      <c r="AM505" s="161"/>
      <c r="AN505" s="161"/>
      <c r="AO505" s="161"/>
      <c r="AP505" s="161"/>
      <c r="AQ505" s="161"/>
      <c r="AR505" s="161"/>
      <c r="AS505" s="161"/>
      <c r="AT505" s="161"/>
      <c r="AU505" s="161"/>
      <c r="AV505" s="161"/>
      <c r="AW505" s="161"/>
      <c r="AX505" s="161"/>
      <c r="AY505" s="161"/>
      <c r="AZ505" s="161"/>
      <c r="BA505" s="161"/>
      <c r="BB505" s="161"/>
      <c r="BC505" s="161"/>
      <c r="BD505" s="161"/>
      <c r="BE505" s="161"/>
      <c r="BF505" s="161"/>
      <c r="BG505" s="161"/>
      <c r="BH505" s="161"/>
      <c r="BI505" s="161"/>
      <c r="BJ505" s="161"/>
      <c r="BK505" s="161"/>
      <c r="BL505" s="161"/>
      <c r="BM505" s="161"/>
      <c r="BN505" s="161"/>
      <c r="BO505" s="161"/>
      <c r="BP505" s="161"/>
      <c r="BQ505" s="161"/>
      <c r="BR505" s="161"/>
      <c r="BS505" s="161"/>
      <c r="BT505" s="161"/>
      <c r="BU505" s="161"/>
      <c r="BV505" s="161"/>
      <c r="BW505" s="161"/>
      <c r="BX505" s="161"/>
      <c r="BY505" s="161"/>
      <c r="BZ505" s="161"/>
      <c r="CA505" s="161"/>
      <c r="CB505" s="161"/>
      <c r="CC505" s="161"/>
      <c r="CD505" s="161"/>
      <c r="CE505" s="161"/>
      <c r="CF505" s="161"/>
      <c r="CG505" s="161"/>
      <c r="CH505" s="161"/>
      <c r="CI505" s="161"/>
      <c r="CJ505" s="161"/>
      <c r="CK505" s="161"/>
      <c r="CL505" s="161"/>
      <c r="CM505" s="161"/>
      <c r="CN505" s="161"/>
      <c r="CO505" s="161"/>
      <c r="CP505" s="161"/>
      <c r="CQ505" s="161"/>
      <c r="CR505" s="161"/>
      <c r="CS505" s="161"/>
      <c r="CT505" s="161"/>
      <c r="CU505" s="161"/>
      <c r="CV505" s="161"/>
      <c r="CW505" s="161"/>
      <c r="CX505" s="161"/>
      <c r="CY505" s="161"/>
      <c r="CZ505" s="161"/>
      <c r="DA505" s="161"/>
      <c r="DB505" s="161"/>
      <c r="DC505" s="161"/>
      <c r="DD505" s="161"/>
      <c r="DE505" s="161"/>
      <c r="DF505" s="161"/>
      <c r="DG505" s="161"/>
      <c r="DH505" s="161"/>
      <c r="DI505" s="161"/>
      <c r="DJ505" s="161"/>
      <c r="DK505" s="161"/>
      <c r="DL505" s="161"/>
      <c r="DM505" s="161"/>
      <c r="DN505" s="161"/>
      <c r="DO505" s="161"/>
      <c r="DP505" s="161"/>
      <c r="DQ505" s="161"/>
      <c r="DR505" s="161"/>
      <c r="DS505" s="161"/>
      <c r="DT505" s="161"/>
      <c r="DU505" s="161"/>
      <c r="DV505" s="161"/>
      <c r="DW505" s="161"/>
      <c r="DX505" s="161"/>
      <c r="DY505" s="161"/>
      <c r="DZ505" s="161"/>
      <c r="EA505" s="161"/>
      <c r="EB505" s="161"/>
      <c r="EC505" s="161"/>
      <c r="ED505" s="161"/>
      <c r="EE505" s="161"/>
      <c r="EF505" s="161"/>
      <c r="EG505" s="161"/>
      <c r="EH505" s="161"/>
      <c r="EI505" s="161"/>
      <c r="EJ505" s="161"/>
      <c r="EK505" s="161"/>
      <c r="EL505" s="161"/>
      <c r="EM505" s="161"/>
      <c r="EN505" s="161"/>
      <c r="EO505" s="161"/>
      <c r="EP505" s="161"/>
      <c r="EQ505" s="161"/>
      <c r="ER505" s="161"/>
      <c r="ES505" s="161"/>
      <c r="ET505" s="161"/>
      <c r="EU505" s="161"/>
      <c r="EV505" s="161"/>
      <c r="EW505" s="161"/>
      <c r="EX505" s="161"/>
      <c r="EY505" s="161"/>
      <c r="EZ505" s="161"/>
      <c r="FA505" s="161"/>
      <c r="FB505" s="161"/>
      <c r="FC505" s="161"/>
      <c r="FD505" s="161"/>
      <c r="FE505" s="161"/>
      <c r="FF505" s="161"/>
      <c r="FG505" s="161"/>
      <c r="FH505" s="161"/>
      <c r="FI505" s="161"/>
      <c r="FJ505" s="161"/>
      <c r="FK505" s="161"/>
      <c r="FL505" s="161"/>
      <c r="FM505" s="161"/>
      <c r="FN505" s="161"/>
      <c r="FO505" s="161"/>
      <c r="FP505" s="161"/>
      <c r="FQ505" s="161"/>
      <c r="FR505" s="161"/>
      <c r="FS505" s="161"/>
      <c r="FT505" s="161"/>
      <c r="FU505" s="161"/>
      <c r="FV505" s="161"/>
      <c r="FW505" s="161"/>
      <c r="FX505" s="161"/>
    </row>
    <row r="506" spans="1:180" s="171" customFormat="1" ht="15.75" thickTop="1">
      <c r="A506" s="174"/>
      <c r="B506" s="507"/>
      <c r="C506" s="508"/>
      <c r="D506" s="509"/>
      <c r="E506" s="509"/>
      <c r="F506" s="509"/>
      <c r="G506" s="507"/>
      <c r="H506" s="511"/>
      <c r="I506" s="511"/>
      <c r="J506" s="507"/>
      <c r="K506" s="512"/>
      <c r="L506" s="174"/>
      <c r="M506" s="174"/>
      <c r="N506" s="174"/>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1"/>
      <c r="AL506" s="161"/>
      <c r="AM506" s="161"/>
      <c r="AN506" s="161"/>
      <c r="AO506" s="161"/>
      <c r="AP506" s="161"/>
      <c r="AQ506" s="161"/>
      <c r="AR506" s="161"/>
      <c r="AS506" s="161"/>
      <c r="AT506" s="161"/>
      <c r="AU506" s="161"/>
      <c r="AV506" s="161"/>
      <c r="AW506" s="161"/>
      <c r="AX506" s="161"/>
      <c r="AY506" s="161"/>
      <c r="AZ506" s="161"/>
      <c r="BA506" s="161"/>
      <c r="BB506" s="161"/>
      <c r="BC506" s="161"/>
      <c r="BD506" s="161"/>
      <c r="BE506" s="161"/>
      <c r="BF506" s="161"/>
      <c r="BG506" s="161"/>
      <c r="BH506" s="161"/>
      <c r="BI506" s="161"/>
      <c r="BJ506" s="161"/>
      <c r="BK506" s="161"/>
      <c r="BL506" s="161"/>
      <c r="BM506" s="161"/>
      <c r="BN506" s="161"/>
      <c r="BO506" s="161"/>
      <c r="BP506" s="161"/>
      <c r="BQ506" s="161"/>
      <c r="BR506" s="161"/>
      <c r="BS506" s="161"/>
      <c r="BT506" s="161"/>
      <c r="BU506" s="161"/>
      <c r="BV506" s="161"/>
      <c r="BW506" s="161"/>
      <c r="BX506" s="161"/>
      <c r="BY506" s="161"/>
      <c r="BZ506" s="161"/>
      <c r="CA506" s="161"/>
      <c r="CB506" s="161"/>
      <c r="CC506" s="161"/>
      <c r="CD506" s="161"/>
      <c r="CE506" s="161"/>
      <c r="CF506" s="161"/>
      <c r="CG506" s="161"/>
      <c r="CH506" s="161"/>
      <c r="CI506" s="161"/>
      <c r="CJ506" s="161"/>
      <c r="CK506" s="161"/>
      <c r="CL506" s="161"/>
      <c r="CM506" s="161"/>
      <c r="CN506" s="161"/>
      <c r="CO506" s="161"/>
      <c r="CP506" s="161"/>
      <c r="CQ506" s="161"/>
      <c r="CR506" s="161"/>
      <c r="CS506" s="161"/>
      <c r="CT506" s="161"/>
      <c r="CU506" s="161"/>
      <c r="CV506" s="161"/>
      <c r="CW506" s="161"/>
      <c r="CX506" s="161"/>
      <c r="CY506" s="161"/>
      <c r="CZ506" s="161"/>
      <c r="DA506" s="161"/>
      <c r="DB506" s="161"/>
      <c r="DC506" s="161"/>
      <c r="DD506" s="161"/>
      <c r="DE506" s="161"/>
      <c r="DF506" s="161"/>
      <c r="DG506" s="161"/>
      <c r="DH506" s="161"/>
      <c r="DI506" s="161"/>
      <c r="DJ506" s="161"/>
      <c r="DK506" s="161"/>
      <c r="DL506" s="161"/>
      <c r="DM506" s="161"/>
      <c r="DN506" s="161"/>
      <c r="DO506" s="161"/>
      <c r="DP506" s="161"/>
      <c r="DQ506" s="161"/>
      <c r="DR506" s="161"/>
      <c r="DS506" s="161"/>
      <c r="DT506" s="161"/>
      <c r="DU506" s="161"/>
      <c r="DV506" s="161"/>
      <c r="DW506" s="161"/>
      <c r="DX506" s="161"/>
      <c r="DY506" s="161"/>
      <c r="DZ506" s="161"/>
      <c r="EA506" s="161"/>
      <c r="EB506" s="161"/>
      <c r="EC506" s="161"/>
      <c r="ED506" s="161"/>
      <c r="EE506" s="161"/>
      <c r="EF506" s="161"/>
      <c r="EG506" s="161"/>
      <c r="EH506" s="161"/>
      <c r="EI506" s="161"/>
      <c r="EJ506" s="161"/>
      <c r="EK506" s="161"/>
      <c r="EL506" s="161"/>
      <c r="EM506" s="161"/>
      <c r="EN506" s="161"/>
      <c r="EO506" s="161"/>
      <c r="EP506" s="161"/>
      <c r="EQ506" s="161"/>
      <c r="ER506" s="161"/>
      <c r="ES506" s="161"/>
      <c r="ET506" s="161"/>
      <c r="EU506" s="161"/>
      <c r="EV506" s="161"/>
      <c r="EW506" s="161"/>
      <c r="EX506" s="161"/>
      <c r="EY506" s="161"/>
      <c r="EZ506" s="161"/>
      <c r="FA506" s="161"/>
      <c r="FB506" s="161"/>
      <c r="FC506" s="161"/>
      <c r="FD506" s="161"/>
      <c r="FE506" s="161"/>
      <c r="FF506" s="161"/>
      <c r="FG506" s="161"/>
      <c r="FH506" s="161"/>
      <c r="FI506" s="161"/>
      <c r="FJ506" s="161"/>
      <c r="FK506" s="161"/>
      <c r="FL506" s="161"/>
      <c r="FM506" s="161"/>
      <c r="FN506" s="161"/>
      <c r="FO506" s="161"/>
      <c r="FP506" s="161"/>
      <c r="FQ506" s="161"/>
      <c r="FR506" s="161"/>
      <c r="FS506" s="161"/>
      <c r="FT506" s="161"/>
      <c r="FU506" s="161"/>
      <c r="FV506" s="161"/>
      <c r="FW506" s="161"/>
      <c r="FX506" s="161"/>
    </row>
    <row r="507" spans="1:180" s="171" customFormat="1">
      <c r="A507" s="174"/>
      <c r="B507" s="507"/>
      <c r="C507" s="508"/>
      <c r="D507" s="1270"/>
      <c r="E507" s="1340"/>
      <c r="F507" s="1340"/>
      <c r="G507" s="507"/>
      <c r="H507" s="511"/>
      <c r="I507" s="511"/>
      <c r="J507" s="505"/>
      <c r="K507" s="512"/>
      <c r="L507" s="174"/>
      <c r="M507" s="174"/>
      <c r="N507" s="174"/>
      <c r="O507" s="161"/>
      <c r="P507" s="161"/>
      <c r="Q507" s="161"/>
      <c r="R507" s="161"/>
      <c r="S507" s="161"/>
      <c r="T507" s="161"/>
      <c r="U507" s="161"/>
      <c r="V507" s="161"/>
      <c r="W507" s="161"/>
      <c r="X507" s="161"/>
      <c r="Y507" s="161"/>
      <c r="Z507" s="161"/>
      <c r="AA507" s="161"/>
      <c r="AB507" s="161"/>
      <c r="AC507" s="161"/>
      <c r="AD507" s="161"/>
      <c r="AE507" s="161"/>
      <c r="AF507" s="161"/>
      <c r="AG507" s="161"/>
      <c r="AH507" s="161"/>
      <c r="AI507" s="161"/>
      <c r="AJ507" s="161"/>
      <c r="AK507" s="161"/>
      <c r="AL507" s="161"/>
      <c r="AM507" s="161"/>
      <c r="AN507" s="161"/>
      <c r="AO507" s="161"/>
      <c r="AP507" s="161"/>
      <c r="AQ507" s="161"/>
      <c r="AR507" s="161"/>
      <c r="AS507" s="161"/>
      <c r="AT507" s="161"/>
      <c r="AU507" s="161"/>
      <c r="AV507" s="161"/>
      <c r="AW507" s="161"/>
      <c r="AX507" s="161"/>
      <c r="AY507" s="161"/>
      <c r="AZ507" s="161"/>
      <c r="BA507" s="161"/>
      <c r="BB507" s="161"/>
      <c r="BC507" s="161"/>
      <c r="BD507" s="161"/>
      <c r="BE507" s="161"/>
      <c r="BF507" s="161"/>
      <c r="BG507" s="161"/>
      <c r="BH507" s="161"/>
      <c r="BI507" s="161"/>
      <c r="BJ507" s="161"/>
      <c r="BK507" s="161"/>
      <c r="BL507" s="161"/>
      <c r="BM507" s="161"/>
      <c r="BN507" s="161"/>
      <c r="BO507" s="161"/>
      <c r="BP507" s="161"/>
      <c r="BQ507" s="161"/>
      <c r="BR507" s="161"/>
      <c r="BS507" s="161"/>
      <c r="BT507" s="161"/>
      <c r="BU507" s="161"/>
      <c r="BV507" s="161"/>
      <c r="BW507" s="161"/>
      <c r="BX507" s="161"/>
      <c r="BY507" s="161"/>
      <c r="BZ507" s="161"/>
      <c r="CA507" s="161"/>
      <c r="CB507" s="161"/>
      <c r="CC507" s="161"/>
      <c r="CD507" s="161"/>
      <c r="CE507" s="161"/>
      <c r="CF507" s="161"/>
      <c r="CG507" s="161"/>
      <c r="CH507" s="161"/>
      <c r="CI507" s="161"/>
      <c r="CJ507" s="161"/>
      <c r="CK507" s="161"/>
      <c r="CL507" s="161"/>
      <c r="CM507" s="161"/>
      <c r="CN507" s="161"/>
      <c r="CO507" s="161"/>
      <c r="CP507" s="161"/>
      <c r="CQ507" s="161"/>
      <c r="CR507" s="161"/>
      <c r="CS507" s="161"/>
      <c r="CT507" s="161"/>
      <c r="CU507" s="161"/>
      <c r="CV507" s="161"/>
      <c r="CW507" s="161"/>
      <c r="CX507" s="161"/>
      <c r="CY507" s="161"/>
      <c r="CZ507" s="161"/>
      <c r="DA507" s="161"/>
      <c r="DB507" s="161"/>
      <c r="DC507" s="161"/>
      <c r="DD507" s="161"/>
      <c r="DE507" s="161"/>
      <c r="DF507" s="161"/>
      <c r="DG507" s="161"/>
      <c r="DH507" s="161"/>
      <c r="DI507" s="161"/>
      <c r="DJ507" s="161"/>
      <c r="DK507" s="161"/>
      <c r="DL507" s="161"/>
      <c r="DM507" s="161"/>
      <c r="DN507" s="161"/>
      <c r="DO507" s="161"/>
      <c r="DP507" s="161"/>
      <c r="DQ507" s="161"/>
      <c r="DR507" s="161"/>
      <c r="DS507" s="161"/>
      <c r="DT507" s="161"/>
      <c r="DU507" s="161"/>
      <c r="DV507" s="161"/>
      <c r="DW507" s="161"/>
      <c r="DX507" s="161"/>
      <c r="DY507" s="161"/>
      <c r="DZ507" s="161"/>
      <c r="EA507" s="161"/>
      <c r="EB507" s="161"/>
      <c r="EC507" s="161"/>
      <c r="ED507" s="161"/>
      <c r="EE507" s="161"/>
      <c r="EF507" s="161"/>
      <c r="EG507" s="161"/>
      <c r="EH507" s="161"/>
      <c r="EI507" s="161"/>
      <c r="EJ507" s="161"/>
      <c r="EK507" s="161"/>
      <c r="EL507" s="161"/>
      <c r="EM507" s="161"/>
      <c r="EN507" s="161"/>
      <c r="EO507" s="161"/>
      <c r="EP507" s="161"/>
      <c r="EQ507" s="161"/>
      <c r="ER507" s="161"/>
      <c r="ES507" s="161"/>
      <c r="ET507" s="161"/>
      <c r="EU507" s="161"/>
      <c r="EV507" s="161"/>
      <c r="EW507" s="161"/>
      <c r="EX507" s="161"/>
      <c r="EY507" s="161"/>
      <c r="EZ507" s="161"/>
      <c r="FA507" s="161"/>
      <c r="FB507" s="161"/>
      <c r="FC507" s="161"/>
      <c r="FD507" s="161"/>
      <c r="FE507" s="161"/>
      <c r="FF507" s="161"/>
      <c r="FG507" s="161"/>
      <c r="FH507" s="161"/>
      <c r="FI507" s="161"/>
      <c r="FJ507" s="161"/>
      <c r="FK507" s="161"/>
      <c r="FL507" s="161"/>
      <c r="FM507" s="161"/>
      <c r="FN507" s="161"/>
      <c r="FO507" s="161"/>
      <c r="FP507" s="161"/>
      <c r="FQ507" s="161"/>
      <c r="FR507" s="161"/>
      <c r="FS507" s="161"/>
      <c r="FT507" s="161"/>
      <c r="FU507" s="161"/>
      <c r="FV507" s="161"/>
      <c r="FW507" s="161"/>
      <c r="FX507" s="161"/>
    </row>
    <row r="508" spans="1:180" s="171" customFormat="1">
      <c r="A508" s="2318" t="s">
        <v>2732</v>
      </c>
      <c r="B508" s="2319"/>
      <c r="C508" s="508"/>
      <c r="D508" s="509"/>
      <c r="E508" s="1076">
        <f ca="1">COUNTIF(E22:E81,"CADUCADO")</f>
        <v>0</v>
      </c>
      <c r="F508" s="509"/>
      <c r="G508" s="507"/>
      <c r="H508" s="511"/>
      <c r="I508" s="511"/>
      <c r="J508" s="166"/>
      <c r="K508" s="512"/>
      <c r="L508" s="174"/>
      <c r="M508" s="174"/>
      <c r="N508" s="174"/>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1"/>
      <c r="AL508" s="161"/>
      <c r="AM508" s="161"/>
      <c r="AN508" s="161"/>
      <c r="AO508" s="161"/>
      <c r="AP508" s="161"/>
      <c r="AQ508" s="161"/>
      <c r="AR508" s="161"/>
      <c r="AS508" s="161"/>
      <c r="AT508" s="161"/>
      <c r="AU508" s="161"/>
      <c r="AV508" s="161"/>
      <c r="AW508" s="161"/>
      <c r="AX508" s="161"/>
      <c r="AY508" s="161"/>
      <c r="AZ508" s="161"/>
      <c r="BA508" s="161"/>
      <c r="BB508" s="161"/>
      <c r="BC508" s="161"/>
      <c r="BD508" s="161"/>
      <c r="BE508" s="161"/>
      <c r="BF508" s="161"/>
      <c r="BG508" s="161"/>
      <c r="BH508" s="161"/>
      <c r="BI508" s="161"/>
      <c r="BJ508" s="161"/>
      <c r="BK508" s="161"/>
      <c r="BL508" s="161"/>
      <c r="BM508" s="161"/>
      <c r="BN508" s="161"/>
      <c r="BO508" s="161"/>
      <c r="BP508" s="161"/>
      <c r="BQ508" s="161"/>
      <c r="BR508" s="161"/>
      <c r="BS508" s="161"/>
      <c r="BT508" s="161"/>
      <c r="BU508" s="161"/>
      <c r="BV508" s="161"/>
      <c r="BW508" s="161"/>
      <c r="BX508" s="161"/>
      <c r="BY508" s="161"/>
      <c r="BZ508" s="161"/>
      <c r="CA508" s="161"/>
      <c r="CB508" s="161"/>
      <c r="CC508" s="161"/>
      <c r="CD508" s="161"/>
      <c r="CE508" s="161"/>
      <c r="CF508" s="161"/>
      <c r="CG508" s="161"/>
      <c r="CH508" s="161"/>
      <c r="CI508" s="161"/>
      <c r="CJ508" s="161"/>
      <c r="CK508" s="161"/>
      <c r="CL508" s="161"/>
      <c r="CM508" s="161"/>
      <c r="CN508" s="161"/>
      <c r="CO508" s="161"/>
      <c r="CP508" s="161"/>
      <c r="CQ508" s="161"/>
      <c r="CR508" s="161"/>
      <c r="CS508" s="161"/>
      <c r="CT508" s="161"/>
      <c r="CU508" s="161"/>
      <c r="CV508" s="161"/>
      <c r="CW508" s="161"/>
      <c r="CX508" s="161"/>
      <c r="CY508" s="161"/>
      <c r="CZ508" s="161"/>
      <c r="DA508" s="161"/>
      <c r="DB508" s="161"/>
      <c r="DC508" s="161"/>
      <c r="DD508" s="161"/>
      <c r="DE508" s="161"/>
      <c r="DF508" s="161"/>
      <c r="DG508" s="161"/>
      <c r="DH508" s="161"/>
      <c r="DI508" s="161"/>
      <c r="DJ508" s="161"/>
      <c r="DK508" s="161"/>
      <c r="DL508" s="161"/>
      <c r="DM508" s="161"/>
      <c r="DN508" s="161"/>
      <c r="DO508" s="161"/>
      <c r="DP508" s="161"/>
      <c r="DQ508" s="161"/>
      <c r="DR508" s="161"/>
      <c r="DS508" s="161"/>
      <c r="DT508" s="161"/>
      <c r="DU508" s="161"/>
      <c r="DV508" s="161"/>
      <c r="DW508" s="161"/>
      <c r="DX508" s="161"/>
      <c r="DY508" s="161"/>
      <c r="DZ508" s="161"/>
      <c r="EA508" s="161"/>
      <c r="EB508" s="161"/>
      <c r="EC508" s="161"/>
      <c r="ED508" s="161"/>
      <c r="EE508" s="161"/>
      <c r="EF508" s="161"/>
      <c r="EG508" s="161"/>
      <c r="EH508" s="161"/>
      <c r="EI508" s="161"/>
      <c r="EJ508" s="161"/>
      <c r="EK508" s="161"/>
      <c r="EL508" s="161"/>
      <c r="EM508" s="161"/>
      <c r="EN508" s="161"/>
      <c r="EO508" s="161"/>
      <c r="EP508" s="161"/>
      <c r="EQ508" s="161"/>
      <c r="ER508" s="161"/>
      <c r="ES508" s="161"/>
      <c r="ET508" s="161"/>
      <c r="EU508" s="161"/>
      <c r="EV508" s="161"/>
      <c r="EW508" s="161"/>
      <c r="EX508" s="161"/>
      <c r="EY508" s="161"/>
      <c r="EZ508" s="161"/>
      <c r="FA508" s="161"/>
      <c r="FB508" s="161"/>
      <c r="FC508" s="161"/>
      <c r="FD508" s="161"/>
      <c r="FE508" s="161"/>
      <c r="FF508" s="161"/>
      <c r="FG508" s="161"/>
      <c r="FH508" s="161"/>
      <c r="FI508" s="161"/>
      <c r="FJ508" s="161"/>
      <c r="FK508" s="161"/>
      <c r="FL508" s="161"/>
      <c r="FM508" s="161"/>
      <c r="FN508" s="161"/>
      <c r="FO508" s="161"/>
      <c r="FP508" s="161"/>
      <c r="FQ508" s="161"/>
      <c r="FR508" s="161"/>
      <c r="FS508" s="161"/>
      <c r="FT508" s="161"/>
      <c r="FU508" s="161"/>
      <c r="FV508" s="161"/>
      <c r="FW508" s="161"/>
      <c r="FX508" s="161"/>
    </row>
    <row r="509" spans="1:180" s="171" customFormat="1">
      <c r="A509" s="174"/>
      <c r="B509" s="174"/>
      <c r="C509" s="174"/>
      <c r="D509" s="174"/>
      <c r="E509" s="174"/>
      <c r="F509" s="174"/>
      <c r="G509" s="507"/>
      <c r="H509" s="511"/>
      <c r="I509" s="511"/>
      <c r="J509" s="166"/>
      <c r="K509" s="512"/>
      <c r="L509" s="174"/>
      <c r="M509" s="174"/>
      <c r="N509" s="174"/>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1"/>
      <c r="AL509" s="161"/>
      <c r="AM509" s="161"/>
      <c r="AN509" s="161"/>
      <c r="AO509" s="161"/>
      <c r="AP509" s="161"/>
      <c r="AQ509" s="161"/>
      <c r="AR509" s="161"/>
      <c r="AS509" s="161"/>
      <c r="AT509" s="161"/>
      <c r="AU509" s="161"/>
      <c r="AV509" s="161"/>
      <c r="AW509" s="161"/>
      <c r="AX509" s="161"/>
      <c r="AY509" s="161"/>
      <c r="AZ509" s="161"/>
      <c r="BA509" s="161"/>
      <c r="BB509" s="161"/>
      <c r="BC509" s="161"/>
      <c r="BD509" s="161"/>
      <c r="BE509" s="161"/>
      <c r="BF509" s="161"/>
      <c r="BG509" s="161"/>
      <c r="BH509" s="161"/>
      <c r="BI509" s="161"/>
      <c r="BJ509" s="161"/>
      <c r="BK509" s="161"/>
      <c r="BL509" s="161"/>
      <c r="BM509" s="161"/>
      <c r="BN509" s="161"/>
      <c r="BO509" s="161"/>
      <c r="BP509" s="161"/>
      <c r="BQ509" s="161"/>
      <c r="BR509" s="161"/>
      <c r="BS509" s="161"/>
      <c r="BT509" s="161"/>
      <c r="BU509" s="161"/>
      <c r="BV509" s="161"/>
      <c r="BW509" s="161"/>
      <c r="BX509" s="161"/>
      <c r="BY509" s="161"/>
      <c r="BZ509" s="161"/>
      <c r="CA509" s="161"/>
      <c r="CB509" s="161"/>
      <c r="CC509" s="161"/>
      <c r="CD509" s="161"/>
      <c r="CE509" s="161"/>
      <c r="CF509" s="161"/>
      <c r="CG509" s="161"/>
      <c r="CH509" s="161"/>
      <c r="CI509" s="161"/>
      <c r="CJ509" s="161"/>
      <c r="CK509" s="161"/>
      <c r="CL509" s="161"/>
      <c r="CM509" s="161"/>
      <c r="CN509" s="161"/>
      <c r="CO509" s="161"/>
      <c r="CP509" s="161"/>
      <c r="CQ509" s="161"/>
      <c r="CR509" s="161"/>
      <c r="CS509" s="161"/>
      <c r="CT509" s="161"/>
      <c r="CU509" s="161"/>
      <c r="CV509" s="161"/>
      <c r="CW509" s="161"/>
      <c r="CX509" s="161"/>
      <c r="CY509" s="161"/>
      <c r="CZ509" s="161"/>
      <c r="DA509" s="161"/>
      <c r="DB509" s="161"/>
      <c r="DC509" s="161"/>
      <c r="DD509" s="161"/>
      <c r="DE509" s="161"/>
      <c r="DF509" s="161"/>
      <c r="DG509" s="161"/>
      <c r="DH509" s="161"/>
      <c r="DI509" s="161"/>
      <c r="DJ509" s="161"/>
      <c r="DK509" s="161"/>
      <c r="DL509" s="161"/>
      <c r="DM509" s="161"/>
      <c r="DN509" s="161"/>
      <c r="DO509" s="161"/>
      <c r="DP509" s="161"/>
      <c r="DQ509" s="161"/>
      <c r="DR509" s="161"/>
      <c r="DS509" s="161"/>
      <c r="DT509" s="161"/>
      <c r="DU509" s="161"/>
      <c r="DV509" s="161"/>
      <c r="DW509" s="161"/>
      <c r="DX509" s="161"/>
      <c r="DY509" s="161"/>
      <c r="DZ509" s="161"/>
      <c r="EA509" s="161"/>
      <c r="EB509" s="161"/>
      <c r="EC509" s="161"/>
      <c r="ED509" s="161"/>
      <c r="EE509" s="161"/>
      <c r="EF509" s="161"/>
      <c r="EG509" s="161"/>
      <c r="EH509" s="161"/>
      <c r="EI509" s="161"/>
      <c r="EJ509" s="161"/>
      <c r="EK509" s="161"/>
      <c r="EL509" s="161"/>
      <c r="EM509" s="161"/>
      <c r="EN509" s="161"/>
      <c r="EO509" s="161"/>
      <c r="EP509" s="161"/>
      <c r="EQ509" s="161"/>
      <c r="ER509" s="161"/>
      <c r="ES509" s="161"/>
      <c r="ET509" s="161"/>
      <c r="EU509" s="161"/>
      <c r="EV509" s="161"/>
      <c r="EW509" s="161"/>
      <c r="EX509" s="161"/>
      <c r="EY509" s="161"/>
      <c r="EZ509" s="161"/>
      <c r="FA509" s="161"/>
      <c r="FB509" s="161"/>
      <c r="FC509" s="161"/>
      <c r="FD509" s="161"/>
      <c r="FE509" s="161"/>
      <c r="FF509" s="161"/>
      <c r="FG509" s="161"/>
      <c r="FH509" s="161"/>
      <c r="FI509" s="161"/>
      <c r="FJ509" s="161"/>
      <c r="FK509" s="161"/>
      <c r="FL509" s="161"/>
      <c r="FM509" s="161"/>
      <c r="FN509" s="161"/>
      <c r="FO509" s="161"/>
      <c r="FP509" s="161"/>
      <c r="FQ509" s="161"/>
      <c r="FR509" s="161"/>
      <c r="FS509" s="161"/>
      <c r="FT509" s="161"/>
      <c r="FU509" s="161"/>
      <c r="FV509" s="161"/>
      <c r="FW509" s="161"/>
      <c r="FX509" s="161"/>
    </row>
    <row r="510" spans="1:180" s="171" customFormat="1" ht="30">
      <c r="A510" s="578" t="s">
        <v>2029</v>
      </c>
      <c r="B510" s="578" t="s">
        <v>2030</v>
      </c>
      <c r="C510" s="578" t="s">
        <v>2031</v>
      </c>
      <c r="D510" s="578" t="s">
        <v>2032</v>
      </c>
      <c r="E510" s="668"/>
      <c r="F510" s="668"/>
      <c r="G510" s="507" t="s">
        <v>4307</v>
      </c>
      <c r="H510" s="511"/>
      <c r="I510" s="511"/>
      <c r="J510" s="166"/>
      <c r="K510" s="512"/>
      <c r="L510" s="174"/>
      <c r="M510" s="174"/>
      <c r="N510" s="174"/>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c r="AR510" s="161"/>
      <c r="AS510" s="161"/>
      <c r="AT510" s="161"/>
      <c r="AU510" s="161"/>
      <c r="AV510" s="161"/>
      <c r="AW510" s="161"/>
      <c r="AX510" s="161"/>
      <c r="AY510" s="161"/>
      <c r="AZ510" s="161"/>
      <c r="BA510" s="161"/>
      <c r="BB510" s="161"/>
      <c r="BC510" s="161"/>
      <c r="BD510" s="161"/>
      <c r="BE510" s="161"/>
      <c r="BF510" s="161"/>
      <c r="BG510" s="161"/>
      <c r="BH510" s="161"/>
      <c r="BI510" s="161"/>
      <c r="BJ510" s="161"/>
      <c r="BK510" s="161"/>
      <c r="BL510" s="161"/>
      <c r="BM510" s="161"/>
      <c r="BN510" s="161"/>
      <c r="BO510" s="161"/>
      <c r="BP510" s="161"/>
      <c r="BQ510" s="161"/>
      <c r="BR510" s="161"/>
      <c r="BS510" s="161"/>
      <c r="BT510" s="161"/>
      <c r="BU510" s="161"/>
      <c r="BV510" s="161"/>
      <c r="BW510" s="161"/>
      <c r="BX510" s="161"/>
      <c r="BY510" s="161"/>
      <c r="BZ510" s="161"/>
      <c r="CA510" s="161"/>
      <c r="CB510" s="161"/>
      <c r="CC510" s="161"/>
      <c r="CD510" s="161"/>
      <c r="CE510" s="161"/>
      <c r="CF510" s="161"/>
      <c r="CG510" s="161"/>
      <c r="CH510" s="161"/>
      <c r="CI510" s="161"/>
      <c r="CJ510" s="161"/>
      <c r="CK510" s="161"/>
      <c r="CL510" s="161"/>
      <c r="CM510" s="161"/>
      <c r="CN510" s="161"/>
      <c r="CO510" s="161"/>
      <c r="CP510" s="161"/>
      <c r="CQ510" s="161"/>
      <c r="CR510" s="161"/>
      <c r="CS510" s="161"/>
      <c r="CT510" s="161"/>
      <c r="CU510" s="161"/>
      <c r="CV510" s="161"/>
      <c r="CW510" s="161"/>
      <c r="CX510" s="161"/>
      <c r="CY510" s="161"/>
      <c r="CZ510" s="161"/>
      <c r="DA510" s="161"/>
      <c r="DB510" s="161"/>
      <c r="DC510" s="161"/>
      <c r="DD510" s="161"/>
      <c r="DE510" s="161"/>
      <c r="DF510" s="161"/>
      <c r="DG510" s="161"/>
      <c r="DH510" s="161"/>
      <c r="DI510" s="161"/>
      <c r="DJ510" s="161"/>
      <c r="DK510" s="161"/>
      <c r="DL510" s="161"/>
      <c r="DM510" s="161"/>
      <c r="DN510" s="161"/>
      <c r="DO510" s="161"/>
      <c r="DP510" s="161"/>
      <c r="DQ510" s="161"/>
      <c r="DR510" s="161"/>
      <c r="DS510" s="161"/>
      <c r="DT510" s="161"/>
      <c r="DU510" s="161"/>
      <c r="DV510" s="161"/>
      <c r="DW510" s="161"/>
      <c r="DX510" s="161"/>
      <c r="DY510" s="161"/>
      <c r="DZ510" s="161"/>
      <c r="EA510" s="161"/>
      <c r="EB510" s="161"/>
      <c r="EC510" s="161"/>
      <c r="ED510" s="161"/>
      <c r="EE510" s="161"/>
      <c r="EF510" s="161"/>
      <c r="EG510" s="161"/>
      <c r="EH510" s="161"/>
      <c r="EI510" s="161"/>
      <c r="EJ510" s="161"/>
      <c r="EK510" s="161"/>
      <c r="EL510" s="161"/>
      <c r="EM510" s="161"/>
      <c r="EN510" s="161"/>
      <c r="EO510" s="161"/>
      <c r="EP510" s="161"/>
      <c r="EQ510" s="161"/>
      <c r="ER510" s="161"/>
      <c r="ES510" s="161"/>
      <c r="ET510" s="161"/>
      <c r="EU510" s="161"/>
      <c r="EV510" s="161"/>
      <c r="EW510" s="161"/>
      <c r="EX510" s="161"/>
      <c r="EY510" s="161"/>
      <c r="EZ510" s="161"/>
      <c r="FA510" s="161"/>
      <c r="FB510" s="161"/>
      <c r="FC510" s="161"/>
      <c r="FD510" s="161"/>
      <c r="FE510" s="161"/>
      <c r="FF510" s="161"/>
      <c r="FG510" s="161"/>
      <c r="FH510" s="161"/>
      <c r="FI510" s="161"/>
      <c r="FJ510" s="161"/>
      <c r="FK510" s="161"/>
      <c r="FL510" s="161"/>
      <c r="FM510" s="161"/>
      <c r="FN510" s="161"/>
      <c r="FO510" s="161"/>
      <c r="FP510" s="161"/>
      <c r="FQ510" s="161"/>
      <c r="FR510" s="161"/>
      <c r="FS510" s="161"/>
      <c r="FT510" s="161"/>
      <c r="FU510" s="161"/>
      <c r="FV510" s="161"/>
      <c r="FW510" s="161"/>
      <c r="FX510" s="161"/>
    </row>
    <row r="511" spans="1:180">
      <c r="A511" s="579">
        <f>COUNTIF($A5:$A509,"P*")</f>
        <v>338</v>
      </c>
      <c r="B511" s="579">
        <f>COUNTIF($A5:$A509,"S*")</f>
        <v>133</v>
      </c>
      <c r="C511" s="579">
        <f>COUNTIF($A5:$A509,"F")</f>
        <v>28</v>
      </c>
      <c r="D511" s="1270">
        <f>COUNTIF($A5:$A509,"P*") + COUNTIF($A5:$A509,"S2") *2 + COUNTIF($A5:$A509,"S3") *3 + COUNTIF($A5:$A509,"S4") *4 + COUNTIF($A5:$A509,"S5") *5</f>
        <v>640</v>
      </c>
      <c r="E511" s="507"/>
      <c r="F511" s="507"/>
      <c r="G511" s="507"/>
      <c r="H511" s="511"/>
      <c r="I511" s="511"/>
      <c r="K511" s="512"/>
      <c r="L511" s="166"/>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c r="AK511" s="166"/>
      <c r="AL511" s="166"/>
      <c r="AM511" s="166"/>
      <c r="AN511" s="166"/>
      <c r="AO511" s="166"/>
      <c r="AP511" s="166"/>
      <c r="AQ511" s="166"/>
      <c r="AR511" s="166"/>
      <c r="AS511" s="166"/>
      <c r="AT511" s="166"/>
      <c r="AU511" s="166"/>
      <c r="AV511" s="166"/>
      <c r="AW511" s="166"/>
      <c r="AX511" s="166"/>
      <c r="AY511" s="166"/>
      <c r="AZ511" s="166"/>
      <c r="BA511" s="166"/>
      <c r="BB511" s="166"/>
      <c r="BC511" s="166"/>
      <c r="BD511" s="166"/>
      <c r="BE511" s="166"/>
      <c r="BF511" s="166"/>
      <c r="BG511" s="166"/>
      <c r="BH511" s="166"/>
      <c r="BI511" s="166"/>
      <c r="BJ511" s="166"/>
      <c r="BK511" s="166"/>
      <c r="BL511" s="166"/>
      <c r="BM511" s="166"/>
      <c r="BN511" s="166"/>
      <c r="BO511" s="166"/>
      <c r="BP511" s="166"/>
      <c r="BQ511" s="166"/>
      <c r="BR511" s="166"/>
      <c r="BS511" s="166"/>
      <c r="BT511" s="166"/>
      <c r="BU511" s="166"/>
      <c r="BV511" s="166"/>
      <c r="BW511" s="166"/>
      <c r="BX511" s="166"/>
      <c r="BY511" s="166"/>
      <c r="BZ511" s="166"/>
      <c r="CA511" s="166"/>
      <c r="CB511" s="166"/>
      <c r="CC511" s="166"/>
      <c r="CD511" s="166"/>
      <c r="CE511" s="166"/>
      <c r="CF511" s="166"/>
      <c r="CG511" s="166"/>
      <c r="CH511" s="166"/>
      <c r="CI511" s="166"/>
      <c r="CJ511" s="166"/>
      <c r="CK511" s="166"/>
      <c r="CL511" s="166"/>
      <c r="CM511" s="166"/>
      <c r="CN511" s="166"/>
      <c r="CO511" s="166"/>
      <c r="CP511" s="166"/>
      <c r="CQ511" s="166"/>
      <c r="CR511" s="166"/>
      <c r="CS511" s="166"/>
      <c r="CT511" s="166"/>
      <c r="CU511" s="166"/>
      <c r="CV511" s="166"/>
      <c r="CW511" s="166"/>
      <c r="CX511" s="166"/>
      <c r="CY511" s="166"/>
      <c r="CZ511" s="166"/>
      <c r="DA511" s="166"/>
      <c r="DB511" s="166"/>
      <c r="DC511" s="166"/>
      <c r="DD511" s="166"/>
      <c r="DE511" s="166"/>
      <c r="DF511" s="166"/>
      <c r="DG511" s="166"/>
      <c r="DH511" s="166"/>
      <c r="DI511" s="166"/>
      <c r="DJ511" s="166"/>
      <c r="DK511" s="166"/>
      <c r="DL511" s="166"/>
      <c r="DM511" s="166"/>
      <c r="DN511" s="166"/>
      <c r="DO511" s="166"/>
      <c r="DP511" s="166"/>
      <c r="DQ511" s="166"/>
      <c r="DR511" s="166"/>
      <c r="DS511" s="166"/>
      <c r="DT511" s="166"/>
      <c r="DU511" s="166"/>
      <c r="DV511" s="166"/>
      <c r="DW511" s="166"/>
      <c r="DX511" s="166"/>
      <c r="DY511" s="166"/>
      <c r="DZ511" s="166"/>
      <c r="EA511" s="166"/>
      <c r="EB511" s="166"/>
      <c r="EC511" s="166"/>
      <c r="ED511" s="166"/>
      <c r="EE511" s="166"/>
      <c r="EF511" s="166"/>
      <c r="EG511" s="166"/>
      <c r="EH511" s="166"/>
      <c r="EI511" s="166"/>
      <c r="EJ511" s="166"/>
      <c r="EK511" s="166"/>
      <c r="EL511" s="166"/>
      <c r="EM511" s="166"/>
      <c r="EN511" s="166"/>
      <c r="EO511" s="166"/>
      <c r="EP511" s="166"/>
      <c r="EQ511" s="166"/>
      <c r="ER511" s="166"/>
      <c r="ES511" s="166"/>
      <c r="ET511" s="166"/>
      <c r="EU511" s="166"/>
      <c r="EV511" s="166"/>
      <c r="EW511" s="166"/>
      <c r="EX511" s="166"/>
      <c r="EY511" s="166"/>
      <c r="EZ511" s="166"/>
      <c r="FA511" s="166"/>
      <c r="FB511" s="166"/>
      <c r="FC511" s="166"/>
      <c r="FD511" s="166"/>
      <c r="FE511" s="166"/>
      <c r="FF511" s="166"/>
      <c r="FG511" s="166"/>
      <c r="FH511" s="166"/>
      <c r="FI511" s="166"/>
      <c r="FJ511" s="166"/>
      <c r="FK511" s="166"/>
      <c r="FL511" s="166"/>
      <c r="FM511" s="166"/>
      <c r="FN511" s="166"/>
      <c r="FO511" s="166"/>
      <c r="FP511" s="166"/>
      <c r="FQ511" s="166"/>
      <c r="FR511" s="166"/>
      <c r="FS511" s="166"/>
      <c r="FT511" s="166"/>
      <c r="FU511" s="166"/>
      <c r="FV511" s="166"/>
      <c r="FW511" s="166"/>
      <c r="FX511" s="166"/>
    </row>
    <row r="512" spans="1:180" ht="27" customHeight="1">
      <c r="L512" s="166"/>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c r="AK512" s="166"/>
      <c r="AL512" s="166"/>
      <c r="AM512" s="166"/>
      <c r="AN512" s="166"/>
      <c r="AO512" s="166"/>
      <c r="AP512" s="166"/>
      <c r="AQ512" s="166"/>
      <c r="AR512" s="166"/>
      <c r="AS512" s="166"/>
      <c r="AT512" s="166"/>
      <c r="AU512" s="166"/>
      <c r="AV512" s="166"/>
      <c r="AW512" s="166"/>
      <c r="AX512" s="166"/>
      <c r="AY512" s="166"/>
      <c r="AZ512" s="166"/>
      <c r="BA512" s="166"/>
      <c r="BB512" s="166"/>
      <c r="BC512" s="166"/>
      <c r="BD512" s="166"/>
      <c r="BE512" s="166"/>
      <c r="BF512" s="166"/>
      <c r="BG512" s="166"/>
      <c r="BH512" s="166"/>
      <c r="BI512" s="166"/>
      <c r="BJ512" s="166"/>
      <c r="BK512" s="166"/>
      <c r="BL512" s="166"/>
      <c r="BM512" s="166"/>
      <c r="BN512" s="166"/>
      <c r="BO512" s="166"/>
      <c r="BP512" s="166"/>
      <c r="BQ512" s="166"/>
      <c r="BR512" s="166"/>
      <c r="BS512" s="166"/>
      <c r="BT512" s="166"/>
      <c r="BU512" s="166"/>
      <c r="BV512" s="166"/>
      <c r="BW512" s="166"/>
      <c r="BX512" s="166"/>
      <c r="BY512" s="166"/>
      <c r="BZ512" s="166"/>
      <c r="CA512" s="166"/>
      <c r="CB512" s="166"/>
      <c r="CC512" s="166"/>
      <c r="CD512" s="166"/>
      <c r="CE512" s="166"/>
      <c r="CF512" s="166"/>
      <c r="CG512" s="166"/>
      <c r="CH512" s="166"/>
      <c r="CI512" s="166"/>
      <c r="CJ512" s="166"/>
      <c r="CK512" s="166"/>
      <c r="CL512" s="166"/>
      <c r="CM512" s="166"/>
      <c r="CN512" s="166"/>
      <c r="CO512" s="166"/>
      <c r="CP512" s="166"/>
      <c r="CQ512" s="166"/>
      <c r="CR512" s="166"/>
      <c r="CS512" s="166"/>
      <c r="CT512" s="166"/>
      <c r="CU512" s="166"/>
      <c r="CV512" s="166"/>
      <c r="CW512" s="166"/>
      <c r="CX512" s="166"/>
      <c r="CY512" s="166"/>
      <c r="CZ512" s="166"/>
      <c r="DA512" s="166"/>
      <c r="DB512" s="166"/>
      <c r="DC512" s="166"/>
      <c r="DD512" s="166"/>
      <c r="DE512" s="166"/>
      <c r="DF512" s="166"/>
      <c r="DG512" s="166"/>
      <c r="DH512" s="166"/>
      <c r="DI512" s="166"/>
      <c r="DJ512" s="166"/>
      <c r="DK512" s="166"/>
      <c r="DL512" s="166"/>
      <c r="DM512" s="166"/>
      <c r="DN512" s="166"/>
      <c r="DO512" s="166"/>
      <c r="DP512" s="166"/>
      <c r="DQ512" s="166"/>
      <c r="DR512" s="166"/>
      <c r="DS512" s="166"/>
      <c r="DT512" s="166"/>
      <c r="DU512" s="166"/>
      <c r="DV512" s="166"/>
      <c r="DW512" s="166"/>
      <c r="DX512" s="166"/>
      <c r="DY512" s="166"/>
      <c r="DZ512" s="166"/>
      <c r="EA512" s="166"/>
      <c r="EB512" s="166"/>
      <c r="EC512" s="166"/>
      <c r="ED512" s="166"/>
      <c r="EE512" s="166"/>
      <c r="EF512" s="166"/>
      <c r="EG512" s="166"/>
      <c r="EH512" s="166"/>
      <c r="EI512" s="166"/>
      <c r="EJ512" s="166"/>
      <c r="EK512" s="166"/>
      <c r="EL512" s="166"/>
      <c r="EM512" s="166"/>
      <c r="EN512" s="166"/>
      <c r="EO512" s="166"/>
      <c r="EP512" s="166"/>
      <c r="EQ512" s="166"/>
      <c r="ER512" s="166"/>
      <c r="ES512" s="166"/>
      <c r="ET512" s="166"/>
      <c r="EU512" s="166"/>
      <c r="EV512" s="166"/>
      <c r="EW512" s="166"/>
      <c r="EX512" s="166"/>
      <c r="EY512" s="166"/>
      <c r="EZ512" s="166"/>
      <c r="FA512" s="166"/>
      <c r="FB512" s="166"/>
      <c r="FC512" s="166"/>
      <c r="FD512" s="166"/>
      <c r="FE512" s="166"/>
      <c r="FF512" s="166"/>
      <c r="FG512" s="166"/>
      <c r="FH512" s="166"/>
      <c r="FI512" s="166"/>
      <c r="FJ512" s="166"/>
      <c r="FK512" s="166"/>
      <c r="FL512" s="166"/>
      <c r="FM512" s="166"/>
      <c r="FN512" s="166"/>
      <c r="FO512" s="166"/>
      <c r="FP512" s="166"/>
      <c r="FQ512" s="166"/>
      <c r="FR512" s="166"/>
      <c r="FS512" s="166"/>
      <c r="FT512" s="166"/>
      <c r="FU512" s="166"/>
      <c r="FV512" s="166"/>
      <c r="FW512" s="166"/>
      <c r="FX512" s="166"/>
    </row>
    <row r="513" spans="1:180" ht="27" customHeight="1">
      <c r="A513" s="871"/>
      <c r="B513" s="872">
        <v>2012</v>
      </c>
      <c r="C513" s="872">
        <v>2013</v>
      </c>
      <c r="D513" s="872">
        <v>2014</v>
      </c>
      <c r="E513" s="872">
        <v>2015</v>
      </c>
      <c r="F513" s="872">
        <v>2016</v>
      </c>
      <c r="G513" s="872">
        <v>2017</v>
      </c>
      <c r="H513" s="872">
        <v>2018</v>
      </c>
      <c r="I513" s="872" t="s">
        <v>2025</v>
      </c>
      <c r="L513" s="166"/>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c r="AK513" s="166"/>
      <c r="AL513" s="166"/>
      <c r="AM513" s="166"/>
      <c r="AN513" s="166"/>
      <c r="AO513" s="166"/>
      <c r="AP513" s="166"/>
      <c r="AQ513" s="166"/>
      <c r="AR513" s="166"/>
      <c r="AS513" s="166"/>
      <c r="AT513" s="166"/>
      <c r="AU513" s="166"/>
      <c r="AV513" s="166"/>
      <c r="AW513" s="166"/>
      <c r="AX513" s="166"/>
      <c r="AY513" s="166"/>
      <c r="AZ513" s="166"/>
      <c r="BA513" s="166"/>
      <c r="BB513" s="166"/>
      <c r="BC513" s="166"/>
      <c r="BD513" s="166"/>
      <c r="BE513" s="166"/>
      <c r="BF513" s="166"/>
      <c r="BG513" s="166"/>
      <c r="BH513" s="166"/>
      <c r="BI513" s="166"/>
      <c r="BJ513" s="166"/>
      <c r="BK513" s="166"/>
      <c r="BL513" s="166"/>
      <c r="BM513" s="166"/>
      <c r="BN513" s="166"/>
      <c r="BO513" s="166"/>
      <c r="BP513" s="166"/>
      <c r="BQ513" s="166"/>
      <c r="BR513" s="166"/>
      <c r="BS513" s="166"/>
      <c r="BT513" s="166"/>
      <c r="BU513" s="166"/>
      <c r="BV513" s="166"/>
      <c r="BW513" s="166"/>
      <c r="BX513" s="166"/>
      <c r="BY513" s="166"/>
      <c r="BZ513" s="166"/>
      <c r="CA513" s="166"/>
      <c r="CB513" s="166"/>
      <c r="CC513" s="166"/>
      <c r="CD513" s="166"/>
      <c r="CE513" s="166"/>
      <c r="CF513" s="166"/>
      <c r="CG513" s="166"/>
      <c r="CH513" s="166"/>
      <c r="CI513" s="166"/>
      <c r="CJ513" s="166"/>
      <c r="CK513" s="166"/>
      <c r="CL513" s="166"/>
      <c r="CM513" s="166"/>
      <c r="CN513" s="166"/>
      <c r="CO513" s="166"/>
      <c r="CP513" s="166"/>
      <c r="CQ513" s="166"/>
      <c r="CR513" s="166"/>
      <c r="CS513" s="166"/>
      <c r="CT513" s="166"/>
      <c r="CU513" s="166"/>
      <c r="CV513" s="166"/>
      <c r="CW513" s="166"/>
      <c r="CX513" s="166"/>
      <c r="CY513" s="166"/>
      <c r="CZ513" s="166"/>
      <c r="DA513" s="166"/>
      <c r="DB513" s="166"/>
      <c r="DC513" s="166"/>
      <c r="DD513" s="166"/>
      <c r="DE513" s="166"/>
      <c r="DF513" s="166"/>
      <c r="DG513" s="166"/>
      <c r="DH513" s="166"/>
      <c r="DI513" s="166"/>
      <c r="DJ513" s="166"/>
      <c r="DK513" s="166"/>
      <c r="DL513" s="166"/>
      <c r="DM513" s="166"/>
      <c r="DN513" s="166"/>
      <c r="DO513" s="166"/>
      <c r="DP513" s="166"/>
      <c r="DQ513" s="166"/>
      <c r="DR513" s="166"/>
      <c r="DS513" s="166"/>
      <c r="DT513" s="166"/>
      <c r="DU513" s="166"/>
      <c r="DV513" s="166"/>
      <c r="DW513" s="166"/>
      <c r="DX513" s="166"/>
      <c r="DY513" s="166"/>
      <c r="DZ513" s="166"/>
      <c r="EA513" s="166"/>
      <c r="EB513" s="166"/>
      <c r="EC513" s="166"/>
      <c r="ED513" s="166"/>
      <c r="EE513" s="166"/>
      <c r="EF513" s="166"/>
      <c r="EG513" s="166"/>
      <c r="EH513" s="166"/>
      <c r="EI513" s="166"/>
      <c r="EJ513" s="166"/>
      <c r="EK513" s="166"/>
      <c r="EL513" s="166"/>
      <c r="EM513" s="166"/>
      <c r="EN513" s="166"/>
      <c r="EO513" s="166"/>
      <c r="EP513" s="166"/>
      <c r="EQ513" s="166"/>
      <c r="ER513" s="166"/>
      <c r="ES513" s="166"/>
      <c r="ET513" s="166"/>
      <c r="EU513" s="166"/>
      <c r="EV513" s="166"/>
      <c r="EW513" s="166"/>
      <c r="EX513" s="166"/>
      <c r="EY513" s="166"/>
      <c r="EZ513" s="166"/>
      <c r="FA513" s="166"/>
      <c r="FB513" s="166"/>
      <c r="FC513" s="166"/>
      <c r="FD513" s="166"/>
      <c r="FE513" s="166"/>
      <c r="FF513" s="166"/>
      <c r="FG513" s="166"/>
      <c r="FH513" s="166"/>
      <c r="FI513" s="166"/>
      <c r="FJ513" s="166"/>
      <c r="FK513" s="166"/>
      <c r="FL513" s="166"/>
      <c r="FM513" s="166"/>
      <c r="FN513" s="166"/>
      <c r="FO513" s="166"/>
      <c r="FP513" s="166"/>
      <c r="FQ513" s="166"/>
      <c r="FR513" s="166"/>
      <c r="FS513" s="166"/>
      <c r="FT513" s="166"/>
      <c r="FU513" s="166"/>
      <c r="FV513" s="166"/>
      <c r="FW513" s="166"/>
      <c r="FX513" s="166"/>
    </row>
    <row r="514" spans="1:180" ht="27.75" customHeight="1">
      <c r="A514" s="868" t="s">
        <v>3842</v>
      </c>
      <c r="B514" s="1269">
        <f>COUNTIFS($C$5:$C$505, "&gt;="&amp;B518, $C$5:$C$505, "&lt;="&amp;B519, $A$5:$A$505, "&lt;&gt;F",$G$5:$G$505, "B" + COUNTIF($A$5:$A$505, "S2")*2 + COUNTIF($A$5:$A$505, "S3")*3 + COUNTIF($A$5:$A$505, "S4")*4)</f>
        <v>0</v>
      </c>
      <c r="C514" s="828">
        <f>COUNTIFS($C$5:$C$352, "&gt;="&amp;C518, $C$5:$C$352, "&lt;="&amp;C519, $A$5:$A$352, "&lt;&gt;F",$G$5:$G$352, "A" )</f>
        <v>0</v>
      </c>
      <c r="D514" s="828">
        <f>COUNTIFS($C$5:$C$352, "&gt;="&amp;D518, $C$5:$C$352, "&lt;="&amp;D519, $A$5:$A$352, "&lt;&gt;F",$G$5:$G$352, "A" )</f>
        <v>0</v>
      </c>
      <c r="E514" s="828">
        <f>COUNTIFS($C$5:$C$352, "&gt;="&amp;E518, $C$5:$C$352, "&lt;="&amp;E519, $A$5:$A$352, "&lt;&gt;F",$G$5:$G$352, "A" )</f>
        <v>2</v>
      </c>
      <c r="F514" s="828">
        <f>COUNTIFS($C$5:$C$506, "&gt;="&amp;F518, $C$5:$C$506, "&lt;="&amp;F519, $A$5:$A$506, "&lt;&gt;F",$G$5:$G$506, "A" )</f>
        <v>21</v>
      </c>
      <c r="G514" s="828">
        <f>COUNTIFS($C$5:$C$506, "&gt;="&amp;G518, $C$5:$C$506, "&lt;="&amp;G519, $A$5:$A$506, "&lt;&gt;F",$G$5:$G$506, "A" )</f>
        <v>6</v>
      </c>
      <c r="H514" s="828">
        <f>COUNTIFS($C$5:$C$506, "&gt;="&amp;H518, $C$5:$C$506, "&lt;="&amp;H519, $A$5:$A$506, "&lt;&gt;F",$G$5:$G$506, "A" )</f>
        <v>1</v>
      </c>
      <c r="I514" s="851">
        <f>SUM(C514:H514)</f>
        <v>30</v>
      </c>
      <c r="L514" s="166"/>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166"/>
      <c r="AK514" s="166"/>
      <c r="AL514" s="166"/>
      <c r="AM514" s="166"/>
      <c r="AN514" s="166"/>
      <c r="AO514" s="166"/>
      <c r="AP514" s="166"/>
      <c r="AQ514" s="166"/>
      <c r="AR514" s="166"/>
      <c r="AS514" s="166"/>
      <c r="AT514" s="166"/>
      <c r="AU514" s="166"/>
      <c r="AV514" s="166"/>
      <c r="AW514" s="166"/>
      <c r="AX514" s="166"/>
      <c r="AY514" s="166"/>
      <c r="AZ514" s="166"/>
      <c r="BA514" s="166"/>
      <c r="BB514" s="166"/>
      <c r="BC514" s="166"/>
      <c r="BD514" s="166"/>
      <c r="BE514" s="166"/>
      <c r="BF514" s="166"/>
      <c r="BG514" s="166"/>
      <c r="BH514" s="166"/>
      <c r="BI514" s="166"/>
      <c r="BJ514" s="166"/>
      <c r="BK514" s="166"/>
      <c r="BL514" s="166"/>
      <c r="BM514" s="166"/>
      <c r="BN514" s="166"/>
      <c r="BO514" s="166"/>
      <c r="BP514" s="166"/>
      <c r="BQ514" s="166"/>
      <c r="BR514" s="166"/>
      <c r="BS514" s="166"/>
      <c r="BT514" s="166"/>
      <c r="BU514" s="166"/>
      <c r="BV514" s="166"/>
      <c r="BW514" s="166"/>
      <c r="BX514" s="166"/>
      <c r="BY514" s="166"/>
      <c r="BZ514" s="166"/>
      <c r="CA514" s="166"/>
      <c r="CB514" s="166"/>
      <c r="CC514" s="166"/>
      <c r="CD514" s="166"/>
      <c r="CE514" s="166"/>
      <c r="CF514" s="166"/>
      <c r="CG514" s="166"/>
      <c r="CH514" s="166"/>
      <c r="CI514" s="166"/>
      <c r="CJ514" s="166"/>
      <c r="CK514" s="166"/>
      <c r="CL514" s="166"/>
      <c r="CM514" s="166"/>
      <c r="CN514" s="166"/>
      <c r="CO514" s="166"/>
      <c r="CP514" s="166"/>
      <c r="CQ514" s="166"/>
      <c r="CR514" s="166"/>
      <c r="CS514" s="166"/>
      <c r="CT514" s="166"/>
      <c r="CU514" s="166"/>
      <c r="CV514" s="166"/>
      <c r="CW514" s="166"/>
      <c r="CX514" s="166"/>
      <c r="CY514" s="166"/>
      <c r="CZ514" s="166"/>
      <c r="DA514" s="166"/>
      <c r="DB514" s="166"/>
      <c r="DC514" s="166"/>
      <c r="DD514" s="166"/>
      <c r="DE514" s="166"/>
      <c r="DF514" s="166"/>
      <c r="DG514" s="166"/>
      <c r="DH514" s="166"/>
      <c r="DI514" s="166"/>
      <c r="DJ514" s="166"/>
      <c r="DK514" s="166"/>
      <c r="DL514" s="166"/>
      <c r="DM514" s="166"/>
      <c r="DN514" s="166"/>
      <c r="DO514" s="166"/>
      <c r="DP514" s="166"/>
      <c r="DQ514" s="166"/>
      <c r="DR514" s="166"/>
      <c r="DS514" s="166"/>
      <c r="DT514" s="166"/>
      <c r="DU514" s="166"/>
      <c r="DV514" s="166"/>
      <c r="DW514" s="166"/>
      <c r="DX514" s="166"/>
      <c r="DY514" s="166"/>
      <c r="DZ514" s="166"/>
      <c r="EA514" s="166"/>
      <c r="EB514" s="166"/>
      <c r="EC514" s="166"/>
      <c r="ED514" s="166"/>
      <c r="EE514" s="166"/>
      <c r="EF514" s="166"/>
      <c r="EG514" s="166"/>
      <c r="EH514" s="166"/>
      <c r="EI514" s="166"/>
      <c r="EJ514" s="166"/>
      <c r="EK514" s="166"/>
      <c r="EL514" s="166"/>
      <c r="EM514" s="166"/>
      <c r="EN514" s="166"/>
      <c r="EO514" s="166"/>
      <c r="EP514" s="166"/>
      <c r="EQ514" s="166"/>
      <c r="ER514" s="166"/>
      <c r="ES514" s="166"/>
      <c r="ET514" s="166"/>
      <c r="EU514" s="166"/>
      <c r="EV514" s="166"/>
      <c r="EW514" s="166"/>
      <c r="EX514" s="166"/>
      <c r="EY514" s="166"/>
      <c r="EZ514" s="166"/>
      <c r="FA514" s="166"/>
      <c r="FB514" s="166"/>
      <c r="FC514" s="166"/>
      <c r="FD514" s="166"/>
      <c r="FE514" s="166"/>
      <c r="FF514" s="166"/>
      <c r="FG514" s="166"/>
      <c r="FH514" s="166"/>
      <c r="FI514" s="166"/>
      <c r="FJ514" s="166"/>
      <c r="FK514" s="166"/>
      <c r="FL514" s="166"/>
      <c r="FM514" s="166"/>
      <c r="FN514" s="166"/>
      <c r="FO514" s="166"/>
      <c r="FP514" s="166"/>
      <c r="FQ514" s="166"/>
      <c r="FR514" s="166"/>
      <c r="FS514" s="166"/>
      <c r="FT514" s="166"/>
      <c r="FU514" s="166"/>
      <c r="FV514" s="166"/>
      <c r="FW514" s="166"/>
      <c r="FX514" s="166"/>
    </row>
    <row r="515" spans="1:180" ht="27.75" customHeight="1">
      <c r="A515" s="868" t="s">
        <v>3843</v>
      </c>
      <c r="B515" s="1269">
        <f>COUNTIFS($C$5:$C$505, "&gt;="&amp;B519, $C$5:$C$505, "&lt;="&amp;B520, $A$5:$A$505, "&lt;&gt;F",$G$5:$G$505, "A" + COUNTIF($A$5:$A$505, "S2")*2 + COUNTIF($A$5:$A$505, "S3")*3 + COUNTIF($A$5:$A$505, "S4")*4)</f>
        <v>0</v>
      </c>
      <c r="C515" s="828">
        <f>COUNTIFS($C$5:$C$352, "&gt;="&amp;C518, $C$5:$C$352, "&lt;="&amp;C519, $A$5:$A$352, "&lt;&gt;F",$G$5:$G$352, "B" )</f>
        <v>26</v>
      </c>
      <c r="D515" s="828">
        <f>COUNTIFS($C$5:$C$352, "&gt;="&amp;D518, $C$5:$C$352, "&lt;="&amp;D519, $A$5:$A$352, "&lt;&gt;F",$G$5:$G$352, "B" )</f>
        <v>13</v>
      </c>
      <c r="E515" s="828">
        <f>COUNTIFS($C$5:$C$352, "&gt;="&amp;E518, $C$5:$C$352, "&lt;="&amp;E519, $A$5:$A$352, "&lt;&gt;F",$G$5:$G$352, "B" )</f>
        <v>11</v>
      </c>
      <c r="F515" s="828">
        <f>COUNTIFS($C$5:$C$506, "&gt;="&amp;F518, $C$5:$C$506, "&lt;="&amp;F519, $A$5:$A$506, "&lt;&gt;F",$G$5:$G$506, "B" )</f>
        <v>70</v>
      </c>
      <c r="G515" s="828">
        <f>COUNTIFS($C$5:$C$506, "&gt;="&amp;G518, $C$5:$C$506, "&lt;="&amp;G519, $A$5:$A$506, "&lt;&gt;F",$G$5:$G$506, "B" )</f>
        <v>33</v>
      </c>
      <c r="H515" s="828">
        <f>COUNTIFS($C$5:$C$506, "&gt;="&amp;H518, $C$5:$C$506, "&lt;="&amp;H519, $A$5:$A$506, "&lt;&gt;F",$G$5:$G$506, "B" )</f>
        <v>62</v>
      </c>
      <c r="I515" s="851">
        <f>SUM(C515:H515)</f>
        <v>215</v>
      </c>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6"/>
      <c r="AL515" s="166"/>
      <c r="AM515" s="166"/>
      <c r="AN515" s="166"/>
      <c r="AO515" s="166"/>
      <c r="AP515" s="166"/>
      <c r="AQ515" s="166"/>
      <c r="AR515" s="166"/>
      <c r="AS515" s="166"/>
      <c r="AT515" s="166"/>
      <c r="AU515" s="166"/>
      <c r="AV515" s="166"/>
      <c r="AW515" s="166"/>
      <c r="AX515" s="166"/>
      <c r="AY515" s="166"/>
      <c r="AZ515" s="166"/>
      <c r="BA515" s="166"/>
      <c r="BB515" s="166"/>
      <c r="BC515" s="166"/>
      <c r="BD515" s="166"/>
      <c r="BE515" s="166"/>
      <c r="BF515" s="166"/>
      <c r="BG515" s="166"/>
      <c r="BH515" s="166"/>
      <c r="BI515" s="166"/>
      <c r="BJ515" s="166"/>
      <c r="BK515" s="166"/>
      <c r="BL515" s="166"/>
      <c r="BM515" s="166"/>
      <c r="BN515" s="166"/>
      <c r="BO515" s="166"/>
      <c r="BP515" s="166"/>
      <c r="BQ515" s="166"/>
      <c r="BR515" s="166"/>
      <c r="BS515" s="166"/>
      <c r="BT515" s="166"/>
      <c r="BU515" s="166"/>
      <c r="BV515" s="166"/>
      <c r="BW515" s="166"/>
      <c r="BX515" s="166"/>
      <c r="BY515" s="166"/>
      <c r="BZ515" s="166"/>
      <c r="CA515" s="166"/>
      <c r="CB515" s="166"/>
      <c r="CC515" s="166"/>
      <c r="CD515" s="166"/>
      <c r="CE515" s="166"/>
      <c r="CF515" s="166"/>
      <c r="CG515" s="166"/>
      <c r="CH515" s="166"/>
      <c r="CI515" s="166"/>
      <c r="CJ515" s="166"/>
      <c r="CK515" s="166"/>
      <c r="CL515" s="166"/>
      <c r="CM515" s="166"/>
      <c r="CN515" s="166"/>
      <c r="CO515" s="166"/>
      <c r="CP515" s="166"/>
      <c r="CQ515" s="166"/>
      <c r="CR515" s="166"/>
      <c r="CS515" s="166"/>
      <c r="CT515" s="166"/>
      <c r="CU515" s="166"/>
      <c r="CV515" s="166"/>
      <c r="CW515" s="166"/>
      <c r="CX515" s="166"/>
      <c r="CY515" s="166"/>
      <c r="CZ515" s="166"/>
      <c r="DA515" s="166"/>
      <c r="DB515" s="166"/>
      <c r="DC515" s="166"/>
      <c r="DD515" s="166"/>
      <c r="DE515" s="166"/>
      <c r="DF515" s="166"/>
      <c r="DG515" s="166"/>
      <c r="DH515" s="166"/>
      <c r="DI515" s="166"/>
      <c r="DJ515" s="166"/>
      <c r="DK515" s="166"/>
      <c r="DL515" s="166"/>
      <c r="DM515" s="166"/>
      <c r="DN515" s="166"/>
      <c r="DO515" s="166"/>
      <c r="DP515" s="166"/>
      <c r="DQ515" s="166"/>
      <c r="DR515" s="166"/>
      <c r="DS515" s="166"/>
      <c r="DT515" s="166"/>
      <c r="DU515" s="166"/>
      <c r="DV515" s="166"/>
      <c r="DW515" s="166"/>
      <c r="DX515" s="166"/>
      <c r="DY515" s="166"/>
      <c r="DZ515" s="166"/>
      <c r="EA515" s="166"/>
      <c r="EB515" s="166"/>
      <c r="EC515" s="166"/>
      <c r="ED515" s="166"/>
      <c r="EE515" s="166"/>
      <c r="EF515" s="166"/>
      <c r="EG515" s="166"/>
      <c r="EH515" s="166"/>
      <c r="EI515" s="166"/>
      <c r="EJ515" s="166"/>
      <c r="EK515" s="166"/>
      <c r="EL515" s="166"/>
      <c r="EM515" s="166"/>
      <c r="EN515" s="166"/>
      <c r="EO515" s="166"/>
      <c r="EP515" s="166"/>
      <c r="EQ515" s="166"/>
      <c r="ER515" s="166"/>
      <c r="ES515" s="166"/>
      <c r="ET515" s="166"/>
      <c r="EU515" s="166"/>
      <c r="EV515" s="166"/>
      <c r="EW515" s="166"/>
      <c r="EX515" s="166"/>
      <c r="EY515" s="166"/>
      <c r="EZ515" s="166"/>
      <c r="FA515" s="166"/>
      <c r="FB515" s="166"/>
      <c r="FC515" s="166"/>
      <c r="FD515" s="166"/>
      <c r="FE515" s="166"/>
      <c r="FF515" s="166"/>
      <c r="FG515" s="166"/>
      <c r="FH515" s="166"/>
      <c r="FI515" s="166"/>
      <c r="FJ515" s="166"/>
      <c r="FK515" s="166"/>
      <c r="FL515" s="166"/>
      <c r="FM515" s="166"/>
      <c r="FN515" s="166"/>
      <c r="FO515" s="166"/>
      <c r="FP515" s="166"/>
      <c r="FQ515" s="166"/>
      <c r="FR515" s="166"/>
      <c r="FS515" s="166"/>
      <c r="FT515" s="166"/>
      <c r="FU515" s="166"/>
      <c r="FV515" s="166"/>
      <c r="FW515" s="166"/>
      <c r="FX515" s="166"/>
    </row>
    <row r="516" spans="1:180" ht="28.5" customHeight="1">
      <c r="A516" s="868" t="s">
        <v>3844</v>
      </c>
      <c r="B516" s="828">
        <f>COUNTIFS($C$5:$C$352, "&gt;="&amp;B518, $C$5:$C$352, "&lt;="&amp;B519, $A$5:$A$352, "&lt;&gt;F",$G$5:$G$352, "C" )</f>
        <v>3</v>
      </c>
      <c r="C516" s="828">
        <f>COUNTIFS($C$5:$C$352, "&gt;="&amp;C518, $C$5:$C$352, "&lt;="&amp;C519, $A$5:$A$352, "&lt;&gt;F",$G$5:$G$352, "C" )</f>
        <v>8</v>
      </c>
      <c r="D516" s="828">
        <f>COUNTIFS($C$5:$C$352, "&gt;="&amp;D518, $C$5:$C$352, "&lt;="&amp;D519, $A$5:$A$352, "&lt;&gt;F",$G$5:$G$352, "C" )</f>
        <v>13</v>
      </c>
      <c r="E516" s="828">
        <f>COUNTIFS($C$5:$C$352, "&gt;="&amp;E518, $C$5:$C$352, "&lt;="&amp;E519, $A$5:$A$352, "&lt;&gt;F",$G$5:$G$352, "C" )</f>
        <v>3</v>
      </c>
      <c r="F516" s="828">
        <f>COUNTIFS($C$5:$C$506, "&gt;="&amp;F518, $C$5:$C$506, "&lt;="&amp;F519, $A$5:$A$506, "&lt;&gt;F",$G$5:$G$506, "C" )</f>
        <v>14</v>
      </c>
      <c r="G516" s="828">
        <f>COUNTIFS($C$5:$C$506, "&gt;="&amp;G518, $C$5:$C$506, "&lt;="&amp;G519, $A$5:$A$506, "&lt;&gt;F",$G$5:$G$506, "C" )</f>
        <v>13</v>
      </c>
      <c r="H516" s="828">
        <f>COUNTIFS($C$5:$C$506, "&gt;="&amp;H518, $C$5:$C$506, "&lt;="&amp;H519, $A$5:$A$506, "&lt;&gt;F",$G$5:$G$506, "C" )</f>
        <v>16</v>
      </c>
      <c r="I516" s="851">
        <f>SUM(C516:H516)</f>
        <v>67</v>
      </c>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6"/>
      <c r="AY516" s="166"/>
      <c r="AZ516" s="166"/>
      <c r="BA516" s="166"/>
      <c r="BB516" s="166"/>
      <c r="BC516" s="166"/>
      <c r="BD516" s="166"/>
      <c r="BE516" s="166"/>
      <c r="BF516" s="166"/>
      <c r="BG516" s="166"/>
      <c r="BH516" s="166"/>
      <c r="BI516" s="166"/>
      <c r="BJ516" s="166"/>
      <c r="BK516" s="166"/>
      <c r="BL516" s="166"/>
      <c r="BM516" s="166"/>
      <c r="BN516" s="166"/>
      <c r="BO516" s="166"/>
      <c r="BP516" s="166"/>
      <c r="BQ516" s="166"/>
      <c r="BR516" s="166"/>
      <c r="BS516" s="166"/>
      <c r="BT516" s="166"/>
      <c r="BU516" s="166"/>
      <c r="BV516" s="166"/>
      <c r="BW516" s="166"/>
      <c r="BX516" s="166"/>
      <c r="BY516" s="166"/>
      <c r="BZ516" s="166"/>
      <c r="CA516" s="166"/>
      <c r="CB516" s="166"/>
      <c r="CC516" s="166"/>
      <c r="CD516" s="166"/>
      <c r="CE516" s="166"/>
      <c r="CF516" s="166"/>
      <c r="CG516" s="166"/>
      <c r="CH516" s="166"/>
      <c r="CI516" s="166"/>
      <c r="CJ516" s="166"/>
      <c r="CK516" s="166"/>
      <c r="CL516" s="166"/>
      <c r="CM516" s="166"/>
      <c r="CN516" s="166"/>
      <c r="CO516" s="166"/>
      <c r="CP516" s="166"/>
      <c r="CQ516" s="166"/>
      <c r="CR516" s="166"/>
      <c r="CS516" s="166"/>
      <c r="CT516" s="166"/>
      <c r="CU516" s="166"/>
      <c r="CV516" s="166"/>
      <c r="CW516" s="166"/>
      <c r="CX516" s="166"/>
      <c r="CY516" s="166"/>
      <c r="CZ516" s="166"/>
      <c r="DA516" s="166"/>
      <c r="DB516" s="166"/>
      <c r="DC516" s="166"/>
      <c r="DD516" s="166"/>
      <c r="DE516" s="166"/>
      <c r="DF516" s="166"/>
      <c r="DG516" s="166"/>
      <c r="DH516" s="166"/>
      <c r="DI516" s="166"/>
      <c r="DJ516" s="166"/>
      <c r="DK516" s="166"/>
      <c r="DL516" s="166"/>
      <c r="DM516" s="166"/>
      <c r="DN516" s="166"/>
      <c r="DO516" s="166"/>
      <c r="DP516" s="166"/>
      <c r="DQ516" s="166"/>
      <c r="DR516" s="166"/>
      <c r="DS516" s="166"/>
      <c r="DT516" s="166"/>
      <c r="DU516" s="166"/>
      <c r="DV516" s="166"/>
      <c r="DW516" s="166"/>
      <c r="DX516" s="166"/>
      <c r="DY516" s="166"/>
      <c r="DZ516" s="166"/>
      <c r="EA516" s="166"/>
      <c r="EB516" s="166"/>
      <c r="EC516" s="166"/>
      <c r="ED516" s="166"/>
      <c r="EE516" s="166"/>
      <c r="EF516" s="166"/>
      <c r="EG516" s="166"/>
      <c r="EH516" s="166"/>
      <c r="EI516" s="166"/>
      <c r="EJ516" s="166"/>
      <c r="EK516" s="166"/>
      <c r="EL516" s="166"/>
      <c r="EM516" s="166"/>
      <c r="EN516" s="166"/>
      <c r="EO516" s="166"/>
      <c r="EP516" s="166"/>
      <c r="EQ516" s="166"/>
      <c r="ER516" s="166"/>
      <c r="ES516" s="166"/>
      <c r="ET516" s="166"/>
      <c r="EU516" s="166"/>
      <c r="EV516" s="166"/>
      <c r="EW516" s="166"/>
      <c r="EX516" s="166"/>
      <c r="EY516" s="166"/>
      <c r="EZ516" s="166"/>
      <c r="FA516" s="166"/>
      <c r="FB516" s="166"/>
      <c r="FC516" s="166"/>
      <c r="FD516" s="166"/>
      <c r="FE516" s="166"/>
      <c r="FF516" s="166"/>
      <c r="FG516" s="166"/>
      <c r="FH516" s="166"/>
      <c r="FI516" s="166"/>
      <c r="FJ516" s="166"/>
      <c r="FK516" s="166"/>
      <c r="FL516" s="166"/>
      <c r="FM516" s="166"/>
      <c r="FN516" s="166"/>
      <c r="FO516" s="166"/>
      <c r="FP516" s="166"/>
      <c r="FQ516" s="166"/>
      <c r="FR516" s="166"/>
      <c r="FS516" s="166"/>
      <c r="FT516" s="166"/>
      <c r="FU516" s="166"/>
      <c r="FV516" s="166"/>
      <c r="FW516" s="166"/>
      <c r="FX516" s="166"/>
    </row>
    <row r="517" spans="1:180" ht="25.5" customHeight="1" thickBot="1">
      <c r="A517" s="869" t="s">
        <v>3845</v>
      </c>
      <c r="B517" s="829">
        <f>COUNTIFS($C$5:$C$352, "&gt;="&amp;B518, $C$5:$C$352, "&lt;="&amp;B519, $A$5:$A$352, "&lt;&gt;F",$G$5:$G$352, "D" )</f>
        <v>1</v>
      </c>
      <c r="C517" s="829">
        <f>COUNTIFS($C$5:$C$352, "&gt;="&amp;C518, $C$5:$C$352, "&lt;="&amp;C519, $A$5:$A$352, "&lt;&gt;F",$G$5:$G$352, "D" )</f>
        <v>0</v>
      </c>
      <c r="D517" s="829">
        <f>COUNTIFS($C$5:$C$352, "&gt;="&amp;D518, $C$5:$C$352, "&lt;="&amp;D519, $A$5:$A$352, "&lt;&gt;F",$G$5:$G$352, "D" )</f>
        <v>1</v>
      </c>
      <c r="E517" s="829">
        <f>COUNTIFS($C$5:$C$352, "&gt;="&amp;E518, $C$5:$C$352, "&lt;="&amp;E519, $A$5:$A$352, "&lt;&gt;F",$G$5:$G$352, "D" )</f>
        <v>2</v>
      </c>
      <c r="F517" s="829">
        <f>COUNTIFS($C$5:$C$506, "&gt;="&amp;F518, $C$5:$C$506, "&lt;="&amp;F519, $A$5:$A$506, "&lt;&gt;F",$G$5:$G$506, "D" )</f>
        <v>1</v>
      </c>
      <c r="G517" s="829">
        <f>COUNTIFS($C$5:$C$506, "&gt;="&amp;G518, $C$5:$C$506, "&lt;="&amp;G519, $A$5:$A$506, "&lt;&gt;F",$G$5:$G$506, "D" )</f>
        <v>1</v>
      </c>
      <c r="H517" s="829">
        <f>COUNTIFS($C$5:$C$506, "&gt;="&amp;H518, $C$5:$C$506, "&lt;="&amp;H519, $A$5:$A$506, "&lt;&gt;F",$G$5:$G$506, "D" )</f>
        <v>2</v>
      </c>
      <c r="I517" s="852">
        <f>SUM(C517:H517)</f>
        <v>7</v>
      </c>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6"/>
      <c r="AR517" s="166"/>
      <c r="AS517" s="166"/>
      <c r="AT517" s="166"/>
      <c r="AU517" s="166"/>
      <c r="AV517" s="166"/>
      <c r="AW517" s="166"/>
      <c r="AX517" s="166"/>
      <c r="AY517" s="166"/>
      <c r="AZ517" s="166"/>
      <c r="BA517" s="166"/>
      <c r="BB517" s="166"/>
      <c r="BC517" s="166"/>
      <c r="BD517" s="166"/>
      <c r="BE517" s="166"/>
      <c r="BF517" s="166"/>
      <c r="BG517" s="166"/>
      <c r="BH517" s="166"/>
      <c r="BI517" s="166"/>
      <c r="BJ517" s="166"/>
      <c r="BK517" s="166"/>
      <c r="BL517" s="166"/>
      <c r="BM517" s="166"/>
      <c r="BN517" s="166"/>
      <c r="BO517" s="166"/>
      <c r="BP517" s="166"/>
      <c r="BQ517" s="166"/>
      <c r="BR517" s="166"/>
      <c r="BS517" s="166"/>
      <c r="BT517" s="166"/>
      <c r="BU517" s="166"/>
      <c r="BV517" s="166"/>
      <c r="BW517" s="166"/>
      <c r="BX517" s="166"/>
      <c r="BY517" s="166"/>
      <c r="BZ517" s="166"/>
      <c r="CA517" s="166"/>
      <c r="CB517" s="166"/>
      <c r="CC517" s="166"/>
      <c r="CD517" s="166"/>
      <c r="CE517" s="166"/>
      <c r="CF517" s="166"/>
      <c r="CG517" s="166"/>
      <c r="CH517" s="166"/>
      <c r="CI517" s="166"/>
      <c r="CJ517" s="166"/>
      <c r="CK517" s="166"/>
      <c r="CL517" s="166"/>
      <c r="CM517" s="166"/>
      <c r="CN517" s="166"/>
      <c r="CO517" s="166"/>
      <c r="CP517" s="166"/>
      <c r="CQ517" s="166"/>
      <c r="CR517" s="166"/>
      <c r="CS517" s="166"/>
      <c r="CT517" s="166"/>
      <c r="CU517" s="166"/>
      <c r="CV517" s="166"/>
      <c r="CW517" s="166"/>
      <c r="CX517" s="166"/>
      <c r="CY517" s="166"/>
      <c r="CZ517" s="166"/>
      <c r="DA517" s="166"/>
      <c r="DB517" s="166"/>
      <c r="DC517" s="166"/>
      <c r="DD517" s="166"/>
      <c r="DE517" s="166"/>
      <c r="DF517" s="166"/>
      <c r="DG517" s="166"/>
      <c r="DH517" s="166"/>
      <c r="DI517" s="166"/>
      <c r="DJ517" s="166"/>
      <c r="DK517" s="166"/>
      <c r="DL517" s="166"/>
      <c r="DM517" s="166"/>
      <c r="DN517" s="166"/>
      <c r="DO517" s="166"/>
      <c r="DP517" s="166"/>
      <c r="DQ517" s="166"/>
      <c r="DR517" s="166"/>
      <c r="DS517" s="166"/>
      <c r="DT517" s="166"/>
      <c r="DU517" s="166"/>
      <c r="DV517" s="166"/>
      <c r="DW517" s="166"/>
      <c r="DX517" s="166"/>
      <c r="DY517" s="166"/>
      <c r="DZ517" s="166"/>
      <c r="EA517" s="166"/>
      <c r="EB517" s="166"/>
      <c r="EC517" s="166"/>
      <c r="ED517" s="166"/>
      <c r="EE517" s="166"/>
      <c r="EF517" s="166"/>
      <c r="EG517" s="166"/>
      <c r="EH517" s="166"/>
      <c r="EI517" s="166"/>
      <c r="EJ517" s="166"/>
      <c r="EK517" s="166"/>
      <c r="EL517" s="166"/>
      <c r="EM517" s="166"/>
      <c r="EN517" s="166"/>
      <c r="EO517" s="166"/>
      <c r="EP517" s="166"/>
      <c r="EQ517" s="166"/>
      <c r="ER517" s="166"/>
      <c r="ES517" s="166"/>
      <c r="ET517" s="166"/>
      <c r="EU517" s="166"/>
      <c r="EV517" s="166"/>
      <c r="EW517" s="166"/>
      <c r="EX517" s="166"/>
      <c r="EY517" s="166"/>
      <c r="EZ517" s="166"/>
      <c r="FA517" s="166"/>
      <c r="FB517" s="166"/>
      <c r="FC517" s="166"/>
      <c r="FD517" s="166"/>
      <c r="FE517" s="166"/>
      <c r="FF517" s="166"/>
      <c r="FG517" s="166"/>
      <c r="FH517" s="166"/>
      <c r="FI517" s="166"/>
      <c r="FJ517" s="166"/>
      <c r="FK517" s="166"/>
      <c r="FL517" s="166"/>
      <c r="FM517" s="166"/>
      <c r="FN517" s="166"/>
      <c r="FO517" s="166"/>
      <c r="FP517" s="166"/>
      <c r="FQ517" s="166"/>
      <c r="FR517" s="166"/>
      <c r="FS517" s="166"/>
      <c r="FT517" s="166"/>
      <c r="FU517" s="166"/>
      <c r="FV517" s="166"/>
      <c r="FW517" s="166"/>
      <c r="FX517" s="166"/>
    </row>
    <row r="518" spans="1:180" ht="15.75" thickTop="1">
      <c r="A518" s="665"/>
      <c r="B518" s="817">
        <v>40909</v>
      </c>
      <c r="C518" s="817">
        <v>41275</v>
      </c>
      <c r="D518" s="817">
        <v>41640</v>
      </c>
      <c r="E518" s="817">
        <v>42005</v>
      </c>
      <c r="F518" s="817">
        <v>42370</v>
      </c>
      <c r="G518" s="817">
        <v>42736</v>
      </c>
      <c r="H518" s="817">
        <v>43101</v>
      </c>
      <c r="I518" s="172"/>
      <c r="K518" s="166"/>
    </row>
    <row r="519" spans="1:180">
      <c r="A519" s="2"/>
      <c r="B519" s="818">
        <v>41274</v>
      </c>
      <c r="C519" s="818">
        <v>41639</v>
      </c>
      <c r="D519" s="818">
        <v>42004</v>
      </c>
      <c r="E519" s="818">
        <v>42369</v>
      </c>
      <c r="F519" s="818">
        <v>42735</v>
      </c>
      <c r="G519" s="818">
        <v>43100</v>
      </c>
      <c r="H519" s="818">
        <v>43465</v>
      </c>
      <c r="K519" s="166"/>
    </row>
    <row r="520" spans="1:180">
      <c r="K520" s="166"/>
    </row>
    <row r="521" spans="1:180">
      <c r="K521" s="166"/>
    </row>
    <row r="522" spans="1:180">
      <c r="K522" s="166"/>
    </row>
    <row r="523" spans="1:180">
      <c r="K523" s="166"/>
    </row>
    <row r="524" spans="1:180">
      <c r="K524" s="166"/>
    </row>
    <row r="552" spans="1:180">
      <c r="L552" s="507"/>
      <c r="M552" s="166"/>
      <c r="N552" s="166"/>
      <c r="O552" s="166"/>
      <c r="P552" s="166"/>
      <c r="Q552" s="166"/>
      <c r="R552" s="166"/>
      <c r="S552" s="166"/>
      <c r="T552" s="166"/>
      <c r="U552" s="166"/>
      <c r="V552" s="166"/>
      <c r="W552" s="166"/>
      <c r="X552" s="166"/>
      <c r="Y552" s="166"/>
      <c r="Z552" s="166"/>
      <c r="AA552" s="166"/>
      <c r="AB552" s="166"/>
      <c r="AC552" s="166"/>
      <c r="AD552" s="166"/>
      <c r="AE552" s="166"/>
      <c r="AF552" s="166"/>
      <c r="AG552" s="166"/>
      <c r="AH552" s="166"/>
      <c r="AI552" s="166"/>
      <c r="AJ552" s="166"/>
      <c r="AK552" s="166"/>
      <c r="AL552" s="166"/>
      <c r="AM552" s="166"/>
      <c r="AN552" s="166"/>
      <c r="AO552" s="166"/>
      <c r="AP552" s="166"/>
      <c r="AQ552" s="166"/>
      <c r="AR552" s="166"/>
      <c r="AS552" s="166"/>
      <c r="AT552" s="166"/>
      <c r="AU552" s="166"/>
      <c r="AV552" s="166"/>
      <c r="AW552" s="166"/>
      <c r="AX552" s="166"/>
      <c r="AY552" s="166"/>
      <c r="AZ552" s="166"/>
      <c r="BA552" s="166"/>
      <c r="BB552" s="166"/>
      <c r="BC552" s="166"/>
      <c r="BD552" s="166"/>
      <c r="BE552" s="166"/>
      <c r="BF552" s="166"/>
      <c r="BG552" s="166"/>
      <c r="BH552" s="166"/>
      <c r="BI552" s="166"/>
      <c r="BJ552" s="166"/>
      <c r="BK552" s="166"/>
      <c r="BL552" s="166"/>
      <c r="BM552" s="166"/>
      <c r="BN552" s="166"/>
      <c r="BO552" s="166"/>
      <c r="BP552" s="166"/>
      <c r="BQ552" s="166"/>
      <c r="BR552" s="166"/>
      <c r="BS552" s="166"/>
      <c r="BT552" s="166"/>
      <c r="BU552" s="166"/>
      <c r="BV552" s="166"/>
      <c r="BW552" s="166"/>
      <c r="BX552" s="166"/>
      <c r="BY552" s="166"/>
      <c r="BZ552" s="166"/>
      <c r="CA552" s="166"/>
      <c r="CB552" s="166"/>
      <c r="CC552" s="166"/>
      <c r="CD552" s="166"/>
      <c r="CE552" s="166"/>
      <c r="CF552" s="166"/>
      <c r="CG552" s="166"/>
      <c r="CH552" s="166"/>
      <c r="CI552" s="166"/>
      <c r="CJ552" s="166"/>
      <c r="CK552" s="166"/>
      <c r="CL552" s="166"/>
      <c r="CM552" s="166"/>
      <c r="CN552" s="166"/>
      <c r="CO552" s="166"/>
      <c r="CP552" s="166"/>
      <c r="CQ552" s="166"/>
      <c r="CR552" s="166"/>
      <c r="CS552" s="166"/>
      <c r="CT552" s="166"/>
      <c r="CU552" s="166"/>
      <c r="CV552" s="166"/>
      <c r="CW552" s="166"/>
      <c r="CX552" s="166"/>
      <c r="CY552" s="166"/>
      <c r="CZ552" s="166"/>
      <c r="DA552" s="166"/>
      <c r="DB552" s="166"/>
      <c r="DC552" s="166"/>
      <c r="DD552" s="166"/>
      <c r="DE552" s="166"/>
      <c r="DF552" s="166"/>
      <c r="DG552" s="166"/>
      <c r="DH552" s="166"/>
      <c r="DI552" s="166"/>
      <c r="DJ552" s="166"/>
      <c r="DK552" s="166"/>
      <c r="DL552" s="166"/>
      <c r="DM552" s="166"/>
      <c r="DN552" s="166"/>
      <c r="DO552" s="166"/>
      <c r="DP552" s="166"/>
      <c r="DQ552" s="166"/>
      <c r="DR552" s="166"/>
      <c r="DS552" s="166"/>
      <c r="DT552" s="166"/>
      <c r="DU552" s="166"/>
      <c r="DV552" s="166"/>
      <c r="DW552" s="166"/>
      <c r="DX552" s="166"/>
      <c r="DY552" s="166"/>
      <c r="DZ552" s="166"/>
      <c r="EA552" s="166"/>
      <c r="EB552" s="166"/>
      <c r="EC552" s="166"/>
      <c r="ED552" s="166"/>
      <c r="EE552" s="166"/>
      <c r="EF552" s="166"/>
      <c r="EG552" s="166"/>
      <c r="EH552" s="166"/>
      <c r="EI552" s="166"/>
      <c r="EJ552" s="166"/>
      <c r="EK552" s="166"/>
      <c r="EL552" s="166"/>
      <c r="EM552" s="166"/>
      <c r="EN552" s="166"/>
      <c r="EO552" s="166"/>
      <c r="EP552" s="166"/>
      <c r="EQ552" s="166"/>
      <c r="ER552" s="166"/>
      <c r="ES552" s="166"/>
      <c r="ET552" s="166"/>
      <c r="EU552" s="166"/>
      <c r="EV552" s="166"/>
      <c r="EW552" s="166"/>
      <c r="EX552" s="166"/>
      <c r="EY552" s="166"/>
      <c r="EZ552" s="166"/>
      <c r="FA552" s="166"/>
      <c r="FB552" s="166"/>
      <c r="FC552" s="166"/>
      <c r="FD552" s="166"/>
      <c r="FE552" s="166"/>
      <c r="FF552" s="166"/>
      <c r="FG552" s="166"/>
      <c r="FH552" s="166"/>
      <c r="FI552" s="166"/>
      <c r="FJ552" s="166"/>
      <c r="FK552" s="166"/>
      <c r="FL552" s="166"/>
      <c r="FM552" s="166"/>
      <c r="FN552" s="166"/>
      <c r="FO552" s="166"/>
      <c r="FP552" s="166"/>
      <c r="FQ552" s="166"/>
      <c r="FR552" s="166"/>
      <c r="FS552" s="166"/>
      <c r="FT552" s="166"/>
      <c r="FU552" s="166"/>
      <c r="FV552" s="166"/>
      <c r="FW552" s="166"/>
      <c r="FX552" s="166"/>
    </row>
    <row r="553" spans="1:180">
      <c r="L553" s="507"/>
      <c r="M553" s="166"/>
      <c r="N553" s="166"/>
      <c r="O553" s="166"/>
      <c r="P553" s="166"/>
      <c r="Q553" s="166"/>
      <c r="R553" s="166"/>
      <c r="S553" s="166"/>
      <c r="T553" s="166"/>
      <c r="U553" s="166"/>
      <c r="V553" s="166"/>
      <c r="W553" s="166"/>
      <c r="X553" s="166"/>
      <c r="Y553" s="166"/>
      <c r="Z553" s="166"/>
      <c r="AA553" s="166"/>
      <c r="AB553" s="166"/>
      <c r="AC553" s="166"/>
      <c r="AD553" s="166"/>
      <c r="AE553" s="166"/>
      <c r="AF553" s="166"/>
      <c r="AG553" s="166"/>
      <c r="AH553" s="166"/>
      <c r="AI553" s="166"/>
      <c r="AJ553" s="166"/>
      <c r="AK553" s="166"/>
      <c r="AL553" s="166"/>
      <c r="AM553" s="166"/>
      <c r="AN553" s="166"/>
      <c r="AO553" s="166"/>
      <c r="AP553" s="166"/>
      <c r="AQ553" s="166"/>
      <c r="AR553" s="166"/>
      <c r="AS553" s="166"/>
      <c r="AT553" s="166"/>
      <c r="AU553" s="166"/>
      <c r="AV553" s="166"/>
      <c r="AW553" s="166"/>
      <c r="AX553" s="166"/>
      <c r="AY553" s="166"/>
      <c r="AZ553" s="166"/>
      <c r="BA553" s="166"/>
      <c r="BB553" s="166"/>
      <c r="BC553" s="166"/>
      <c r="BD553" s="166"/>
      <c r="BE553" s="166"/>
      <c r="BF553" s="166"/>
      <c r="BG553" s="166"/>
      <c r="BH553" s="166"/>
      <c r="BI553" s="166"/>
      <c r="BJ553" s="166"/>
      <c r="BK553" s="166"/>
      <c r="BL553" s="166"/>
      <c r="BM553" s="166"/>
      <c r="BN553" s="166"/>
      <c r="BO553" s="166"/>
      <c r="BP553" s="166"/>
      <c r="BQ553" s="166"/>
      <c r="BR553" s="166"/>
      <c r="BS553" s="166"/>
      <c r="BT553" s="166"/>
      <c r="BU553" s="166"/>
      <c r="BV553" s="166"/>
      <c r="BW553" s="166"/>
      <c r="BX553" s="166"/>
      <c r="BY553" s="166"/>
      <c r="BZ553" s="166"/>
      <c r="CA553" s="166"/>
      <c r="CB553" s="166"/>
      <c r="CC553" s="166"/>
      <c r="CD553" s="166"/>
      <c r="CE553" s="166"/>
      <c r="CF553" s="166"/>
      <c r="CG553" s="166"/>
      <c r="CH553" s="166"/>
      <c r="CI553" s="166"/>
      <c r="CJ553" s="166"/>
      <c r="CK553" s="166"/>
      <c r="CL553" s="166"/>
      <c r="CM553" s="166"/>
      <c r="CN553" s="166"/>
      <c r="CO553" s="166"/>
      <c r="CP553" s="166"/>
      <c r="CQ553" s="166"/>
      <c r="CR553" s="166"/>
      <c r="CS553" s="166"/>
      <c r="CT553" s="166"/>
      <c r="CU553" s="166"/>
      <c r="CV553" s="166"/>
      <c r="CW553" s="166"/>
      <c r="CX553" s="166"/>
      <c r="CY553" s="166"/>
      <c r="CZ553" s="166"/>
      <c r="DA553" s="166"/>
      <c r="DB553" s="166"/>
      <c r="DC553" s="166"/>
      <c r="DD553" s="166"/>
      <c r="DE553" s="166"/>
      <c r="DF553" s="166"/>
      <c r="DG553" s="166"/>
      <c r="DH553" s="166"/>
      <c r="DI553" s="166"/>
      <c r="DJ553" s="166"/>
      <c r="DK553" s="166"/>
      <c r="DL553" s="166"/>
      <c r="DM553" s="166"/>
      <c r="DN553" s="166"/>
      <c r="DO553" s="166"/>
      <c r="DP553" s="166"/>
      <c r="DQ553" s="166"/>
      <c r="DR553" s="166"/>
      <c r="DS553" s="166"/>
      <c r="DT553" s="166"/>
      <c r="DU553" s="166"/>
      <c r="DV553" s="166"/>
      <c r="DW553" s="166"/>
      <c r="DX553" s="166"/>
      <c r="DY553" s="166"/>
      <c r="DZ553" s="166"/>
      <c r="EA553" s="166"/>
      <c r="EB553" s="166"/>
      <c r="EC553" s="166"/>
      <c r="ED553" s="166"/>
      <c r="EE553" s="166"/>
      <c r="EF553" s="166"/>
      <c r="EG553" s="166"/>
      <c r="EH553" s="166"/>
      <c r="EI553" s="166"/>
      <c r="EJ553" s="166"/>
      <c r="EK553" s="166"/>
      <c r="EL553" s="166"/>
      <c r="EM553" s="166"/>
      <c r="EN553" s="166"/>
      <c r="EO553" s="166"/>
      <c r="EP553" s="166"/>
      <c r="EQ553" s="166"/>
      <c r="ER553" s="166"/>
      <c r="ES553" s="166"/>
      <c r="ET553" s="166"/>
      <c r="EU553" s="166"/>
      <c r="EV553" s="166"/>
      <c r="EW553" s="166"/>
      <c r="EX553" s="166"/>
      <c r="EY553" s="166"/>
      <c r="EZ553" s="166"/>
      <c r="FA553" s="166"/>
      <c r="FB553" s="166"/>
      <c r="FC553" s="166"/>
      <c r="FD553" s="166"/>
      <c r="FE553" s="166"/>
      <c r="FF553" s="166"/>
      <c r="FG553" s="166"/>
      <c r="FH553" s="166"/>
      <c r="FI553" s="166"/>
      <c r="FJ553" s="166"/>
      <c r="FK553" s="166"/>
      <c r="FL553" s="166"/>
      <c r="FM553" s="166"/>
      <c r="FN553" s="166"/>
      <c r="FO553" s="166"/>
      <c r="FP553" s="166"/>
      <c r="FQ553" s="166"/>
      <c r="FR553" s="166"/>
      <c r="FS553" s="166"/>
      <c r="FT553" s="166"/>
      <c r="FU553" s="166"/>
      <c r="FV553" s="166"/>
      <c r="FW553" s="166"/>
      <c r="FX553" s="166"/>
    </row>
    <row r="559" spans="1:180">
      <c r="A559" s="166"/>
      <c r="H559" s="166"/>
      <c r="K559" s="166"/>
    </row>
    <row r="560" spans="1:180">
      <c r="A560" s="166"/>
      <c r="H560" s="166"/>
      <c r="K560" s="166"/>
    </row>
  </sheetData>
  <sortState ref="A5:L269">
    <sortCondition ref="D5:D269"/>
  </sortState>
  <mergeCells count="4">
    <mergeCell ref="A1:H1"/>
    <mergeCell ref="A2:C2"/>
    <mergeCell ref="A508:B508"/>
    <mergeCell ref="A3:G3"/>
  </mergeCells>
  <phoneticPr fontId="0" type="noConversion"/>
  <conditionalFormatting sqref="F303 F357:F379 F395:F396 F411 F507 F398:F409 F158:F277 F5:F156 F483:F504">
    <cfRule type="containsText" dxfId="394" priority="111" operator="containsText" text="ALERTA">
      <formula>NOT(ISERROR(SEARCH("ALERTA",F5)))</formula>
    </cfRule>
  </conditionalFormatting>
  <conditionalFormatting sqref="E303 E357:E379 E507 E158:E277 E5:E156 E492:E504">
    <cfRule type="containsText" dxfId="393" priority="112" operator="containsText" text="CADUCADO">
      <formula>NOT(ISERROR(SEARCH("CADUCADO",E5)))</formula>
    </cfRule>
  </conditionalFormatting>
  <conditionalFormatting sqref="F278:F280">
    <cfRule type="containsText" dxfId="392" priority="109" operator="containsText" text="ALERTA">
      <formula>NOT(ISERROR(SEARCH("ALERTA",F278)))</formula>
    </cfRule>
  </conditionalFormatting>
  <conditionalFormatting sqref="E278:E280">
    <cfRule type="containsText" dxfId="391" priority="110" operator="containsText" text="CADUCADO">
      <formula>NOT(ISERROR(SEARCH("CADUCADO",E278)))</formula>
    </cfRule>
  </conditionalFormatting>
  <conditionalFormatting sqref="F281">
    <cfRule type="containsText" dxfId="390" priority="107" operator="containsText" text="ALERTA">
      <formula>NOT(ISERROR(SEARCH("ALERTA",F281)))</formula>
    </cfRule>
  </conditionalFormatting>
  <conditionalFormatting sqref="E281">
    <cfRule type="containsText" dxfId="389" priority="108" operator="containsText" text="CADUCADO">
      <formula>NOT(ISERROR(SEARCH("CADUCADO",E281)))</formula>
    </cfRule>
  </conditionalFormatting>
  <conditionalFormatting sqref="F282:F284">
    <cfRule type="containsText" dxfId="388" priority="105" operator="containsText" text="ALERTA">
      <formula>NOT(ISERROR(SEARCH("ALERTA",F282)))</formula>
    </cfRule>
  </conditionalFormatting>
  <conditionalFormatting sqref="E282:E284">
    <cfRule type="containsText" dxfId="387" priority="106" operator="containsText" text="CADUCADO">
      <formula>NOT(ISERROR(SEARCH("CADUCADO",E282)))</formula>
    </cfRule>
  </conditionalFormatting>
  <conditionalFormatting sqref="F285">
    <cfRule type="containsText" dxfId="386" priority="103" operator="containsText" text="ALERTA">
      <formula>NOT(ISERROR(SEARCH("ALERTA",F285)))</formula>
    </cfRule>
  </conditionalFormatting>
  <conditionalFormatting sqref="E285">
    <cfRule type="containsText" dxfId="385" priority="104" operator="containsText" text="CADUCADO">
      <formula>NOT(ISERROR(SEARCH("CADUCADO",E285)))</formula>
    </cfRule>
  </conditionalFormatting>
  <conditionalFormatting sqref="F286:F294">
    <cfRule type="containsText" dxfId="384" priority="101" operator="containsText" text="ALERTA">
      <formula>NOT(ISERROR(SEARCH("ALERTA",F286)))</formula>
    </cfRule>
  </conditionalFormatting>
  <conditionalFormatting sqref="E286:E294">
    <cfRule type="containsText" dxfId="383" priority="102" operator="containsText" text="CADUCADO">
      <formula>NOT(ISERROR(SEARCH("CADUCADO",E286)))</formula>
    </cfRule>
  </conditionalFormatting>
  <conditionalFormatting sqref="F295:F296">
    <cfRule type="containsText" dxfId="382" priority="99" operator="containsText" text="ALERTA">
      <formula>NOT(ISERROR(SEARCH("ALERTA",F295)))</formula>
    </cfRule>
  </conditionalFormatting>
  <conditionalFormatting sqref="E295:E296">
    <cfRule type="containsText" dxfId="381" priority="100" operator="containsText" text="CADUCADO">
      <formula>NOT(ISERROR(SEARCH("CADUCADO",E295)))</formula>
    </cfRule>
  </conditionalFormatting>
  <conditionalFormatting sqref="F297:F300 F352">
    <cfRule type="containsText" dxfId="380" priority="97" operator="containsText" text="ALERTA">
      <formula>NOT(ISERROR(SEARCH("ALERTA",F297)))</formula>
    </cfRule>
  </conditionalFormatting>
  <conditionalFormatting sqref="E297:E300 E352">
    <cfRule type="containsText" dxfId="379" priority="98" operator="containsText" text="CADUCADO">
      <formula>NOT(ISERROR(SEARCH("CADUCADO",E297)))</formula>
    </cfRule>
  </conditionalFormatting>
  <conditionalFormatting sqref="F301">
    <cfRule type="containsText" dxfId="378" priority="95" operator="containsText" text="ALERTA">
      <formula>NOT(ISERROR(SEARCH("ALERTA",F301)))</formula>
    </cfRule>
  </conditionalFormatting>
  <conditionalFormatting sqref="E301">
    <cfRule type="containsText" dxfId="377" priority="96" operator="containsText" text="CADUCADO">
      <formula>NOT(ISERROR(SEARCH("CADUCADO",E301)))</formula>
    </cfRule>
  </conditionalFormatting>
  <conditionalFormatting sqref="F302">
    <cfRule type="containsText" dxfId="376" priority="93" operator="containsText" text="ALERTA">
      <formula>NOT(ISERROR(SEARCH("ALERTA",F302)))</formula>
    </cfRule>
  </conditionalFormatting>
  <conditionalFormatting sqref="E302">
    <cfRule type="containsText" dxfId="375" priority="94" operator="containsText" text="CADUCADO">
      <formula>NOT(ISERROR(SEARCH("CADUCADO",E302)))</formula>
    </cfRule>
  </conditionalFormatting>
  <conditionalFormatting sqref="F304:F305">
    <cfRule type="containsText" dxfId="374" priority="89" operator="containsText" text="ALERTA">
      <formula>NOT(ISERROR(SEARCH("ALERTA",F304)))</formula>
    </cfRule>
  </conditionalFormatting>
  <conditionalFormatting sqref="E304:E305">
    <cfRule type="containsText" dxfId="373" priority="90" operator="containsText" text="CADUCADO">
      <formula>NOT(ISERROR(SEARCH("CADUCADO",E304)))</formula>
    </cfRule>
  </conditionalFormatting>
  <conditionalFormatting sqref="F306">
    <cfRule type="containsText" dxfId="372" priority="87" operator="containsText" text="ALERTA">
      <formula>NOT(ISERROR(SEARCH("ALERTA",F306)))</formula>
    </cfRule>
  </conditionalFormatting>
  <conditionalFormatting sqref="E306">
    <cfRule type="containsText" dxfId="371" priority="88" operator="containsText" text="CADUCADO">
      <formula>NOT(ISERROR(SEARCH("CADUCADO",E306)))</formula>
    </cfRule>
  </conditionalFormatting>
  <conditionalFormatting sqref="F307:F311">
    <cfRule type="containsText" dxfId="370" priority="85" operator="containsText" text="ALERTA">
      <formula>NOT(ISERROR(SEARCH("ALERTA",F307)))</formula>
    </cfRule>
  </conditionalFormatting>
  <conditionalFormatting sqref="E307:E311">
    <cfRule type="containsText" dxfId="369" priority="86" operator="containsText" text="CADUCADO">
      <formula>NOT(ISERROR(SEARCH("CADUCADO",E307)))</formula>
    </cfRule>
  </conditionalFormatting>
  <conditionalFormatting sqref="F312">
    <cfRule type="containsText" dxfId="368" priority="83" operator="containsText" text="ALERTA">
      <formula>NOT(ISERROR(SEARCH("ALERTA",F312)))</formula>
    </cfRule>
  </conditionalFormatting>
  <conditionalFormatting sqref="E312">
    <cfRule type="containsText" dxfId="367" priority="84" operator="containsText" text="CADUCADO">
      <formula>NOT(ISERROR(SEARCH("CADUCADO",E312)))</formula>
    </cfRule>
  </conditionalFormatting>
  <conditionalFormatting sqref="F313">
    <cfRule type="containsText" dxfId="366" priority="81" operator="containsText" text="ALERTA">
      <formula>NOT(ISERROR(SEARCH("ALERTA",F313)))</formula>
    </cfRule>
  </conditionalFormatting>
  <conditionalFormatting sqref="E313">
    <cfRule type="containsText" dxfId="365" priority="82" operator="containsText" text="CADUCADO">
      <formula>NOT(ISERROR(SEARCH("CADUCADO",E313)))</formula>
    </cfRule>
  </conditionalFormatting>
  <conditionalFormatting sqref="F314:F319">
    <cfRule type="containsText" dxfId="364" priority="79" operator="containsText" text="ALERTA">
      <formula>NOT(ISERROR(SEARCH("ALERTA",F314)))</formula>
    </cfRule>
  </conditionalFormatting>
  <conditionalFormatting sqref="E314:E319">
    <cfRule type="containsText" dxfId="363" priority="80" operator="containsText" text="CADUCADO">
      <formula>NOT(ISERROR(SEARCH("CADUCADO",E314)))</formula>
    </cfRule>
  </conditionalFormatting>
  <conditionalFormatting sqref="F320">
    <cfRule type="containsText" dxfId="362" priority="77" operator="containsText" text="ALERTA">
      <formula>NOT(ISERROR(SEARCH("ALERTA",F320)))</formula>
    </cfRule>
  </conditionalFormatting>
  <conditionalFormatting sqref="E320">
    <cfRule type="containsText" dxfId="361" priority="78" operator="containsText" text="CADUCADO">
      <formula>NOT(ISERROR(SEARCH("CADUCADO",E320)))</formula>
    </cfRule>
  </conditionalFormatting>
  <conditionalFormatting sqref="F321">
    <cfRule type="containsText" dxfId="360" priority="75" operator="containsText" text="ALERTA">
      <formula>NOT(ISERROR(SEARCH("ALERTA",F321)))</formula>
    </cfRule>
  </conditionalFormatting>
  <conditionalFormatting sqref="E321">
    <cfRule type="containsText" dxfId="359" priority="76" operator="containsText" text="CADUCADO">
      <formula>NOT(ISERROR(SEARCH("CADUCADO",E321)))</formula>
    </cfRule>
  </conditionalFormatting>
  <conditionalFormatting sqref="F322:F331">
    <cfRule type="containsText" dxfId="358" priority="73" operator="containsText" text="ALERTA">
      <formula>NOT(ISERROR(SEARCH("ALERTA",F322)))</formula>
    </cfRule>
  </conditionalFormatting>
  <conditionalFormatting sqref="E322:E331">
    <cfRule type="containsText" dxfId="357" priority="74" operator="containsText" text="CADUCADO">
      <formula>NOT(ISERROR(SEARCH("CADUCADO",E322)))</formula>
    </cfRule>
  </conditionalFormatting>
  <conditionalFormatting sqref="F332:F333">
    <cfRule type="containsText" dxfId="356" priority="71" operator="containsText" text="ALERTA">
      <formula>NOT(ISERROR(SEARCH("ALERTA",F332)))</formula>
    </cfRule>
  </conditionalFormatting>
  <conditionalFormatting sqref="E332:E333">
    <cfRule type="containsText" dxfId="355" priority="72" operator="containsText" text="CADUCADO">
      <formula>NOT(ISERROR(SEARCH("CADUCADO",E332)))</formula>
    </cfRule>
  </conditionalFormatting>
  <conditionalFormatting sqref="F334">
    <cfRule type="containsText" dxfId="354" priority="69" operator="containsText" text="ALERTA">
      <formula>NOT(ISERROR(SEARCH("ALERTA",F334)))</formula>
    </cfRule>
  </conditionalFormatting>
  <conditionalFormatting sqref="E334">
    <cfRule type="containsText" dxfId="353" priority="70" operator="containsText" text="CADUCADO">
      <formula>NOT(ISERROR(SEARCH("CADUCADO",E334)))</formula>
    </cfRule>
  </conditionalFormatting>
  <conditionalFormatting sqref="F335">
    <cfRule type="containsText" dxfId="352" priority="67" operator="containsText" text="ALERTA">
      <formula>NOT(ISERROR(SEARCH("ALERTA",F335)))</formula>
    </cfRule>
  </conditionalFormatting>
  <conditionalFormatting sqref="E335">
    <cfRule type="containsText" dxfId="351" priority="68" operator="containsText" text="CADUCADO">
      <formula>NOT(ISERROR(SEARCH("CADUCADO",E335)))</formula>
    </cfRule>
  </conditionalFormatting>
  <conditionalFormatting sqref="F336:F337 F339">
    <cfRule type="containsText" dxfId="350" priority="65" operator="containsText" text="ALERTA">
      <formula>NOT(ISERROR(SEARCH("ALERTA",F336)))</formula>
    </cfRule>
  </conditionalFormatting>
  <conditionalFormatting sqref="E336:E337 E339">
    <cfRule type="containsText" dxfId="349" priority="66" operator="containsText" text="CADUCADO">
      <formula>NOT(ISERROR(SEARCH("CADUCADO",E336)))</formula>
    </cfRule>
  </conditionalFormatting>
  <conditionalFormatting sqref="F338">
    <cfRule type="containsText" dxfId="348" priority="63" operator="containsText" text="ALERTA">
      <formula>NOT(ISERROR(SEARCH("ALERTA",F338)))</formula>
    </cfRule>
  </conditionalFormatting>
  <conditionalFormatting sqref="E338">
    <cfRule type="containsText" dxfId="347" priority="64" operator="containsText" text="CADUCADO">
      <formula>NOT(ISERROR(SEARCH("CADUCADO",E338)))</formula>
    </cfRule>
  </conditionalFormatting>
  <conditionalFormatting sqref="F340:F344">
    <cfRule type="containsText" dxfId="346" priority="61" operator="containsText" text="ALERTA">
      <formula>NOT(ISERROR(SEARCH("ALERTA",F340)))</formula>
    </cfRule>
  </conditionalFormatting>
  <conditionalFormatting sqref="E340:E344">
    <cfRule type="containsText" dxfId="345" priority="62" operator="containsText" text="CADUCADO">
      <formula>NOT(ISERROR(SEARCH("CADUCADO",E340)))</formula>
    </cfRule>
  </conditionalFormatting>
  <conditionalFormatting sqref="F345">
    <cfRule type="containsText" dxfId="344" priority="59" operator="containsText" text="ALERTA">
      <formula>NOT(ISERROR(SEARCH("ALERTA",F345)))</formula>
    </cfRule>
  </conditionalFormatting>
  <conditionalFormatting sqref="E345">
    <cfRule type="containsText" dxfId="343" priority="60" operator="containsText" text="CADUCADO">
      <formula>NOT(ISERROR(SEARCH("CADUCADO",E345)))</formula>
    </cfRule>
  </conditionalFormatting>
  <conditionalFormatting sqref="F346:F347">
    <cfRule type="containsText" dxfId="342" priority="55" operator="containsText" text="ALERTA">
      <formula>NOT(ISERROR(SEARCH("ALERTA",F346)))</formula>
    </cfRule>
  </conditionalFormatting>
  <conditionalFormatting sqref="E346:E347">
    <cfRule type="containsText" dxfId="341" priority="56" operator="containsText" text="CADUCADO">
      <formula>NOT(ISERROR(SEARCH("CADUCADO",E346)))</formula>
    </cfRule>
  </conditionalFormatting>
  <conditionalFormatting sqref="F348">
    <cfRule type="containsText" dxfId="340" priority="51" operator="containsText" text="ALERTA">
      <formula>NOT(ISERROR(SEARCH("ALERTA",F348)))</formula>
    </cfRule>
  </conditionalFormatting>
  <conditionalFormatting sqref="E348">
    <cfRule type="containsText" dxfId="339" priority="52" operator="containsText" text="CADUCADO">
      <formula>NOT(ISERROR(SEARCH("CADUCADO",E348)))</formula>
    </cfRule>
  </conditionalFormatting>
  <conditionalFormatting sqref="F349">
    <cfRule type="containsText" dxfId="338" priority="49" operator="containsText" text="ALERTA">
      <formula>NOT(ISERROR(SEARCH("ALERTA",F349)))</formula>
    </cfRule>
  </conditionalFormatting>
  <conditionalFormatting sqref="E349">
    <cfRule type="containsText" dxfId="337" priority="50" operator="containsText" text="CADUCADO">
      <formula>NOT(ISERROR(SEARCH("CADUCADO",E349)))</formula>
    </cfRule>
  </conditionalFormatting>
  <conditionalFormatting sqref="F350">
    <cfRule type="containsText" dxfId="336" priority="47" operator="containsText" text="ALERTA">
      <formula>NOT(ISERROR(SEARCH("ALERTA",F350)))</formula>
    </cfRule>
  </conditionalFormatting>
  <conditionalFormatting sqref="E350">
    <cfRule type="containsText" dxfId="335" priority="48" operator="containsText" text="CADUCADO">
      <formula>NOT(ISERROR(SEARCH("CADUCADO",E350)))</formula>
    </cfRule>
  </conditionalFormatting>
  <conditionalFormatting sqref="F351">
    <cfRule type="containsText" dxfId="334" priority="45" operator="containsText" text="ALERTA">
      <formula>NOT(ISERROR(SEARCH("ALERTA",F351)))</formula>
    </cfRule>
  </conditionalFormatting>
  <conditionalFormatting sqref="E351">
    <cfRule type="containsText" dxfId="333" priority="46" operator="containsText" text="CADUCADO">
      <formula>NOT(ISERROR(SEARCH("CADUCADO",E351)))</formula>
    </cfRule>
  </conditionalFormatting>
  <conditionalFormatting sqref="F353">
    <cfRule type="containsText" dxfId="332" priority="43" operator="containsText" text="ALERTA">
      <formula>NOT(ISERROR(SEARCH("ALERTA",F353)))</formula>
    </cfRule>
  </conditionalFormatting>
  <conditionalFormatting sqref="E353">
    <cfRule type="containsText" dxfId="331" priority="44" operator="containsText" text="CADUCADO">
      <formula>NOT(ISERROR(SEARCH("CADUCADO",E353)))</formula>
    </cfRule>
  </conditionalFormatting>
  <conditionalFormatting sqref="F354:F355">
    <cfRule type="containsText" dxfId="330" priority="41" operator="containsText" text="ALERTA">
      <formula>NOT(ISERROR(SEARCH("ALERTA",F354)))</formula>
    </cfRule>
  </conditionalFormatting>
  <conditionalFormatting sqref="E354:E355">
    <cfRule type="containsText" dxfId="329" priority="42" operator="containsText" text="CADUCADO">
      <formula>NOT(ISERROR(SEARCH("CADUCADO",E354)))</formula>
    </cfRule>
  </conditionalFormatting>
  <conditionalFormatting sqref="F380 F391:F394">
    <cfRule type="containsText" dxfId="328" priority="39" operator="containsText" text="ALERTA">
      <formula>NOT(ISERROR(SEARCH("ALERTA",F380)))</formula>
    </cfRule>
  </conditionalFormatting>
  <conditionalFormatting sqref="E380 E391:E394">
    <cfRule type="containsText" dxfId="327" priority="40" operator="containsText" text="CADUCADO">
      <formula>NOT(ISERROR(SEARCH("CADUCADO",E380)))</formula>
    </cfRule>
  </conditionalFormatting>
  <conditionalFormatting sqref="F410">
    <cfRule type="containsText" dxfId="326" priority="38" operator="containsText" text="ALERTA">
      <formula>NOT(ISERROR(SEARCH("ALERTA",F410)))</formula>
    </cfRule>
  </conditionalFormatting>
  <conditionalFormatting sqref="F412:F413 F506">
    <cfRule type="containsText" dxfId="325" priority="36" operator="containsText" text="ALERTA">
      <formula>NOT(ISERROR(SEARCH("ALERTA",F412)))</formula>
    </cfRule>
  </conditionalFormatting>
  <conditionalFormatting sqref="F414:F415">
    <cfRule type="containsText" dxfId="324" priority="35" operator="containsText" text="ALERTA">
      <formula>NOT(ISERROR(SEARCH("ALERTA",F414)))</formula>
    </cfRule>
  </conditionalFormatting>
  <conditionalFormatting sqref="F420 F424">
    <cfRule type="containsText" dxfId="323" priority="34" operator="containsText" text="ALERTA">
      <formula>NOT(ISERROR(SEARCH("ALERTA",F420)))</formula>
    </cfRule>
  </conditionalFormatting>
  <conditionalFormatting sqref="F416:F418">
    <cfRule type="containsText" dxfId="322" priority="33" operator="containsText" text="ALERTA">
      <formula>NOT(ISERROR(SEARCH("ALERTA",F416)))</formula>
    </cfRule>
  </conditionalFormatting>
  <conditionalFormatting sqref="F419">
    <cfRule type="containsText" dxfId="321" priority="32" operator="containsText" text="ALERTA">
      <formula>NOT(ISERROR(SEARCH("ALERTA",F419)))</formula>
    </cfRule>
  </conditionalFormatting>
  <conditionalFormatting sqref="F421:F423">
    <cfRule type="containsText" dxfId="320" priority="31" operator="containsText" text="ALERTA">
      <formula>NOT(ISERROR(SEARCH("ALERTA",F421)))</formula>
    </cfRule>
  </conditionalFormatting>
  <conditionalFormatting sqref="F425">
    <cfRule type="containsText" dxfId="319" priority="29" operator="containsText" text="ALERTA">
      <formula>NOT(ISERROR(SEARCH("ALERTA",F425)))</formula>
    </cfRule>
  </conditionalFormatting>
  <conditionalFormatting sqref="F505">
    <cfRule type="containsText" dxfId="318" priority="27" operator="containsText" text="ALERTA">
      <formula>NOT(ISERROR(SEARCH("ALERTA",F505)))</formula>
    </cfRule>
  </conditionalFormatting>
  <conditionalFormatting sqref="F426">
    <cfRule type="containsText" dxfId="317" priority="28" operator="containsText" text="ALERTA">
      <formula>NOT(ISERROR(SEARCH("ALERTA",F426)))</formula>
    </cfRule>
  </conditionalFormatting>
  <conditionalFormatting sqref="F427">
    <cfRule type="containsText" dxfId="316" priority="26" operator="containsText" text="ALERTA">
      <formula>NOT(ISERROR(SEARCH("ALERTA",F427)))</formula>
    </cfRule>
  </conditionalFormatting>
  <conditionalFormatting sqref="F428:F430">
    <cfRule type="containsText" dxfId="315" priority="25" operator="containsText" text="ALERTA">
      <formula>NOT(ISERROR(SEARCH("ALERTA",F428)))</formula>
    </cfRule>
  </conditionalFormatting>
  <conditionalFormatting sqref="F397">
    <cfRule type="containsText" dxfId="314" priority="24" operator="containsText" text="ALERTA">
      <formula>NOT(ISERROR(SEARCH("ALERTA",F397)))</formula>
    </cfRule>
  </conditionalFormatting>
  <conditionalFormatting sqref="F356">
    <cfRule type="containsText" dxfId="313" priority="22" operator="containsText" text="ALERTA">
      <formula>NOT(ISERROR(SEARCH("ALERTA",F356)))</formula>
    </cfRule>
  </conditionalFormatting>
  <conditionalFormatting sqref="E356">
    <cfRule type="containsText" dxfId="312" priority="23" operator="containsText" text="CADUCADO">
      <formula>NOT(ISERROR(SEARCH("CADUCADO",E356)))</formula>
    </cfRule>
  </conditionalFormatting>
  <conditionalFormatting sqref="F431">
    <cfRule type="containsText" dxfId="311" priority="21" operator="containsText" text="ALERTA">
      <formula>NOT(ISERROR(SEARCH("ALERTA",F431)))</formula>
    </cfRule>
  </conditionalFormatting>
  <conditionalFormatting sqref="F432">
    <cfRule type="containsText" dxfId="310" priority="20" operator="containsText" text="ALERTA">
      <formula>NOT(ISERROR(SEARCH("ALERTA",F432)))</formula>
    </cfRule>
  </conditionalFormatting>
  <conditionalFormatting sqref="F433:F438">
    <cfRule type="containsText" dxfId="309" priority="19" operator="containsText" text="ALERTA">
      <formula>NOT(ISERROR(SEARCH("ALERTA",F433)))</formula>
    </cfRule>
  </conditionalFormatting>
  <conditionalFormatting sqref="F439 F454:F457 F459:F482 F441:F451">
    <cfRule type="containsText" dxfId="308" priority="18" operator="containsText" text="ALERTA">
      <formula>NOT(ISERROR(SEARCH("ALERTA",F439)))</formula>
    </cfRule>
  </conditionalFormatting>
  <conditionalFormatting sqref="F452:F453">
    <cfRule type="containsText" dxfId="307" priority="17" operator="containsText" text="ALERTA">
      <formula>NOT(ISERROR(SEARCH("ALERTA",F452)))</formula>
    </cfRule>
  </conditionalFormatting>
  <conditionalFormatting sqref="F440">
    <cfRule type="containsText" dxfId="306" priority="16" operator="containsText" text="ALERTA">
      <formula>NOT(ISERROR(SEARCH("ALERTA",F440)))</formula>
    </cfRule>
  </conditionalFormatting>
  <conditionalFormatting sqref="F381:F384">
    <cfRule type="containsText" dxfId="305" priority="13" operator="containsText" text="ALERTA">
      <formula>NOT(ISERROR(SEARCH("ALERTA",F381)))</formula>
    </cfRule>
  </conditionalFormatting>
  <conditionalFormatting sqref="E381:E384">
    <cfRule type="containsText" dxfId="304" priority="14" operator="containsText" text="CADUCADO">
      <formula>NOT(ISERROR(SEARCH("CADUCADO",E381)))</formula>
    </cfRule>
  </conditionalFormatting>
  <conditionalFormatting sqref="F157">
    <cfRule type="containsText" dxfId="303" priority="11" operator="containsText" text="ALERTA">
      <formula>NOT(ISERROR(SEARCH("ALERTA",F157)))</formula>
    </cfRule>
  </conditionalFormatting>
  <conditionalFormatting sqref="E157">
    <cfRule type="containsText" dxfId="302" priority="12" operator="containsText" text="CADUCADO">
      <formula>NOT(ISERROR(SEARCH("CADUCADO",E157)))</formula>
    </cfRule>
  </conditionalFormatting>
  <conditionalFormatting sqref="F385">
    <cfRule type="containsText" dxfId="301" priority="5" operator="containsText" text="ALERTA">
      <formula>NOT(ISERROR(SEARCH("ALERTA",F385)))</formula>
    </cfRule>
  </conditionalFormatting>
  <conditionalFormatting sqref="E385">
    <cfRule type="containsText" dxfId="300" priority="6" operator="containsText" text="CADUCADO">
      <formula>NOT(ISERROR(SEARCH("CADUCADO",E385)))</formula>
    </cfRule>
  </conditionalFormatting>
  <conditionalFormatting sqref="F386">
    <cfRule type="containsText" dxfId="299" priority="3" operator="containsText" text="ALERTA">
      <formula>NOT(ISERROR(SEARCH("ALERTA",F386)))</formula>
    </cfRule>
  </conditionalFormatting>
  <conditionalFormatting sqref="E386">
    <cfRule type="containsText" dxfId="298" priority="4" operator="containsText" text="CADUCADO">
      <formula>NOT(ISERROR(SEARCH("CADUCADO",E386)))</formula>
    </cfRule>
  </conditionalFormatting>
  <conditionalFormatting sqref="F387:F390">
    <cfRule type="containsText" dxfId="297" priority="1" operator="containsText" text="ALERTA">
      <formula>NOT(ISERROR(SEARCH("ALERTA",F387)))</formula>
    </cfRule>
  </conditionalFormatting>
  <conditionalFormatting sqref="E387:E390">
    <cfRule type="containsText" dxfId="296" priority="2" operator="containsText" text="CADUCADO">
      <formula>NOT(ISERROR(SEARCH("CADUCADO",E387)))</formula>
    </cfRule>
  </conditionalFormatting>
  <hyperlinks>
    <hyperlink ref="A1:H1" location="TITULARES!A1" display="LISTA DE DIAGNOSTICADORES CON AUTORIZACIÓN DE COMERCIALIZACIÓN EN CUBA 2017"/>
  </hyperlinks>
  <pageMargins left="0.75" right="0.75" top="1" bottom="1" header="0" footer="0"/>
  <pageSetup scale="33" fitToHeight="0" orientation="portrait" verticalDpi="1200" r:id="rId2"/>
  <headerFooter alignWithMargins="0"/>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4"/>
  <sheetViews>
    <sheetView workbookViewId="0">
      <selection activeCell="D2" sqref="D1:G1048576"/>
    </sheetView>
  </sheetViews>
  <sheetFormatPr baseColWidth="10" defaultRowHeight="15"/>
  <cols>
    <col min="1" max="1" width="15.140625" style="183" customWidth="1"/>
    <col min="2" max="2" width="14.42578125" style="183" customWidth="1"/>
    <col min="3" max="3" width="14.5703125" style="183" customWidth="1"/>
    <col min="4" max="4" width="14" style="183" customWidth="1"/>
    <col min="5" max="5" width="17.7109375" style="183" customWidth="1"/>
    <col min="6" max="6" width="16.7109375" style="183" customWidth="1"/>
    <col min="7" max="7" width="11.5703125" style="183" customWidth="1"/>
    <col min="8" max="8" width="43.140625" style="183" customWidth="1"/>
    <col min="9" max="9" width="55.140625" style="183" customWidth="1"/>
    <col min="10" max="10" width="27.7109375" style="183" customWidth="1"/>
    <col min="11" max="11" width="18" style="377" customWidth="1"/>
    <col min="12" max="12" width="11.42578125" style="377" hidden="1" customWidth="1"/>
    <col min="13" max="13" width="12.85546875" style="377" hidden="1" customWidth="1"/>
    <col min="14" max="14" width="17.28515625" style="377" hidden="1" customWidth="1"/>
    <col min="15" max="15" width="11.5703125" style="183" hidden="1" customWidth="1"/>
    <col min="16" max="16" width="8.5703125" style="183" hidden="1" customWidth="1"/>
    <col min="17" max="17" width="5" style="183" hidden="1" customWidth="1"/>
    <col min="18" max="19" width="11.42578125" style="183"/>
    <col min="20" max="27" width="0" style="183" hidden="1" customWidth="1"/>
    <col min="28" max="16384" width="11.42578125" style="183"/>
  </cols>
  <sheetData>
    <row r="1" spans="1:27">
      <c r="A1" s="2370" t="s">
        <v>4395</v>
      </c>
      <c r="B1" s="2370"/>
      <c r="C1" s="2370"/>
      <c r="D1" s="2370"/>
      <c r="E1" s="2370"/>
      <c r="F1" s="2370"/>
      <c r="G1" s="2370"/>
      <c r="H1" s="2370"/>
    </row>
    <row r="2" spans="1:27" ht="29.25" customHeight="1" thickBot="1">
      <c r="A2" s="580" t="s">
        <v>4151</v>
      </c>
      <c r="B2" s="948"/>
      <c r="C2" s="948"/>
      <c r="D2" s="948"/>
      <c r="E2" s="948"/>
      <c r="F2" s="948"/>
      <c r="S2" s="949" t="s">
        <v>3838</v>
      </c>
      <c r="T2" s="950">
        <f ca="1">TODAY()</f>
        <v>44236</v>
      </c>
    </row>
    <row r="3" spans="1:27" ht="27" customHeight="1" thickTop="1" thickBot="1">
      <c r="A3" s="2371" t="s">
        <v>1490</v>
      </c>
      <c r="B3" s="2372"/>
      <c r="C3" s="2372"/>
      <c r="D3" s="2372"/>
      <c r="E3" s="2373"/>
      <c r="F3" s="2373"/>
      <c r="G3" s="2372"/>
      <c r="H3" s="951"/>
      <c r="I3" s="951"/>
      <c r="J3" s="951"/>
      <c r="K3" s="952"/>
    </row>
    <row r="4" spans="1:27" ht="38.25" customHeight="1" thickTop="1">
      <c r="A4" s="953" t="s">
        <v>2033</v>
      </c>
      <c r="B4" s="954" t="s">
        <v>1489</v>
      </c>
      <c r="C4" s="954" t="s">
        <v>1491</v>
      </c>
      <c r="D4" s="955" t="s">
        <v>1492</v>
      </c>
      <c r="E4" s="956" t="s">
        <v>3836</v>
      </c>
      <c r="F4" s="956" t="s">
        <v>3837</v>
      </c>
      <c r="G4" s="957" t="s">
        <v>1360</v>
      </c>
      <c r="H4" s="954" t="s">
        <v>925</v>
      </c>
      <c r="I4" s="954" t="s">
        <v>1493</v>
      </c>
      <c r="J4" s="954" t="s">
        <v>564</v>
      </c>
      <c r="K4" s="958" t="s">
        <v>1361</v>
      </c>
      <c r="L4" s="377" t="s">
        <v>2022</v>
      </c>
      <c r="M4" s="377" t="s">
        <v>2020</v>
      </c>
      <c r="N4" s="377" t="s">
        <v>2021</v>
      </c>
      <c r="O4" s="971" t="s">
        <v>2024</v>
      </c>
      <c r="T4" s="972"/>
      <c r="U4" s="973">
        <v>2012</v>
      </c>
      <c r="V4" s="974">
        <v>2013</v>
      </c>
      <c r="W4" s="974">
        <v>2014</v>
      </c>
      <c r="X4" s="974">
        <v>2015</v>
      </c>
      <c r="Y4" s="974">
        <v>2016</v>
      </c>
      <c r="Z4" s="973" t="s">
        <v>3841</v>
      </c>
      <c r="AA4" s="975" t="s">
        <v>2025</v>
      </c>
    </row>
    <row r="5" spans="1:27" s="391" customFormat="1" ht="29.25" customHeight="1">
      <c r="A5" s="986" t="s">
        <v>2017</v>
      </c>
      <c r="B5" s="987" t="s">
        <v>4098</v>
      </c>
      <c r="C5" s="369">
        <v>42880</v>
      </c>
      <c r="D5" s="635">
        <v>44682</v>
      </c>
      <c r="E5" s="635" t="str">
        <f ca="1">IF(D5&lt;=$T$2,"CADUCADO","VIGENTE")</f>
        <v>VIGENTE</v>
      </c>
      <c r="F5" s="635" t="str">
        <f ca="1">IF($T$2&gt;=(EDATE(D5,-4)),"ALERTA","OK")</f>
        <v>OK</v>
      </c>
      <c r="G5" s="987" t="s">
        <v>1614</v>
      </c>
      <c r="H5" s="988" t="s">
        <v>4102</v>
      </c>
      <c r="I5" s="989" t="s">
        <v>4103</v>
      </c>
      <c r="J5" s="1000" t="s">
        <v>683</v>
      </c>
      <c r="K5" s="1000" t="s">
        <v>4104</v>
      </c>
      <c r="L5" s="959"/>
      <c r="M5" s="959" t="e">
        <f>IF(ISNUMBER(FIND("/",#REF!,1)),MID(#REF!,1,FIND("/",#REF!,1)-1),#REF!)</f>
        <v>#REF!</v>
      </c>
      <c r="N5" s="959" t="str">
        <f>IF(ISNUMBER(FIND("/",#REF!,1)),MID(#REF!,FIND("/",#REF!,1)+1,LEN(#REF!)),"")</f>
        <v/>
      </c>
      <c r="O5" s="391" t="s">
        <v>2033</v>
      </c>
      <c r="P5" s="391" t="s">
        <v>2020</v>
      </c>
      <c r="Q5" s="391" t="s">
        <v>2025</v>
      </c>
      <c r="T5" s="976"/>
      <c r="U5" s="984">
        <f>COUNTIFS($C$10:$C$248, "&gt;="&amp;U10, $C$10:$C$248, "&lt;="&amp;U11, $A$10:$A$248, "&lt;&gt;F")</f>
        <v>0</v>
      </c>
      <c r="V5" s="984">
        <f>COUNTIFS($C$10:$C$248, "&gt;="&amp;V10, $C$10:$C$248, "&lt;="&amp;V11, $A$10:$A$248, "&lt;&gt;F")</f>
        <v>0</v>
      </c>
      <c r="W5" s="984">
        <f>COUNTIFS($C$10:$C$248, "&gt;="&amp;W10, $C$10:$C$248, "&lt;="&amp;W11, $A$10:$A$248, "&lt;&gt;F")</f>
        <v>0</v>
      </c>
      <c r="X5" s="984">
        <f>COUNTIFS($C$10:$C$248, "&gt;="&amp;X10, $C$10:$C$248, "&lt;="&amp;X11, $A$10:$A$248, "&lt;&gt;F")</f>
        <v>0</v>
      </c>
      <c r="Y5" s="984">
        <f>COUNTIFS($C$10:$C$248, "&gt;="&amp;Y10, $C$10:$C$248, "&lt;="&amp;Y11, $A$10:$A$248, "&lt;&gt;F")</f>
        <v>0</v>
      </c>
      <c r="Z5" s="984">
        <f>COUNTIFS($C$10:$C$248,"&gt;="&amp;Z10, $C$10:$C$248, "&lt;="&amp;Z11, $A$10:$A$248, "&lt;&gt;F")</f>
        <v>0</v>
      </c>
      <c r="AA5" s="985">
        <f>SUM(U5:Y5)</f>
        <v>0</v>
      </c>
    </row>
    <row r="6" spans="1:27" ht="30">
      <c r="A6" s="986" t="s">
        <v>2017</v>
      </c>
      <c r="B6" s="634" t="s">
        <v>4099</v>
      </c>
      <c r="C6" s="369">
        <v>42881</v>
      </c>
      <c r="D6" s="635">
        <v>44682</v>
      </c>
      <c r="E6" s="635" t="str">
        <f ca="1">IF(D6&lt;=$T$2,"CADUCADO","VIGENTE")</f>
        <v>VIGENTE</v>
      </c>
      <c r="F6" s="635" t="str">
        <f ca="1">IF($T$2&gt;=(EDATE(D6,-4)),"ALERTA","OK")</f>
        <v>OK</v>
      </c>
      <c r="G6" s="987" t="s">
        <v>1614</v>
      </c>
      <c r="H6" s="961" t="s">
        <v>4136</v>
      </c>
      <c r="I6" s="370" t="s">
        <v>4137</v>
      </c>
      <c r="J6" s="634" t="s">
        <v>683</v>
      </c>
      <c r="K6" s="990" t="s">
        <v>4138</v>
      </c>
      <c r="M6" s="377" t="e">
        <f>IF(ISNUMBER(FIND("/",#REF!,1)),MID(#REF!,1,FIND("/",#REF!,1)-1),#REF!)</f>
        <v>#REF!</v>
      </c>
      <c r="N6" s="377" t="str">
        <f>IF(ISNUMBER(FIND("/",#REF!,1)),MID(#REF!,FIND("/",#REF!,1)+1,LEN(#REF!)),"")</f>
        <v/>
      </c>
      <c r="O6" s="183" t="s">
        <v>2019</v>
      </c>
      <c r="Q6" s="979">
        <v>4</v>
      </c>
      <c r="T6" s="980" t="s">
        <v>3842</v>
      </c>
      <c r="U6" s="977">
        <f>COUNTIFS($C$10:$C$248, "&gt;="&amp;U10, $C$10:$C$248, "&lt;="&amp;U11, $A$10:$A$248, "&lt;&gt;F",$G$10:$G$248, "A" )</f>
        <v>0</v>
      </c>
      <c r="V6" s="977">
        <f>COUNTIFS($C$10:$C$248, "&gt;="&amp;V10, $C$10:$C$248, "&lt;="&amp;V11, $A$10:$A$248, "&lt;&gt;F",$G$10:$G$248, "A" )</f>
        <v>0</v>
      </c>
      <c r="W6" s="977">
        <f>COUNTIFS($C$10:$C$248, "&gt;="&amp;W10, $C$10:$C$248, "&lt;="&amp;W11, $A$10:$A$248, "&lt;&gt;F",$G$10:$G$248, "A" )</f>
        <v>0</v>
      </c>
      <c r="X6" s="977">
        <f>COUNTIFS($C$10:$C$248, "&gt;="&amp;X10, $C$10:$C$248, "&lt;="&amp;X11, $A$10:$A$248, "&lt;&gt;F",$G$10:$G$248, "A" )</f>
        <v>0</v>
      </c>
      <c r="Y6" s="977">
        <f>COUNTIFS($C$10:$C$248, "&gt;="&amp;Y10, $C$10:$C$248, "&lt;="&amp;Y11, $A$10:$A$248, "&lt;&gt;F",$G$10:$G$248, "A" )</f>
        <v>0</v>
      </c>
      <c r="Z6" s="977">
        <f>COUNTIFS($C$10:$C$248,"&gt;="&amp;Z11, $C$10:$C$248, "&lt;="&amp;Z12, $A$10:$A$248, "&lt;&gt;F",$G$10:$G$248, "A")</f>
        <v>0</v>
      </c>
      <c r="AA6" s="978">
        <f>SUM(U6:Y6)</f>
        <v>0</v>
      </c>
    </row>
    <row r="7" spans="1:27" ht="30">
      <c r="A7" s="986" t="s">
        <v>2017</v>
      </c>
      <c r="B7" s="634" t="s">
        <v>4100</v>
      </c>
      <c r="C7" s="369">
        <v>42882</v>
      </c>
      <c r="D7" s="635">
        <v>44682</v>
      </c>
      <c r="E7" s="635" t="str">
        <f ca="1">IF(D7&lt;=$T$2,"CADUCADO","VIGENTE")</f>
        <v>VIGENTE</v>
      </c>
      <c r="F7" s="635" t="str">
        <f ca="1">IF($T$2&gt;=(EDATE(D7,-4)),"ALERTA","OK")</f>
        <v>OK</v>
      </c>
      <c r="G7" s="987" t="s">
        <v>1614</v>
      </c>
      <c r="H7" s="1002" t="s">
        <v>4105</v>
      </c>
      <c r="I7" s="370" t="s">
        <v>4106</v>
      </c>
      <c r="J7" s="634" t="s">
        <v>4107</v>
      </c>
      <c r="K7" s="990" t="s">
        <v>4108</v>
      </c>
      <c r="M7" s="377" t="e">
        <f>IF(ISNUMBER(FIND("/",#REF!,1)),MID(#REF!,1,FIND("/",#REF!,1)-1),#REF!)</f>
        <v>#REF!</v>
      </c>
      <c r="N7" s="377" t="str">
        <f>IF(ISNUMBER(FIND("/",#REF!,1)),MID(#REF!,FIND("/",#REF!,1)+1,LEN(#REF!)),"")</f>
        <v/>
      </c>
      <c r="O7" s="183" t="s">
        <v>2018</v>
      </c>
      <c r="Q7" s="979">
        <v>24</v>
      </c>
      <c r="T7" s="980" t="s">
        <v>3843</v>
      </c>
      <c r="U7" s="977">
        <f>COUNTIFS($C$10:$C$248, "&gt;="&amp;U10, $C$10:$C$248, "&lt;="&amp;U11, $A$10:$A$248, "&lt;&gt;F",$G$10:$G$248, "B" )</f>
        <v>0</v>
      </c>
      <c r="V7" s="977">
        <f>COUNTIFS($C$10:$C$248, "&gt;="&amp;V10, $C$10:$C$248, "&lt;="&amp;V11, $A$10:$A$248, "&lt;&gt;F",$G$10:$G$248, "B" )</f>
        <v>0</v>
      </c>
      <c r="W7" s="977">
        <f>COUNTIFS($C$10:$C$248, "&gt;="&amp;W10, $C$10:$C$248, "&lt;="&amp;W11, $A$10:$A$248, "&lt;&gt;F",$G$10:$G$248, "B" )</f>
        <v>0</v>
      </c>
      <c r="X7" s="977">
        <f>COUNTIFS($C$10:$C$248, "&gt;="&amp;X10, $C$10:$C$248, "&lt;="&amp;X11, $A$10:$A$248, "&lt;&gt;F",$G$10:$G$248, "B" )</f>
        <v>0</v>
      </c>
      <c r="Y7" s="977">
        <f>COUNTIFS($C$10:$C$248, "&gt;="&amp;Y10, $C$10:$C$248, "&lt;="&amp;Y11, $A$10:$A$248, "&lt;&gt;F",$G$10:$G$248, "B" )</f>
        <v>0</v>
      </c>
      <c r="Z7" s="977">
        <f>COUNTIFS($C$10:$C$248,"&gt;="&amp;Z12, $C$10:$C$248, "&lt;="&amp;Z13, $A$10:$A$248, "&lt;&gt;F",$G$10:$G$248, "A")</f>
        <v>0</v>
      </c>
      <c r="AA7" s="978">
        <f>SUM(U7:Y7)</f>
        <v>0</v>
      </c>
    </row>
    <row r="8" spans="1:27" ht="30">
      <c r="A8" s="986" t="s">
        <v>2017</v>
      </c>
      <c r="B8" s="634" t="s">
        <v>4101</v>
      </c>
      <c r="C8" s="369">
        <v>42883</v>
      </c>
      <c r="D8" s="635">
        <v>44682</v>
      </c>
      <c r="E8" s="635" t="str">
        <f ca="1">IF(D8&lt;=$T$2,"CADUCADO","VIGENTE")</f>
        <v>VIGENTE</v>
      </c>
      <c r="F8" s="635" t="str">
        <f ca="1">IF($T$2&gt;=(EDATE(D8,-4)),"ALERTA","OK")</f>
        <v>OK</v>
      </c>
      <c r="G8" s="987" t="s">
        <v>1614</v>
      </c>
      <c r="H8" s="961" t="s">
        <v>4113</v>
      </c>
      <c r="I8" s="370" t="s">
        <v>4114</v>
      </c>
      <c r="J8" s="634" t="s">
        <v>683</v>
      </c>
      <c r="K8" s="990" t="s">
        <v>4115</v>
      </c>
      <c r="M8" s="377" t="e">
        <f>IF(ISNUMBER(FIND("/",#REF!,1)),MID(#REF!,1,FIND("/",#REF!,1)-1),#REF!)</f>
        <v>#REF!</v>
      </c>
      <c r="N8" s="377" t="str">
        <f>IF(ISNUMBER(FIND("/",#REF!,1)),MID(#REF!,FIND("/",#REF!,1)+1,LEN(#REF!)),"")</f>
        <v/>
      </c>
      <c r="O8" s="183" t="s">
        <v>2023</v>
      </c>
      <c r="Q8" s="979">
        <v>28</v>
      </c>
      <c r="T8" s="980" t="s">
        <v>3844</v>
      </c>
      <c r="U8" s="977">
        <f>COUNTIFS($C$10:$C$248, "&gt;="&amp;U10, $C$10:$C$248, "&lt;="&amp;U11, $A$10:$A$248, "&lt;&gt;F",$G$10:$G$248, "C" )</f>
        <v>0</v>
      </c>
      <c r="V8" s="977">
        <f>COUNTIFS($C$10:$C$248, "&gt;="&amp;V10, $C$10:$C$248, "&lt;="&amp;V11, $A$10:$A$248, "&lt;&gt;F",$G$10:$G$248, "C" )</f>
        <v>0</v>
      </c>
      <c r="W8" s="977">
        <f>COUNTIFS($C$10:$C$248, "&gt;="&amp;W10, $C$10:$C$248, "&lt;="&amp;W11, $A$10:$A$248, "&lt;&gt;F",$G$10:$G$248, "C" )</f>
        <v>0</v>
      </c>
      <c r="X8" s="977">
        <f>COUNTIFS($C$10:$C$248, "&gt;="&amp;X10, $C$10:$C$248, "&lt;="&amp;X11, $A$10:$A$248, "&lt;&gt;F",$G$10:$G$248, "C" )</f>
        <v>0</v>
      </c>
      <c r="Y8" s="977">
        <f>COUNTIFS($C$10:$C$248, "&gt;="&amp;Y10, $C$10:$C$248, "&lt;="&amp;Y11, $A$10:$A$248, "&lt;&gt;F",$G$10:$G$248, "C" )</f>
        <v>0</v>
      </c>
      <c r="Z8" s="977">
        <f>COUNTIFS($C$10:$C$248,"&gt;="&amp;Z13, $C$10:$C$248, "&lt;="&amp;Z14, $A$10:$A$248, "&lt;&gt;F",$G$10:$G$248, "A")</f>
        <v>0</v>
      </c>
      <c r="AA8" s="978">
        <f>SUM(U8:Y8)</f>
        <v>0</v>
      </c>
    </row>
    <row r="9" spans="1:27" ht="45.75" customHeight="1" thickBot="1">
      <c r="A9" s="484" t="s">
        <v>2017</v>
      </c>
      <c r="B9" s="634" t="s">
        <v>4079</v>
      </c>
      <c r="C9" s="369">
        <v>42880</v>
      </c>
      <c r="D9" s="635">
        <v>44682</v>
      </c>
      <c r="E9" s="635" t="str">
        <f t="shared" ref="E9:E27" ca="1" si="0">IF(D9&lt;=$T$2,"CADUCADO","VIGENTE")</f>
        <v>VIGENTE</v>
      </c>
      <c r="F9" s="635" t="str">
        <f ca="1">IF($T$2&gt;=(EDATE(D9,-4)),"ALERTA","OK")</f>
        <v>OK</v>
      </c>
      <c r="G9" s="634" t="s">
        <v>1614</v>
      </c>
      <c r="H9" s="961" t="s">
        <v>4078</v>
      </c>
      <c r="I9" s="370" t="s">
        <v>4080</v>
      </c>
      <c r="J9" s="634" t="s">
        <v>4081</v>
      </c>
      <c r="K9" s="990" t="s">
        <v>4082</v>
      </c>
      <c r="M9" s="377" t="e">
        <f>IF(ISNUMBER(FIND("/",#REF!,1)),MID(#REF!,1,FIND("/",#REF!,1)-1),#REF!)</f>
        <v>#REF!</v>
      </c>
      <c r="N9" s="377" t="str">
        <f>IF(ISNUMBER(FIND("/",#REF!,1)),MID(#REF!,FIND("/",#REF!,1)+1,LEN(#REF!)),"")</f>
        <v/>
      </c>
      <c r="T9" s="963" t="s">
        <v>3845</v>
      </c>
      <c r="U9" s="981">
        <f>COUNTIFS($C$10:$C$248, "&gt;="&amp;U10, $C$10:$C$248, "&lt;="&amp;U11, $A$10:$A$248, "&lt;&gt;F",$G$10:$G$248, "D" )</f>
        <v>0</v>
      </c>
      <c r="V9" s="981">
        <f>COUNTIFS($C$10:$C$248, "&gt;="&amp;V10, $C$10:$C$248, "&lt;="&amp;V11, $A$10:$A$248, "&lt;&gt;F",$G$10:$G$248, "D" )</f>
        <v>0</v>
      </c>
      <c r="W9" s="981">
        <f>COUNTIFS($C$10:$C$248, "&gt;="&amp;W10, $C$10:$C$248, "&lt;="&amp;W11, $A$10:$A$248, "&lt;&gt;F",$G$10:$G$248, "D" )</f>
        <v>0</v>
      </c>
      <c r="X9" s="981">
        <f>COUNTIFS($C$10:$C$248, "&gt;="&amp;X10, $C$10:$C$248, "&lt;="&amp;X11, $A$10:$A$248, "&lt;&gt;F",$G$10:$G$248, "D" )</f>
        <v>0</v>
      </c>
      <c r="Y9" s="981">
        <f>COUNTIFS($C$10:$C$248, "&gt;="&amp;Y10, $C$10:$C$248, "&lt;="&amp;Y11, $A$10:$A$248, "&lt;&gt;F",$G$10:$G$248, "D" )</f>
        <v>0</v>
      </c>
      <c r="Z9" s="981">
        <f>COUNTIFS($C$10:$C$248,"&gt;="&amp;Z14, $C$10:$C$248, "&lt;="&amp;Z15, $A$10:$A$248, "&lt;&gt;F",$G$10:$G$248, "A")</f>
        <v>0</v>
      </c>
      <c r="AA9" s="982">
        <f>SUM(U9:Y9)</f>
        <v>0</v>
      </c>
    </row>
    <row r="10" spans="1:27" ht="60.75" thickTop="1">
      <c r="A10" s="484" t="s">
        <v>2017</v>
      </c>
      <c r="B10" s="634" t="s">
        <v>4083</v>
      </c>
      <c r="C10" s="369">
        <v>42880</v>
      </c>
      <c r="D10" s="635">
        <v>44682</v>
      </c>
      <c r="E10" s="635" t="str">
        <f t="shared" ca="1" si="0"/>
        <v>VIGENTE</v>
      </c>
      <c r="F10" s="635" t="str">
        <f t="shared" ref="F10:F21" ca="1" si="1">IF($T$2&gt;=(EDATE(D10,-4)),"ALERTA","OK")</f>
        <v>OK</v>
      </c>
      <c r="G10" s="634" t="s">
        <v>1614</v>
      </c>
      <c r="H10" s="961" t="s">
        <v>4119</v>
      </c>
      <c r="I10" s="370" t="s">
        <v>4120</v>
      </c>
      <c r="J10" s="996" t="s">
        <v>683</v>
      </c>
      <c r="K10" s="990" t="s">
        <v>4121</v>
      </c>
      <c r="M10" s="377" t="e">
        <f>IF(ISNUMBER(FIND("/",#REF!,1)),MID(#REF!,1,FIND("/",#REF!,1)-1),#REF!)</f>
        <v>#REF!</v>
      </c>
      <c r="N10" s="377" t="str">
        <f>IF(ISNUMBER(FIND("/",#REF!,1)),MID(#REF!,FIND("/",#REF!,1)+1,LEN(#REF!)),"")</f>
        <v/>
      </c>
      <c r="T10" s="964"/>
      <c r="U10" s="983">
        <v>40909</v>
      </c>
      <c r="V10" s="983">
        <v>41275</v>
      </c>
      <c r="W10" s="983">
        <v>41640</v>
      </c>
      <c r="X10" s="983">
        <v>42005</v>
      </c>
      <c r="Y10" s="983">
        <v>42370</v>
      </c>
      <c r="Z10" s="983">
        <v>40909</v>
      </c>
      <c r="AA10" s="964"/>
    </row>
    <row r="11" spans="1:27" s="391" customFormat="1" ht="48" customHeight="1">
      <c r="A11" s="484" t="s">
        <v>2017</v>
      </c>
      <c r="B11" s="634" t="s">
        <v>4084</v>
      </c>
      <c r="C11" s="369">
        <v>42880</v>
      </c>
      <c r="D11" s="635">
        <v>44682</v>
      </c>
      <c r="E11" s="635" t="str">
        <f t="shared" ca="1" si="0"/>
        <v>VIGENTE</v>
      </c>
      <c r="F11" s="635" t="str">
        <f t="shared" ca="1" si="1"/>
        <v>OK</v>
      </c>
      <c r="G11" s="634" t="s">
        <v>1614</v>
      </c>
      <c r="H11" s="961" t="s">
        <v>4122</v>
      </c>
      <c r="I11" s="370" t="s">
        <v>4123</v>
      </c>
      <c r="J11" s="634" t="s">
        <v>683</v>
      </c>
      <c r="K11" s="990" t="s">
        <v>4124</v>
      </c>
      <c r="L11" s="959"/>
      <c r="M11" s="959" t="e">
        <f>IF(ISNUMBER(FIND("/",#REF!,1)),MID(#REF!,1,FIND("/",#REF!,1)-1),#REF!)</f>
        <v>#REF!</v>
      </c>
      <c r="N11" s="959" t="str">
        <f>IF(ISNUMBER(FIND("/",#REF!,1)),MID(#REF!,FIND("/",#REF!,1)+1,LEN(#REF!)),"")</f>
        <v/>
      </c>
      <c r="T11" s="964"/>
      <c r="U11" s="965">
        <v>41274</v>
      </c>
      <c r="V11" s="965">
        <v>41639</v>
      </c>
      <c r="W11" s="965">
        <v>42004</v>
      </c>
      <c r="X11" s="965">
        <v>42369</v>
      </c>
      <c r="Y11" s="965">
        <v>42735</v>
      </c>
      <c r="Z11" s="965">
        <v>42735</v>
      </c>
      <c r="AA11" s="964"/>
    </row>
    <row r="12" spans="1:27" ht="30">
      <c r="A12" s="484" t="s">
        <v>2017</v>
      </c>
      <c r="B12" s="634" t="s">
        <v>4085</v>
      </c>
      <c r="C12" s="369">
        <v>42880</v>
      </c>
      <c r="D12" s="635">
        <v>44682</v>
      </c>
      <c r="E12" s="635" t="str">
        <f t="shared" ca="1" si="0"/>
        <v>VIGENTE</v>
      </c>
      <c r="F12" s="635" t="str">
        <f t="shared" ca="1" si="1"/>
        <v>OK</v>
      </c>
      <c r="G12" s="634" t="s">
        <v>1614</v>
      </c>
      <c r="H12" s="961" t="s">
        <v>4125</v>
      </c>
      <c r="I12" s="370" t="s">
        <v>4126</v>
      </c>
      <c r="J12" s="1000" t="s">
        <v>4127</v>
      </c>
      <c r="K12" s="990" t="s">
        <v>4128</v>
      </c>
      <c r="M12" s="377" t="e">
        <f>IF(ISNUMBER(FIND("/",#REF!,1)),MID(#REF!,1,FIND("/",#REF!,1)-1),#REF!)</f>
        <v>#REF!</v>
      </c>
      <c r="N12" s="377" t="str">
        <f>IF(ISNUMBER(FIND("/",#REF!,1)),MID(#REF!,FIND("/",#REF!,1)+1,LEN(#REF!)),"")</f>
        <v/>
      </c>
    </row>
    <row r="13" spans="1:27" ht="45">
      <c r="A13" s="484" t="s">
        <v>2017</v>
      </c>
      <c r="B13" s="634" t="s">
        <v>4086</v>
      </c>
      <c r="C13" s="369">
        <v>42880</v>
      </c>
      <c r="D13" s="635">
        <v>44682</v>
      </c>
      <c r="E13" s="635" t="str">
        <f t="shared" ca="1" si="0"/>
        <v>VIGENTE</v>
      </c>
      <c r="F13" s="635" t="str">
        <f t="shared" ca="1" si="1"/>
        <v>OK</v>
      </c>
      <c r="G13" s="634" t="s">
        <v>1614</v>
      </c>
      <c r="H13" s="961" t="s">
        <v>4129</v>
      </c>
      <c r="I13" s="370" t="s">
        <v>4130</v>
      </c>
      <c r="J13" s="634" t="s">
        <v>683</v>
      </c>
      <c r="K13" s="990" t="s">
        <v>4131</v>
      </c>
      <c r="M13" s="377" t="e">
        <f>IF(ISNUMBER(FIND("/",#REF!,1)),MID(#REF!,1,FIND("/",#REF!,1)-1),#REF!)</f>
        <v>#REF!</v>
      </c>
      <c r="N13" s="377" t="str">
        <f>IF(ISNUMBER(FIND("/",#REF!,1)),MID(#REF!,FIND("/",#REF!,1)+1,LEN(#REF!)),"")</f>
        <v/>
      </c>
    </row>
    <row r="14" spans="1:27" s="391" customFormat="1" ht="30">
      <c r="A14" s="484" t="s">
        <v>2017</v>
      </c>
      <c r="B14" s="634" t="s">
        <v>4087</v>
      </c>
      <c r="C14" s="369">
        <v>42880</v>
      </c>
      <c r="D14" s="635">
        <v>44682</v>
      </c>
      <c r="E14" s="635" t="str">
        <f t="shared" ca="1" si="0"/>
        <v>VIGENTE</v>
      </c>
      <c r="F14" s="635" t="str">
        <f t="shared" ca="1" si="1"/>
        <v>OK</v>
      </c>
      <c r="G14" s="634" t="s">
        <v>1614</v>
      </c>
      <c r="H14" s="1002" t="s">
        <v>4139</v>
      </c>
      <c r="I14" s="370" t="s">
        <v>4140</v>
      </c>
      <c r="J14" s="634" t="s">
        <v>198</v>
      </c>
      <c r="K14" s="990" t="s">
        <v>4141</v>
      </c>
      <c r="L14" s="959"/>
      <c r="M14" s="959" t="e">
        <f>IF(ISNUMBER(FIND("/",#REF!,1)),MID(#REF!,1,FIND("/",#REF!,1)-1),#REF!)</f>
        <v>#REF!</v>
      </c>
      <c r="N14" s="959" t="str">
        <f>IF(ISNUMBER(FIND("/",#REF!,1)),MID(#REF!,FIND("/",#REF!,1)+1,LEN(#REF!)),"")</f>
        <v/>
      </c>
    </row>
    <row r="15" spans="1:27" s="391" customFormat="1" ht="30">
      <c r="A15" s="484" t="s">
        <v>2017</v>
      </c>
      <c r="B15" s="634" t="s">
        <v>4088</v>
      </c>
      <c r="C15" s="369">
        <v>42880</v>
      </c>
      <c r="D15" s="635">
        <v>44682</v>
      </c>
      <c r="E15" s="635" t="str">
        <f t="shared" ca="1" si="0"/>
        <v>VIGENTE</v>
      </c>
      <c r="F15" s="635" t="str">
        <f t="shared" ca="1" si="1"/>
        <v>OK</v>
      </c>
      <c r="G15" s="634" t="s">
        <v>1614</v>
      </c>
      <c r="H15" s="997" t="s">
        <v>4142</v>
      </c>
      <c r="I15" s="998" t="s">
        <v>4143</v>
      </c>
      <c r="J15" s="1003" t="s">
        <v>683</v>
      </c>
      <c r="K15" s="999" t="s">
        <v>4144</v>
      </c>
      <c r="L15" s="959"/>
      <c r="M15" s="959" t="e">
        <f>IF(ISNUMBER(FIND("/",#REF!,1)),MID(#REF!,1,FIND("/",#REF!,1)-1),#REF!)</f>
        <v>#REF!</v>
      </c>
      <c r="N15" s="959" t="str">
        <f>IF(ISNUMBER(FIND("/",#REF!,1)),MID(#REF!,FIND("/",#REF!,1)+1,LEN(#REF!)),"")</f>
        <v/>
      </c>
    </row>
    <row r="16" spans="1:27" s="391" customFormat="1" ht="45">
      <c r="A16" s="484" t="s">
        <v>2017</v>
      </c>
      <c r="B16" s="634" t="s">
        <v>4089</v>
      </c>
      <c r="C16" s="369">
        <v>42880</v>
      </c>
      <c r="D16" s="635">
        <v>44682</v>
      </c>
      <c r="E16" s="635" t="str">
        <f t="shared" ca="1" si="0"/>
        <v>VIGENTE</v>
      </c>
      <c r="F16" s="635" t="str">
        <f t="shared" ca="1" si="1"/>
        <v>OK</v>
      </c>
      <c r="G16" s="634" t="s">
        <v>1614</v>
      </c>
      <c r="H16" s="961" t="s">
        <v>4145</v>
      </c>
      <c r="I16" s="370" t="s">
        <v>4146</v>
      </c>
      <c r="J16" s="634" t="s">
        <v>683</v>
      </c>
      <c r="K16" s="990" t="s">
        <v>4147</v>
      </c>
      <c r="L16" s="959"/>
      <c r="M16" s="959" t="e">
        <f>IF(ISNUMBER(FIND("/",#REF!,1)),MID(#REF!,1,FIND("/",#REF!,1)-1),#REF!)</f>
        <v>#REF!</v>
      </c>
      <c r="N16" s="959" t="str">
        <f>IF(ISNUMBER(FIND("/",#REF!,1)),MID(#REF!,FIND("/",#REF!,1)+1,LEN(#REF!)),"")</f>
        <v/>
      </c>
    </row>
    <row r="17" spans="1:14" s="391" customFormat="1" ht="30">
      <c r="A17" s="484" t="s">
        <v>2017</v>
      </c>
      <c r="B17" s="634" t="s">
        <v>4075</v>
      </c>
      <c r="C17" s="369">
        <v>42880</v>
      </c>
      <c r="D17" s="635">
        <v>44682</v>
      </c>
      <c r="E17" s="635" t="str">
        <f t="shared" ca="1" si="0"/>
        <v>VIGENTE</v>
      </c>
      <c r="F17" s="635" t="str">
        <f t="shared" ca="1" si="1"/>
        <v>OK</v>
      </c>
      <c r="G17" s="634" t="s">
        <v>1614</v>
      </c>
      <c r="H17" s="961" t="s">
        <v>4074</v>
      </c>
      <c r="I17" s="370" t="s">
        <v>4076</v>
      </c>
      <c r="J17" s="634" t="s">
        <v>683</v>
      </c>
      <c r="K17" s="990" t="s">
        <v>4077</v>
      </c>
      <c r="L17" s="959"/>
      <c r="M17" s="959" t="e">
        <f>IF(ISNUMBER(FIND("/",#REF!,1)),MID(#REF!,1,FIND("/",#REF!,1)-1),#REF!)</f>
        <v>#REF!</v>
      </c>
      <c r="N17" s="959" t="str">
        <f>IF(ISNUMBER(FIND("/",#REF!,1)),MID(#REF!,FIND("/",#REF!,1)+1,LEN(#REF!)),"")</f>
        <v/>
      </c>
    </row>
    <row r="18" spans="1:14" s="391" customFormat="1" ht="21.75" customHeight="1">
      <c r="A18" s="484" t="s">
        <v>2017</v>
      </c>
      <c r="B18" s="634" t="s">
        <v>4090</v>
      </c>
      <c r="C18" s="369">
        <v>42880</v>
      </c>
      <c r="D18" s="635">
        <v>44682</v>
      </c>
      <c r="E18" s="635" t="str">
        <f t="shared" ca="1" si="0"/>
        <v>VIGENTE</v>
      </c>
      <c r="F18" s="635" t="str">
        <f t="shared" ca="1" si="1"/>
        <v>OK</v>
      </c>
      <c r="G18" s="634" t="s">
        <v>1614</v>
      </c>
      <c r="H18" s="961" t="s">
        <v>4132</v>
      </c>
      <c r="I18" s="370" t="s">
        <v>4133</v>
      </c>
      <c r="J18" s="634" t="s">
        <v>4134</v>
      </c>
      <c r="K18" s="990" t="s">
        <v>4135</v>
      </c>
      <c r="L18" s="959"/>
      <c r="M18" s="959"/>
      <c r="N18" s="959"/>
    </row>
    <row r="19" spans="1:14" s="391" customFormat="1" ht="21.75" customHeight="1">
      <c r="A19" s="986" t="s">
        <v>2017</v>
      </c>
      <c r="B19" s="987" t="s">
        <v>4091</v>
      </c>
      <c r="C19" s="369">
        <v>42880</v>
      </c>
      <c r="D19" s="635">
        <v>44682</v>
      </c>
      <c r="E19" s="1006" t="str">
        <f t="shared" ca="1" si="0"/>
        <v>VIGENTE</v>
      </c>
      <c r="F19" s="1006" t="str">
        <f t="shared" ca="1" si="1"/>
        <v>OK</v>
      </c>
      <c r="G19" s="634" t="s">
        <v>1614</v>
      </c>
      <c r="H19" s="961" t="s">
        <v>4116</v>
      </c>
      <c r="I19" s="370" t="s">
        <v>4117</v>
      </c>
      <c r="J19" s="634" t="s">
        <v>683</v>
      </c>
      <c r="K19" s="962" t="s">
        <v>4118</v>
      </c>
      <c r="L19" s="959"/>
      <c r="M19" s="959"/>
      <c r="N19" s="959"/>
    </row>
    <row r="20" spans="1:14" s="391" customFormat="1" ht="30">
      <c r="A20" s="960" t="s">
        <v>2017</v>
      </c>
      <c r="B20" s="634" t="s">
        <v>4092</v>
      </c>
      <c r="C20" s="369">
        <v>42880</v>
      </c>
      <c r="D20" s="635">
        <v>44682</v>
      </c>
      <c r="E20" s="1006" t="str">
        <f t="shared" ca="1" si="0"/>
        <v>VIGENTE</v>
      </c>
      <c r="F20" s="1006" t="str">
        <f t="shared" ca="1" si="1"/>
        <v>OK</v>
      </c>
      <c r="G20" s="634" t="s">
        <v>1614</v>
      </c>
      <c r="H20" s="961" t="s">
        <v>4109</v>
      </c>
      <c r="I20" s="370" t="s">
        <v>4110</v>
      </c>
      <c r="J20" s="634" t="s">
        <v>4111</v>
      </c>
      <c r="K20" s="1001" t="s">
        <v>4112</v>
      </c>
      <c r="L20" s="959"/>
      <c r="M20" s="959"/>
      <c r="N20" s="959"/>
    </row>
    <row r="21" spans="1:14" s="391" customFormat="1" ht="30">
      <c r="A21" s="960" t="s">
        <v>2017</v>
      </c>
      <c r="B21" s="987" t="s">
        <v>4093</v>
      </c>
      <c r="C21" s="369">
        <v>42880</v>
      </c>
      <c r="D21" s="635">
        <v>44682</v>
      </c>
      <c r="E21" s="1006" t="str">
        <f t="shared" ca="1" si="0"/>
        <v>VIGENTE</v>
      </c>
      <c r="F21" s="1006" t="str">
        <f t="shared" ca="1" si="1"/>
        <v>OK</v>
      </c>
      <c r="G21" s="634" t="s">
        <v>1614</v>
      </c>
      <c r="H21" s="991" t="s">
        <v>4148</v>
      </c>
      <c r="I21" s="991" t="s">
        <v>4149</v>
      </c>
      <c r="J21" s="1004" t="s">
        <v>683</v>
      </c>
      <c r="K21" s="1005" t="s">
        <v>4150</v>
      </c>
      <c r="L21" s="959"/>
      <c r="M21" s="959"/>
      <c r="N21" s="959"/>
    </row>
    <row r="22" spans="1:14" s="391" customFormat="1" ht="30">
      <c r="A22" s="960" t="s">
        <v>2017</v>
      </c>
      <c r="B22" s="987" t="s">
        <v>4094</v>
      </c>
      <c r="C22" s="369">
        <v>42880</v>
      </c>
      <c r="D22" s="635">
        <v>44682</v>
      </c>
      <c r="E22" s="1006" t="str">
        <f t="shared" ca="1" si="0"/>
        <v>VIGENTE</v>
      </c>
      <c r="F22" s="1006" t="str">
        <f t="shared" ref="F22:F42" ca="1" si="2">IF($T$2&gt;=(EDATE(D22,-4)),"ALERTA","OK")</f>
        <v>OK</v>
      </c>
      <c r="G22" s="634" t="s">
        <v>1614</v>
      </c>
      <c r="H22" s="994" t="s">
        <v>4095</v>
      </c>
      <c r="I22" s="995" t="s">
        <v>4096</v>
      </c>
      <c r="J22" s="155" t="s">
        <v>683</v>
      </c>
      <c r="K22" s="155" t="s">
        <v>4097</v>
      </c>
      <c r="L22" s="959"/>
      <c r="M22" s="959"/>
      <c r="N22" s="959"/>
    </row>
    <row r="23" spans="1:14" s="391" customFormat="1" ht="45">
      <c r="A23" s="484" t="s">
        <v>2017</v>
      </c>
      <c r="B23" s="634" t="s">
        <v>4233</v>
      </c>
      <c r="C23" s="369">
        <v>42881</v>
      </c>
      <c r="D23" s="635">
        <v>44682</v>
      </c>
      <c r="E23" s="635" t="str">
        <f ca="1">IF(D23&lt;=$T$2,"CADUCADO","VIGENTE")</f>
        <v>VIGENTE</v>
      </c>
      <c r="F23" s="635" t="str">
        <f ca="1">IF($T$2&gt;=(EDATE(D23,-4)),"ALERTA","OK")</f>
        <v>OK</v>
      </c>
      <c r="G23" s="634" t="s">
        <v>1614</v>
      </c>
      <c r="H23" s="961" t="s">
        <v>4230</v>
      </c>
      <c r="I23" s="370" t="s">
        <v>4231</v>
      </c>
      <c r="J23" s="634" t="s">
        <v>683</v>
      </c>
      <c r="K23" s="990" t="s">
        <v>4232</v>
      </c>
      <c r="L23" s="959"/>
      <c r="M23" s="959"/>
      <c r="N23" s="959"/>
    </row>
    <row r="24" spans="1:14" s="391" customFormat="1" ht="30">
      <c r="A24" s="484" t="s">
        <v>2017</v>
      </c>
      <c r="B24" s="634" t="s">
        <v>4225</v>
      </c>
      <c r="C24" s="369">
        <v>42881</v>
      </c>
      <c r="D24" s="635">
        <v>44682</v>
      </c>
      <c r="E24" s="635" t="str">
        <f ca="1">IF(D24&lt;=$T$2,"CADUCADO","VIGENTE")</f>
        <v>VIGENTE</v>
      </c>
      <c r="F24" s="635" t="str">
        <f ca="1">IF($T$2&gt;=(EDATE(D24,-4)),"ALERTA","OK")</f>
        <v>OK</v>
      </c>
      <c r="G24" s="634" t="s">
        <v>1614</v>
      </c>
      <c r="H24" s="961" t="s">
        <v>4222</v>
      </c>
      <c r="I24" s="370" t="s">
        <v>4223</v>
      </c>
      <c r="J24" s="634" t="s">
        <v>752</v>
      </c>
      <c r="K24" s="990" t="s">
        <v>4224</v>
      </c>
      <c r="L24" s="959"/>
      <c r="M24" s="959"/>
      <c r="N24" s="959"/>
    </row>
    <row r="25" spans="1:14" s="391" customFormat="1" ht="30">
      <c r="A25" s="484" t="s">
        <v>2017</v>
      </c>
      <c r="B25" s="634" t="s">
        <v>4207</v>
      </c>
      <c r="C25" s="369">
        <v>42881</v>
      </c>
      <c r="D25" s="635">
        <v>44682</v>
      </c>
      <c r="E25" s="1020" t="str">
        <f ca="1">IF(D25&lt;=$T$2,"CADUCADO","VIGENTE")</f>
        <v>VIGENTE</v>
      </c>
      <c r="F25" s="1020" t="str">
        <f ca="1">IF($T$2&gt;=(EDATE(D25,-4)),"ALERTA","OK")</f>
        <v>OK</v>
      </c>
      <c r="G25" s="634" t="s">
        <v>1614</v>
      </c>
      <c r="H25" s="1021" t="s">
        <v>4204</v>
      </c>
      <c r="I25" s="1022" t="s">
        <v>4205</v>
      </c>
      <c r="J25" s="634" t="s">
        <v>683</v>
      </c>
      <c r="K25" s="1023" t="s">
        <v>4206</v>
      </c>
      <c r="L25" s="959"/>
      <c r="M25" s="959"/>
      <c r="N25" s="959"/>
    </row>
    <row r="26" spans="1:14" s="391" customFormat="1" ht="60">
      <c r="A26" s="484" t="s">
        <v>2017</v>
      </c>
      <c r="B26" s="634" t="s">
        <v>4216</v>
      </c>
      <c r="C26" s="369">
        <v>42881</v>
      </c>
      <c r="D26" s="635">
        <v>44682</v>
      </c>
      <c r="E26" s="1020" t="str">
        <f ca="1">IF(D26&lt;=$T$2,"CADUCADO","VIGENTE")</f>
        <v>VIGENTE</v>
      </c>
      <c r="F26" s="1020" t="str">
        <f ca="1">IF($T$2&gt;=(EDATE(D26,-4)),"ALERTA","OK")</f>
        <v>OK</v>
      </c>
      <c r="G26" s="634" t="s">
        <v>1614</v>
      </c>
      <c r="H26" s="1021" t="s">
        <v>4212</v>
      </c>
      <c r="I26" s="1022" t="s">
        <v>4213</v>
      </c>
      <c r="J26" s="1024" t="s">
        <v>4214</v>
      </c>
      <c r="K26" s="1023" t="s">
        <v>4215</v>
      </c>
      <c r="L26" s="959"/>
      <c r="M26" s="959"/>
      <c r="N26" s="959"/>
    </row>
    <row r="27" spans="1:14" s="391" customFormat="1" ht="30">
      <c r="A27" s="960" t="s">
        <v>2017</v>
      </c>
      <c r="B27" s="987" t="s">
        <v>4155</v>
      </c>
      <c r="C27" s="369">
        <v>42881</v>
      </c>
      <c r="D27" s="635">
        <v>44682</v>
      </c>
      <c r="E27" s="1006" t="str">
        <f t="shared" ca="1" si="0"/>
        <v>VIGENTE</v>
      </c>
      <c r="F27" s="1006" t="str">
        <f t="shared" ca="1" si="2"/>
        <v>OK</v>
      </c>
      <c r="G27" s="634" t="s">
        <v>1614</v>
      </c>
      <c r="H27" s="992" t="s">
        <v>4152</v>
      </c>
      <c r="I27" s="993" t="s">
        <v>4153</v>
      </c>
      <c r="J27" s="1008" t="s">
        <v>683</v>
      </c>
      <c r="K27" s="1007" t="s">
        <v>4154</v>
      </c>
      <c r="L27" s="959"/>
      <c r="M27" s="959"/>
      <c r="N27" s="959"/>
    </row>
    <row r="28" spans="1:14" s="391" customFormat="1" ht="30">
      <c r="A28" s="484" t="s">
        <v>2017</v>
      </c>
      <c r="B28" s="634" t="s">
        <v>4182</v>
      </c>
      <c r="C28" s="369">
        <v>42881</v>
      </c>
      <c r="D28" s="635">
        <v>44682</v>
      </c>
      <c r="E28" s="635" t="str">
        <f t="shared" ref="E28:E42" ca="1" si="3">IF(D28&lt;=$T$2,"CADUCADO","VIGENTE")</f>
        <v>VIGENTE</v>
      </c>
      <c r="F28" s="635" t="str">
        <f t="shared" ca="1" si="2"/>
        <v>OK</v>
      </c>
      <c r="G28" s="634" t="s">
        <v>1614</v>
      </c>
      <c r="H28" s="961" t="s">
        <v>4179</v>
      </c>
      <c r="I28" s="370" t="s">
        <v>4180</v>
      </c>
      <c r="J28" s="634" t="s">
        <v>683</v>
      </c>
      <c r="K28" s="990" t="s">
        <v>4181</v>
      </c>
      <c r="L28" s="959"/>
      <c r="M28" s="959"/>
      <c r="N28" s="959"/>
    </row>
    <row r="29" spans="1:14" s="391" customFormat="1" ht="25.5" customHeight="1">
      <c r="A29" s="960" t="s">
        <v>2017</v>
      </c>
      <c r="B29" s="987" t="s">
        <v>4168</v>
      </c>
      <c r="C29" s="369">
        <v>42881</v>
      </c>
      <c r="D29" s="635">
        <v>44682</v>
      </c>
      <c r="E29" s="635" t="str">
        <f t="shared" ca="1" si="3"/>
        <v>VIGENTE</v>
      </c>
      <c r="F29" s="635" t="str">
        <f t="shared" ca="1" si="2"/>
        <v>OK</v>
      </c>
      <c r="G29" s="634" t="s">
        <v>1614</v>
      </c>
      <c r="H29" s="961" t="s">
        <v>4165</v>
      </c>
      <c r="I29" s="370" t="s">
        <v>4166</v>
      </c>
      <c r="J29" s="634" t="s">
        <v>683</v>
      </c>
      <c r="K29" s="990" t="s">
        <v>4167</v>
      </c>
      <c r="L29" s="959"/>
      <c r="M29" s="959"/>
      <c r="N29" s="959"/>
    </row>
    <row r="30" spans="1:14" s="391" customFormat="1" ht="25.5" customHeight="1">
      <c r="A30" s="484" t="s">
        <v>2017</v>
      </c>
      <c r="B30" s="634" t="s">
        <v>4191</v>
      </c>
      <c r="C30" s="369">
        <v>42881</v>
      </c>
      <c r="D30" s="635">
        <v>44682</v>
      </c>
      <c r="E30" s="635" t="str">
        <f t="shared" ca="1" si="3"/>
        <v>VIGENTE</v>
      </c>
      <c r="F30" s="635" t="str">
        <f t="shared" ca="1" si="2"/>
        <v>OK</v>
      </c>
      <c r="G30" s="634" t="s">
        <v>1614</v>
      </c>
      <c r="H30" s="961" t="s">
        <v>4192</v>
      </c>
      <c r="I30" s="370" t="s">
        <v>4193</v>
      </c>
      <c r="J30" s="634" t="s">
        <v>4194</v>
      </c>
      <c r="K30" s="990" t="s">
        <v>4195</v>
      </c>
      <c r="L30" s="959"/>
      <c r="M30" s="959"/>
      <c r="N30" s="959"/>
    </row>
    <row r="31" spans="1:14" s="391" customFormat="1" ht="60">
      <c r="A31" s="484" t="s">
        <v>2017</v>
      </c>
      <c r="B31" s="634" t="s">
        <v>4189</v>
      </c>
      <c r="C31" s="369">
        <v>42881</v>
      </c>
      <c r="D31" s="635">
        <v>44682</v>
      </c>
      <c r="E31" s="635" t="str">
        <f t="shared" ca="1" si="3"/>
        <v>VIGENTE</v>
      </c>
      <c r="F31" s="635" t="str">
        <f t="shared" ca="1" si="2"/>
        <v>OK</v>
      </c>
      <c r="G31" s="634" t="s">
        <v>1614</v>
      </c>
      <c r="H31" s="961" t="s">
        <v>4187</v>
      </c>
      <c r="I31" s="370" t="s">
        <v>4188</v>
      </c>
      <c r="J31" s="634" t="s">
        <v>683</v>
      </c>
      <c r="K31" s="990" t="s">
        <v>4190</v>
      </c>
      <c r="L31" s="959"/>
      <c r="M31" s="959"/>
      <c r="N31" s="959"/>
    </row>
    <row r="32" spans="1:14" s="391" customFormat="1" ht="24" customHeight="1">
      <c r="A32" s="960" t="s">
        <v>2017</v>
      </c>
      <c r="B32" s="987" t="s">
        <v>4161</v>
      </c>
      <c r="C32" s="369">
        <v>42881</v>
      </c>
      <c r="D32" s="635">
        <v>44682</v>
      </c>
      <c r="E32" s="635" t="str">
        <f t="shared" ca="1" si="3"/>
        <v>VIGENTE</v>
      </c>
      <c r="F32" s="635" t="str">
        <f t="shared" ca="1" si="2"/>
        <v>OK</v>
      </c>
      <c r="G32" s="634" t="s">
        <v>1614</v>
      </c>
      <c r="H32" s="961" t="s">
        <v>4160</v>
      </c>
      <c r="I32" s="370" t="s">
        <v>4162</v>
      </c>
      <c r="J32" s="634" t="s">
        <v>4163</v>
      </c>
      <c r="K32" s="990" t="s">
        <v>4164</v>
      </c>
      <c r="L32" s="959"/>
      <c r="M32" s="959"/>
      <c r="N32" s="959"/>
    </row>
    <row r="33" spans="1:14" s="391" customFormat="1" ht="30">
      <c r="A33" s="960" t="s">
        <v>2017</v>
      </c>
      <c r="B33" s="987" t="s">
        <v>4159</v>
      </c>
      <c r="C33" s="369">
        <v>42881</v>
      </c>
      <c r="D33" s="635">
        <v>44682</v>
      </c>
      <c r="E33" s="1006" t="str">
        <f t="shared" ca="1" si="3"/>
        <v>VIGENTE</v>
      </c>
      <c r="F33" s="1006" t="str">
        <f t="shared" ca="1" si="2"/>
        <v>OK</v>
      </c>
      <c r="G33" s="634" t="s">
        <v>1614</v>
      </c>
      <c r="H33" s="992" t="s">
        <v>4156</v>
      </c>
      <c r="I33" s="993" t="s">
        <v>4157</v>
      </c>
      <c r="J33" s="1008" t="s">
        <v>683</v>
      </c>
      <c r="K33" s="1007" t="s">
        <v>4158</v>
      </c>
      <c r="L33" s="959"/>
      <c r="M33" s="959"/>
      <c r="N33" s="959"/>
    </row>
    <row r="34" spans="1:14" s="391" customFormat="1" ht="60">
      <c r="A34" s="484" t="s">
        <v>2017</v>
      </c>
      <c r="B34" s="634" t="s">
        <v>4197</v>
      </c>
      <c r="C34" s="369">
        <v>42881</v>
      </c>
      <c r="D34" s="635">
        <v>44682</v>
      </c>
      <c r="E34" s="635" t="str">
        <f t="shared" ca="1" si="3"/>
        <v>VIGENTE</v>
      </c>
      <c r="F34" s="635" t="str">
        <f t="shared" ca="1" si="2"/>
        <v>OK</v>
      </c>
      <c r="G34" s="634" t="s">
        <v>1614</v>
      </c>
      <c r="H34" s="961" t="s">
        <v>4196</v>
      </c>
      <c r="I34" s="370" t="s">
        <v>4198</v>
      </c>
      <c r="J34" s="961"/>
      <c r="K34" s="990" t="s">
        <v>4199</v>
      </c>
      <c r="L34" s="959"/>
      <c r="M34" s="959"/>
      <c r="N34" s="959"/>
    </row>
    <row r="35" spans="1:14" s="391" customFormat="1" ht="30">
      <c r="A35" s="484" t="s">
        <v>2017</v>
      </c>
      <c r="B35" s="634" t="s">
        <v>4203</v>
      </c>
      <c r="C35" s="369">
        <v>42881</v>
      </c>
      <c r="D35" s="635">
        <v>44682</v>
      </c>
      <c r="E35" s="635" t="str">
        <f t="shared" ca="1" si="3"/>
        <v>VIGENTE</v>
      </c>
      <c r="F35" s="635" t="str">
        <f t="shared" ca="1" si="2"/>
        <v>OK</v>
      </c>
      <c r="G35" s="634" t="s">
        <v>1614</v>
      </c>
      <c r="H35" s="961" t="s">
        <v>4200</v>
      </c>
      <c r="I35" s="370" t="s">
        <v>4201</v>
      </c>
      <c r="J35" s="634" t="s">
        <v>683</v>
      </c>
      <c r="K35" s="990" t="s">
        <v>4202</v>
      </c>
      <c r="L35" s="959"/>
      <c r="M35" s="959"/>
      <c r="N35" s="959"/>
    </row>
    <row r="36" spans="1:14" s="391" customFormat="1" ht="45">
      <c r="A36" s="484" t="s">
        <v>2017</v>
      </c>
      <c r="B36" s="634" t="s">
        <v>4221</v>
      </c>
      <c r="C36" s="369">
        <v>42881</v>
      </c>
      <c r="D36" s="635">
        <v>44682</v>
      </c>
      <c r="E36" s="635" t="str">
        <f t="shared" ca="1" si="3"/>
        <v>VIGENTE</v>
      </c>
      <c r="F36" s="635" t="str">
        <f ca="1">IF($T$2&gt;=(EDATE(D36,-4)),"ALERTA","OK")</f>
        <v>OK</v>
      </c>
      <c r="G36" s="634" t="s">
        <v>1614</v>
      </c>
      <c r="H36" s="961" t="s">
        <v>4217</v>
      </c>
      <c r="I36" s="370" t="s">
        <v>4218</v>
      </c>
      <c r="J36" s="634" t="s">
        <v>4219</v>
      </c>
      <c r="K36" s="990" t="s">
        <v>4220</v>
      </c>
      <c r="L36" s="959"/>
      <c r="M36" s="959"/>
      <c r="N36" s="959"/>
    </row>
    <row r="37" spans="1:14" s="391" customFormat="1" ht="30">
      <c r="A37" s="484" t="s">
        <v>2017</v>
      </c>
      <c r="B37" s="634" t="s">
        <v>4229</v>
      </c>
      <c r="C37" s="369">
        <v>42881</v>
      </c>
      <c r="D37" s="635">
        <v>44682</v>
      </c>
      <c r="E37" s="635" t="str">
        <f t="shared" ca="1" si="3"/>
        <v>VIGENTE</v>
      </c>
      <c r="F37" s="635" t="str">
        <f ca="1">IF($T$2&gt;=(EDATE(D37,-4)),"ALERTA","OK")</f>
        <v>OK</v>
      </c>
      <c r="G37" s="634" t="s">
        <v>1614</v>
      </c>
      <c r="H37" s="961" t="s">
        <v>4226</v>
      </c>
      <c r="I37" s="370" t="s">
        <v>4227</v>
      </c>
      <c r="J37" s="634" t="s">
        <v>683</v>
      </c>
      <c r="K37" s="990" t="s">
        <v>4228</v>
      </c>
      <c r="L37" s="959"/>
      <c r="M37" s="959"/>
      <c r="N37" s="959"/>
    </row>
    <row r="38" spans="1:14" s="1019" customFormat="1" ht="20.25" customHeight="1">
      <c r="A38" s="1009" t="s">
        <v>2019</v>
      </c>
      <c r="B38" s="1010" t="s">
        <v>4170</v>
      </c>
      <c r="C38" s="1011">
        <v>42881</v>
      </c>
      <c r="D38" s="799">
        <v>44682</v>
      </c>
      <c r="E38" s="1012" t="str">
        <f t="shared" ca="1" si="3"/>
        <v>VIGENTE</v>
      </c>
      <c r="F38" s="1012" t="str">
        <f t="shared" ca="1" si="2"/>
        <v>OK</v>
      </c>
      <c r="G38" s="1013" t="s">
        <v>1614</v>
      </c>
      <c r="H38" s="1014" t="s">
        <v>4169</v>
      </c>
      <c r="I38" s="1015" t="s">
        <v>4171</v>
      </c>
      <c r="J38" s="1016"/>
      <c r="K38" s="1017" t="s">
        <v>4158</v>
      </c>
      <c r="L38" s="1018"/>
      <c r="M38" s="1018"/>
      <c r="N38" s="1018"/>
    </row>
    <row r="39" spans="1:14" s="391" customFormat="1" ht="21" customHeight="1">
      <c r="A39" s="484" t="s">
        <v>2018</v>
      </c>
      <c r="B39" s="634" t="s">
        <v>4177</v>
      </c>
      <c r="C39" s="369">
        <v>42881</v>
      </c>
      <c r="D39" s="635">
        <v>44682</v>
      </c>
      <c r="E39" s="635" t="str">
        <f t="shared" ca="1" si="3"/>
        <v>VIGENTE</v>
      </c>
      <c r="F39" s="635" t="str">
        <f t="shared" ca="1" si="2"/>
        <v>OK</v>
      </c>
      <c r="G39" s="634" t="s">
        <v>1614</v>
      </c>
      <c r="H39" s="961" t="s">
        <v>4172</v>
      </c>
      <c r="I39" s="370" t="s">
        <v>4171</v>
      </c>
      <c r="J39" s="634" t="s">
        <v>4174</v>
      </c>
      <c r="K39" s="990" t="s">
        <v>4173</v>
      </c>
      <c r="L39" s="959"/>
      <c r="M39" s="959"/>
      <c r="N39" s="959"/>
    </row>
    <row r="40" spans="1:14" s="391" customFormat="1" ht="22.5" customHeight="1">
      <c r="A40" s="484" t="s">
        <v>2018</v>
      </c>
      <c r="B40" s="634" t="s">
        <v>4178</v>
      </c>
      <c r="C40" s="369">
        <v>42881</v>
      </c>
      <c r="D40" s="635">
        <v>44682</v>
      </c>
      <c r="E40" s="635" t="str">
        <f t="shared" ca="1" si="3"/>
        <v>VIGENTE</v>
      </c>
      <c r="F40" s="635" t="str">
        <f t="shared" ca="1" si="2"/>
        <v>OK</v>
      </c>
      <c r="G40" s="634" t="s">
        <v>1614</v>
      </c>
      <c r="H40" s="961" t="s">
        <v>4175</v>
      </c>
      <c r="I40" s="370" t="s">
        <v>4171</v>
      </c>
      <c r="J40" s="634" t="s">
        <v>4174</v>
      </c>
      <c r="K40" s="990" t="s">
        <v>4176</v>
      </c>
      <c r="L40" s="959"/>
      <c r="M40" s="959"/>
      <c r="N40" s="959"/>
    </row>
    <row r="41" spans="1:14" s="391" customFormat="1" ht="30">
      <c r="A41" s="960" t="s">
        <v>2017</v>
      </c>
      <c r="B41" s="987" t="s">
        <v>4186</v>
      </c>
      <c r="C41" s="369">
        <v>42881</v>
      </c>
      <c r="D41" s="635">
        <v>44682</v>
      </c>
      <c r="E41" s="1006" t="str">
        <f t="shared" ca="1" si="3"/>
        <v>VIGENTE</v>
      </c>
      <c r="F41" s="1006" t="str">
        <f ca="1">IF($T$2&gt;=(EDATE(D41,-4)),"ALERTA","OK")</f>
        <v>OK</v>
      </c>
      <c r="G41" s="634" t="s">
        <v>1614</v>
      </c>
      <c r="H41" s="992" t="s">
        <v>4183</v>
      </c>
      <c r="I41" s="993" t="s">
        <v>4184</v>
      </c>
      <c r="J41" s="1008" t="s">
        <v>683</v>
      </c>
      <c r="K41" s="1007" t="s">
        <v>4185</v>
      </c>
      <c r="L41" s="959"/>
      <c r="M41" s="959"/>
      <c r="N41" s="959"/>
    </row>
    <row r="42" spans="1:14" s="391" customFormat="1" ht="30">
      <c r="A42" s="960" t="s">
        <v>2017</v>
      </c>
      <c r="B42" s="987" t="s">
        <v>4208</v>
      </c>
      <c r="C42" s="369">
        <v>42881</v>
      </c>
      <c r="D42" s="635">
        <v>44682</v>
      </c>
      <c r="E42" s="1006" t="str">
        <f t="shared" ca="1" si="3"/>
        <v>VIGENTE</v>
      </c>
      <c r="F42" s="1006" t="str">
        <f t="shared" ca="1" si="2"/>
        <v>OK</v>
      </c>
      <c r="G42" s="634" t="s">
        <v>1614</v>
      </c>
      <c r="H42" s="992" t="s">
        <v>4209</v>
      </c>
      <c r="I42" s="993" t="s">
        <v>4210</v>
      </c>
      <c r="J42" s="1008" t="s">
        <v>683</v>
      </c>
      <c r="K42" s="1007" t="s">
        <v>4211</v>
      </c>
      <c r="L42" s="959"/>
      <c r="M42" s="959"/>
      <c r="N42" s="959"/>
    </row>
    <row r="43" spans="1:14">
      <c r="A43" s="2318" t="s">
        <v>2732</v>
      </c>
      <c r="B43" s="2374"/>
      <c r="C43" s="966"/>
      <c r="D43" s="377"/>
      <c r="E43" s="377"/>
      <c r="F43" s="377"/>
      <c r="G43" s="377"/>
      <c r="H43" s="72"/>
      <c r="I43" s="72"/>
      <c r="J43" s="72"/>
      <c r="K43" s="430"/>
      <c r="M43" s="377" t="e">
        <f>IF(ISNUMBER(FIND("/",#REF!,1)),MID(#REF!,1,FIND("/",#REF!,1)-1),#REF!)</f>
        <v>#REF!</v>
      </c>
      <c r="N43" s="377" t="str">
        <f>IF(ISNUMBER(FIND("/",#REF!,1)),MID(#REF!,FIND("/",#REF!,1)+1,LEN(#REF!)),"")</f>
        <v/>
      </c>
    </row>
    <row r="44" spans="1:14" ht="15.75" thickBot="1">
      <c r="G44" s="430"/>
      <c r="H44" s="380"/>
      <c r="M44" s="377" t="e">
        <f>IF(ISNUMBER(FIND("/",#REF!,1)),MID(#REF!,1,FIND("/",#REF!,1)-1),#REF!)</f>
        <v>#REF!</v>
      </c>
      <c r="N44" s="377" t="str">
        <f>IF(ISNUMBER(FIND("/",#REF!,1)),MID(#REF!,FIND("/",#REF!,1)+1,LEN(#REF!)),"")</f>
        <v/>
      </c>
    </row>
    <row r="45" spans="1:14" ht="30">
      <c r="A45" s="967" t="s">
        <v>2029</v>
      </c>
      <c r="B45" s="967" t="s">
        <v>2030</v>
      </c>
      <c r="C45" s="967" t="s">
        <v>2031</v>
      </c>
      <c r="D45" s="967" t="s">
        <v>2032</v>
      </c>
      <c r="E45" s="1025"/>
      <c r="F45" s="1025"/>
      <c r="M45" s="377" t="str">
        <f>IF(ISNUMBER(FIND("/",$B20,1)),MID($B20,1,FIND("/",$B20,1)-1),$B20)</f>
        <v>D1705-63</v>
      </c>
      <c r="N45" s="377" t="str">
        <f>IF(ISNUMBER(FIND("/",$B20,1)),MID($B20,FIND("/",$B20,1)+1,LEN($B20)),"")</f>
        <v/>
      </c>
    </row>
    <row r="46" spans="1:14">
      <c r="A46" s="568">
        <f>COUNTIF($A5:$A42,"P")</f>
        <v>35</v>
      </c>
      <c r="B46" s="568">
        <f>COUNTIF($A5:$A42,"S*")</f>
        <v>0</v>
      </c>
      <c r="C46" s="568">
        <f>COUNTIF($A5:$A42,"F")</f>
        <v>1</v>
      </c>
      <c r="D46" s="568">
        <f>COUNTIF($A5:$A42,"P*") + COUNTIF($A5:$A42,"S2") *2 + COUNTIF($A5:$A42,"S3") *3 + COUNTIF($A5:$A42,"S4") *4</f>
        <v>37</v>
      </c>
      <c r="E46" s="430"/>
      <c r="F46" s="430"/>
      <c r="M46" s="377" t="str">
        <f t="shared" ref="M46:M55" si="4">IF(ISNUMBER(FIND("/",$B10,1)),MID($B10,1,FIND("/",$B10,1)-1),$B10)</f>
        <v>D1705-53</v>
      </c>
      <c r="N46" s="377" t="str">
        <f t="shared" ref="N46:N55" si="5">IF(ISNUMBER(FIND("/",$B10,1)),MID($B10,FIND("/",$B10,1)+1,LEN($B10)),"")</f>
        <v/>
      </c>
    </row>
    <row r="47" spans="1:14">
      <c r="M47" s="377" t="str">
        <f t="shared" si="4"/>
        <v>D1705-54</v>
      </c>
      <c r="N47" s="377" t="str">
        <f t="shared" si="5"/>
        <v/>
      </c>
    </row>
    <row r="48" spans="1:14">
      <c r="M48" s="377" t="str">
        <f t="shared" si="4"/>
        <v>D1705-55</v>
      </c>
      <c r="N48" s="377" t="str">
        <f t="shared" si="5"/>
        <v/>
      </c>
    </row>
    <row r="49" spans="4:14">
      <c r="D49" s="968"/>
      <c r="E49" s="968"/>
      <c r="F49" s="968"/>
      <c r="M49" s="377" t="str">
        <f t="shared" si="4"/>
        <v>D1705-56</v>
      </c>
      <c r="N49" s="377" t="str">
        <f t="shared" si="5"/>
        <v/>
      </c>
    </row>
    <row r="50" spans="4:14">
      <c r="M50" s="377" t="str">
        <f t="shared" si="4"/>
        <v>D1705-57</v>
      </c>
      <c r="N50" s="377" t="str">
        <f t="shared" si="5"/>
        <v/>
      </c>
    </row>
    <row r="51" spans="4:14">
      <c r="M51" s="377" t="str">
        <f t="shared" si="4"/>
        <v>D1705-58</v>
      </c>
      <c r="N51" s="377" t="str">
        <f t="shared" si="5"/>
        <v/>
      </c>
    </row>
    <row r="52" spans="4:14">
      <c r="M52" s="377" t="str">
        <f t="shared" si="4"/>
        <v>D1705-59</v>
      </c>
      <c r="N52" s="377" t="str">
        <f t="shared" si="5"/>
        <v/>
      </c>
    </row>
    <row r="53" spans="4:14">
      <c r="M53" s="377" t="str">
        <f t="shared" si="4"/>
        <v>D1705-60</v>
      </c>
      <c r="N53" s="377" t="str">
        <f t="shared" si="5"/>
        <v/>
      </c>
    </row>
    <row r="54" spans="4:14">
      <c r="M54" s="377" t="str">
        <f t="shared" si="4"/>
        <v>D1705-61</v>
      </c>
      <c r="N54" s="377" t="str">
        <f t="shared" si="5"/>
        <v/>
      </c>
    </row>
    <row r="55" spans="4:14">
      <c r="M55" s="377" t="str">
        <f t="shared" si="4"/>
        <v>D1705-62</v>
      </c>
      <c r="N55" s="377" t="str">
        <f t="shared" si="5"/>
        <v/>
      </c>
    </row>
    <row r="56" spans="4:14">
      <c r="M56" s="377" t="e">
        <f>IF(ISNUMBER(FIND("/",#REF!,1)),MID(#REF!,1,FIND("/",#REF!,1)-1),#REF!)</f>
        <v>#REF!</v>
      </c>
      <c r="N56" s="377" t="str">
        <f>IF(ISNUMBER(FIND("/",#REF!,1)),MID(#REF!,FIND("/",#REF!,1)+1,LEN(#REF!)),"")</f>
        <v/>
      </c>
    </row>
    <row r="57" spans="4:14">
      <c r="M57" s="377" t="str">
        <f>IF(ISNUMBER(FIND("/",$B21,1)),MID($B21,1,FIND("/",$B21,1)-1),$B21)</f>
        <v>D1705-64</v>
      </c>
      <c r="N57" s="377" t="str">
        <f>IF(ISNUMBER(FIND("/",$B21,1)),MID($B21,FIND("/",$B21,1)+1,LEN($B21)),"")</f>
        <v/>
      </c>
    </row>
    <row r="58" spans="4:14">
      <c r="M58" s="377">
        <f>IF(ISNUMBER(FIND("/",$B43,1)),MID($B43,1,FIND("/",$B43,1)-1),$B43)</f>
        <v>0</v>
      </c>
      <c r="N58" s="377" t="str">
        <f>IF(ISNUMBER(FIND("/",$B43,1)),MID($B43,FIND("/",$B43,1)+1,LEN($B43)),"")</f>
        <v/>
      </c>
    </row>
    <row r="59" spans="4:14">
      <c r="M59" s="377" t="str">
        <f>IF(ISNUMBER(FIND("/",$B45,1)),MID($B45,1,FIND("/",$B45,1)-1),$B45)</f>
        <v>SISTEMAS</v>
      </c>
      <c r="N59" s="377" t="str">
        <f>IF(ISNUMBER(FIND("/",$B45,1)),MID($B45,FIND("/",$B45,1)+1,LEN($B45)),"")</f>
        <v/>
      </c>
    </row>
    <row r="60" spans="4:14">
      <c r="M60" s="377">
        <f>IF(ISNUMBER(FIND("/",$B46,1)),MID($B46,1,FIND("/",$B46,1)-1),$B46)</f>
        <v>0</v>
      </c>
      <c r="N60" s="377" t="str">
        <f>IF(ISNUMBER(FIND("/",$B46,1)),MID($B46,FIND("/",$B46,1)+1,LEN($B46)),"")</f>
        <v/>
      </c>
    </row>
    <row r="61" spans="4:14">
      <c r="M61" s="377" t="e">
        <f>IF(ISNUMBER(FIND("/",#REF!,1)),MID(#REF!,1,FIND("/",#REF!,1)-1),#REF!)</f>
        <v>#REF!</v>
      </c>
      <c r="N61" s="377" t="str">
        <f>IF(ISNUMBER(FIND("/",#REF!,1)),MID(#REF!,FIND("/",#REF!,1)+1,LEN(#REF!)),"")</f>
        <v/>
      </c>
    </row>
    <row r="62" spans="4:14">
      <c r="M62" s="377">
        <f t="shared" ref="M62:M125" si="6">IF(ISNUMBER(FIND("/",$B47,1)),MID($B47,1,FIND("/",$B47,1)-1),$B47)</f>
        <v>0</v>
      </c>
      <c r="N62" s="377" t="str">
        <f t="shared" ref="N62:N125" si="7">IF(ISNUMBER(FIND("/",$B47,1)),MID($B47,FIND("/",$B47,1)+1,LEN($B47)),"")</f>
        <v/>
      </c>
    </row>
    <row r="63" spans="4:14">
      <c r="M63" s="377">
        <f t="shared" si="6"/>
        <v>0</v>
      </c>
      <c r="N63" s="377" t="str">
        <f t="shared" si="7"/>
        <v/>
      </c>
    </row>
    <row r="64" spans="4:14">
      <c r="M64" s="377">
        <f t="shared" si="6"/>
        <v>0</v>
      </c>
      <c r="N64" s="377" t="str">
        <f t="shared" si="7"/>
        <v/>
      </c>
    </row>
    <row r="65" spans="12:14">
      <c r="M65" s="377">
        <f t="shared" si="6"/>
        <v>0</v>
      </c>
      <c r="N65" s="377" t="str">
        <f t="shared" si="7"/>
        <v/>
      </c>
    </row>
    <row r="66" spans="12:14">
      <c r="M66" s="377">
        <f t="shared" si="6"/>
        <v>0</v>
      </c>
      <c r="N66" s="377" t="str">
        <f t="shared" si="7"/>
        <v/>
      </c>
    </row>
    <row r="67" spans="12:14">
      <c r="M67" s="377">
        <f t="shared" si="6"/>
        <v>0</v>
      </c>
      <c r="N67" s="377" t="str">
        <f t="shared" si="7"/>
        <v/>
      </c>
    </row>
    <row r="68" spans="12:14">
      <c r="M68" s="377">
        <f t="shared" si="6"/>
        <v>0</v>
      </c>
      <c r="N68" s="377" t="str">
        <f t="shared" si="7"/>
        <v/>
      </c>
    </row>
    <row r="69" spans="12:14">
      <c r="M69" s="377">
        <f t="shared" si="6"/>
        <v>0</v>
      </c>
      <c r="N69" s="377" t="str">
        <f t="shared" si="7"/>
        <v/>
      </c>
    </row>
    <row r="70" spans="12:14">
      <c r="M70" s="377">
        <f t="shared" si="6"/>
        <v>0</v>
      </c>
      <c r="N70" s="377" t="str">
        <f t="shared" si="7"/>
        <v/>
      </c>
    </row>
    <row r="71" spans="12:14">
      <c r="M71" s="377">
        <f t="shared" si="6"/>
        <v>0</v>
      </c>
      <c r="N71" s="377" t="str">
        <f t="shared" si="7"/>
        <v/>
      </c>
    </row>
    <row r="72" spans="12:14">
      <c r="M72" s="377">
        <f t="shared" si="6"/>
        <v>0</v>
      </c>
      <c r="N72" s="377" t="str">
        <f t="shared" si="7"/>
        <v/>
      </c>
    </row>
    <row r="73" spans="12:14">
      <c r="M73" s="377">
        <f t="shared" si="6"/>
        <v>0</v>
      </c>
      <c r="N73" s="377" t="str">
        <f t="shared" si="7"/>
        <v/>
      </c>
    </row>
    <row r="74" spans="12:14">
      <c r="M74" s="377">
        <f t="shared" si="6"/>
        <v>0</v>
      </c>
      <c r="N74" s="377" t="str">
        <f t="shared" si="7"/>
        <v/>
      </c>
    </row>
    <row r="75" spans="12:14">
      <c r="M75" s="377">
        <f t="shared" si="6"/>
        <v>0</v>
      </c>
      <c r="N75" s="377" t="str">
        <f t="shared" si="7"/>
        <v/>
      </c>
    </row>
    <row r="76" spans="12:14">
      <c r="M76" s="377">
        <f t="shared" si="6"/>
        <v>0</v>
      </c>
      <c r="N76" s="377" t="str">
        <f t="shared" si="7"/>
        <v/>
      </c>
    </row>
    <row r="77" spans="12:14">
      <c r="M77" s="377">
        <f t="shared" si="6"/>
        <v>0</v>
      </c>
      <c r="N77" s="377" t="str">
        <f t="shared" si="7"/>
        <v/>
      </c>
    </row>
    <row r="78" spans="12:14">
      <c r="M78" s="377">
        <f t="shared" si="6"/>
        <v>0</v>
      </c>
      <c r="N78" s="377" t="str">
        <f t="shared" si="7"/>
        <v/>
      </c>
    </row>
    <row r="79" spans="12:14">
      <c r="M79" s="377">
        <f t="shared" si="6"/>
        <v>0</v>
      </c>
      <c r="N79" s="377" t="str">
        <f t="shared" si="7"/>
        <v/>
      </c>
    </row>
    <row r="80" spans="12:14">
      <c r="L80" s="959"/>
      <c r="M80" s="377">
        <f t="shared" si="6"/>
        <v>0</v>
      </c>
      <c r="N80" s="377" t="str">
        <f t="shared" si="7"/>
        <v/>
      </c>
    </row>
    <row r="81" spans="12:14">
      <c r="L81" s="959"/>
      <c r="M81" s="377">
        <f t="shared" si="6"/>
        <v>0</v>
      </c>
      <c r="N81" s="377" t="str">
        <f t="shared" si="7"/>
        <v/>
      </c>
    </row>
    <row r="82" spans="12:14">
      <c r="M82" s="377">
        <f t="shared" si="6"/>
        <v>0</v>
      </c>
      <c r="N82" s="377" t="str">
        <f t="shared" si="7"/>
        <v/>
      </c>
    </row>
    <row r="83" spans="12:14">
      <c r="M83" s="377">
        <f t="shared" si="6"/>
        <v>0</v>
      </c>
      <c r="N83" s="377" t="str">
        <f t="shared" si="7"/>
        <v/>
      </c>
    </row>
    <row r="84" spans="12:14">
      <c r="M84" s="377">
        <f t="shared" si="6"/>
        <v>0</v>
      </c>
      <c r="N84" s="377" t="str">
        <f t="shared" si="7"/>
        <v/>
      </c>
    </row>
    <row r="85" spans="12:14">
      <c r="M85" s="377">
        <f t="shared" si="6"/>
        <v>0</v>
      </c>
      <c r="N85" s="377" t="str">
        <f t="shared" si="7"/>
        <v/>
      </c>
    </row>
    <row r="86" spans="12:14">
      <c r="M86" s="377">
        <f t="shared" si="6"/>
        <v>0</v>
      </c>
      <c r="N86" s="377" t="str">
        <f t="shared" si="7"/>
        <v/>
      </c>
    </row>
    <row r="87" spans="12:14">
      <c r="M87" s="377">
        <f t="shared" si="6"/>
        <v>0</v>
      </c>
      <c r="N87" s="377" t="str">
        <f t="shared" si="7"/>
        <v/>
      </c>
    </row>
    <row r="88" spans="12:14">
      <c r="M88" s="377">
        <f t="shared" si="6"/>
        <v>0</v>
      </c>
      <c r="N88" s="377" t="str">
        <f t="shared" si="7"/>
        <v/>
      </c>
    </row>
    <row r="89" spans="12:14">
      <c r="M89" s="377">
        <f t="shared" si="6"/>
        <v>0</v>
      </c>
      <c r="N89" s="377" t="str">
        <f t="shared" si="7"/>
        <v/>
      </c>
    </row>
    <row r="90" spans="12:14">
      <c r="M90" s="377">
        <f t="shared" si="6"/>
        <v>0</v>
      </c>
      <c r="N90" s="377" t="str">
        <f t="shared" si="7"/>
        <v/>
      </c>
    </row>
    <row r="91" spans="12:14">
      <c r="M91" s="377">
        <f t="shared" si="6"/>
        <v>0</v>
      </c>
      <c r="N91" s="377" t="str">
        <f t="shared" si="7"/>
        <v/>
      </c>
    </row>
    <row r="92" spans="12:14">
      <c r="M92" s="377">
        <f t="shared" si="6"/>
        <v>0</v>
      </c>
      <c r="N92" s="377" t="str">
        <f t="shared" si="7"/>
        <v/>
      </c>
    </row>
    <row r="93" spans="12:14">
      <c r="M93" s="377">
        <f t="shared" si="6"/>
        <v>0</v>
      </c>
      <c r="N93" s="377" t="str">
        <f t="shared" si="7"/>
        <v/>
      </c>
    </row>
    <row r="94" spans="12:14">
      <c r="M94" s="377">
        <f t="shared" si="6"/>
        <v>0</v>
      </c>
      <c r="N94" s="377" t="str">
        <f t="shared" si="7"/>
        <v/>
      </c>
    </row>
    <row r="95" spans="12:14">
      <c r="M95" s="377">
        <f t="shared" si="6"/>
        <v>0</v>
      </c>
      <c r="N95" s="377" t="str">
        <f t="shared" si="7"/>
        <v/>
      </c>
    </row>
    <row r="96" spans="12:14">
      <c r="M96" s="377">
        <f t="shared" si="6"/>
        <v>0</v>
      </c>
      <c r="N96" s="377" t="str">
        <f t="shared" si="7"/>
        <v/>
      </c>
    </row>
    <row r="97" spans="13:14">
      <c r="M97" s="377">
        <f t="shared" si="6"/>
        <v>0</v>
      </c>
      <c r="N97" s="377" t="str">
        <f t="shared" si="7"/>
        <v/>
      </c>
    </row>
    <row r="98" spans="13:14">
      <c r="M98" s="377">
        <f t="shared" si="6"/>
        <v>0</v>
      </c>
      <c r="N98" s="377" t="str">
        <f t="shared" si="7"/>
        <v/>
      </c>
    </row>
    <row r="99" spans="13:14">
      <c r="M99" s="377">
        <f t="shared" si="6"/>
        <v>0</v>
      </c>
      <c r="N99" s="377" t="str">
        <f t="shared" si="7"/>
        <v/>
      </c>
    </row>
    <row r="100" spans="13:14">
      <c r="M100" s="377">
        <f t="shared" si="6"/>
        <v>0</v>
      </c>
      <c r="N100" s="377" t="str">
        <f t="shared" si="7"/>
        <v/>
      </c>
    </row>
    <row r="101" spans="13:14">
      <c r="M101" s="377">
        <f t="shared" si="6"/>
        <v>0</v>
      </c>
      <c r="N101" s="377" t="str">
        <f t="shared" si="7"/>
        <v/>
      </c>
    </row>
    <row r="102" spans="13:14">
      <c r="M102" s="377">
        <f t="shared" si="6"/>
        <v>0</v>
      </c>
      <c r="N102" s="377" t="str">
        <f t="shared" si="7"/>
        <v/>
      </c>
    </row>
    <row r="103" spans="13:14">
      <c r="M103" s="377">
        <f t="shared" si="6"/>
        <v>0</v>
      </c>
      <c r="N103" s="377" t="str">
        <f t="shared" si="7"/>
        <v/>
      </c>
    </row>
    <row r="104" spans="13:14">
      <c r="M104" s="377">
        <f t="shared" si="6"/>
        <v>0</v>
      </c>
      <c r="N104" s="377" t="str">
        <f t="shared" si="7"/>
        <v/>
      </c>
    </row>
    <row r="105" spans="13:14">
      <c r="M105" s="377">
        <f t="shared" si="6"/>
        <v>0</v>
      </c>
      <c r="N105" s="377" t="str">
        <f t="shared" si="7"/>
        <v/>
      </c>
    </row>
    <row r="106" spans="13:14">
      <c r="M106" s="377">
        <f t="shared" si="6"/>
        <v>0</v>
      </c>
      <c r="N106" s="377" t="str">
        <f t="shared" si="7"/>
        <v/>
      </c>
    </row>
    <row r="107" spans="13:14">
      <c r="M107" s="377">
        <f t="shared" si="6"/>
        <v>0</v>
      </c>
      <c r="N107" s="377" t="str">
        <f t="shared" si="7"/>
        <v/>
      </c>
    </row>
    <row r="108" spans="13:14">
      <c r="M108" s="377">
        <f t="shared" si="6"/>
        <v>0</v>
      </c>
      <c r="N108" s="377" t="str">
        <f t="shared" si="7"/>
        <v/>
      </c>
    </row>
    <row r="109" spans="13:14">
      <c r="M109" s="377">
        <f t="shared" si="6"/>
        <v>0</v>
      </c>
      <c r="N109" s="377" t="str">
        <f t="shared" si="7"/>
        <v/>
      </c>
    </row>
    <row r="110" spans="13:14">
      <c r="M110" s="377">
        <f t="shared" si="6"/>
        <v>0</v>
      </c>
      <c r="N110" s="377" t="str">
        <f t="shared" si="7"/>
        <v/>
      </c>
    </row>
    <row r="111" spans="13:14">
      <c r="M111" s="377">
        <f t="shared" si="6"/>
        <v>0</v>
      </c>
      <c r="N111" s="377" t="str">
        <f t="shared" si="7"/>
        <v/>
      </c>
    </row>
    <row r="112" spans="13:14">
      <c r="M112" s="377">
        <f t="shared" si="6"/>
        <v>0</v>
      </c>
      <c r="N112" s="377" t="str">
        <f t="shared" si="7"/>
        <v/>
      </c>
    </row>
    <row r="113" spans="12:14">
      <c r="M113" s="377">
        <f t="shared" si="6"/>
        <v>0</v>
      </c>
      <c r="N113" s="377" t="str">
        <f t="shared" si="7"/>
        <v/>
      </c>
    </row>
    <row r="114" spans="12:14">
      <c r="M114" s="377">
        <f t="shared" si="6"/>
        <v>0</v>
      </c>
      <c r="N114" s="377" t="str">
        <f t="shared" si="7"/>
        <v/>
      </c>
    </row>
    <row r="115" spans="12:14">
      <c r="M115" s="377">
        <f t="shared" si="6"/>
        <v>0</v>
      </c>
      <c r="N115" s="377" t="str">
        <f t="shared" si="7"/>
        <v/>
      </c>
    </row>
    <row r="116" spans="12:14">
      <c r="M116" s="377">
        <f t="shared" si="6"/>
        <v>0</v>
      </c>
      <c r="N116" s="377" t="str">
        <f t="shared" si="7"/>
        <v/>
      </c>
    </row>
    <row r="117" spans="12:14">
      <c r="M117" s="377">
        <f t="shared" si="6"/>
        <v>0</v>
      </c>
      <c r="N117" s="377" t="str">
        <f t="shared" si="7"/>
        <v/>
      </c>
    </row>
    <row r="118" spans="12:14">
      <c r="M118" s="377">
        <f t="shared" si="6"/>
        <v>0</v>
      </c>
      <c r="N118" s="377" t="str">
        <f t="shared" si="7"/>
        <v/>
      </c>
    </row>
    <row r="119" spans="12:14">
      <c r="M119" s="377">
        <f t="shared" si="6"/>
        <v>0</v>
      </c>
      <c r="N119" s="377" t="str">
        <f t="shared" si="7"/>
        <v/>
      </c>
    </row>
    <row r="120" spans="12:14">
      <c r="M120" s="377">
        <f t="shared" si="6"/>
        <v>0</v>
      </c>
      <c r="N120" s="377" t="str">
        <f t="shared" si="7"/>
        <v/>
      </c>
    </row>
    <row r="121" spans="12:14">
      <c r="M121" s="377">
        <f t="shared" si="6"/>
        <v>0</v>
      </c>
      <c r="N121" s="377" t="str">
        <f t="shared" si="7"/>
        <v/>
      </c>
    </row>
    <row r="122" spans="12:14">
      <c r="L122" s="969"/>
      <c r="M122" s="377">
        <f t="shared" si="6"/>
        <v>0</v>
      </c>
      <c r="N122" s="377" t="str">
        <f t="shared" si="7"/>
        <v/>
      </c>
    </row>
    <row r="123" spans="12:14">
      <c r="M123" s="377">
        <f t="shared" si="6"/>
        <v>0</v>
      </c>
      <c r="N123" s="377" t="str">
        <f t="shared" si="7"/>
        <v/>
      </c>
    </row>
    <row r="124" spans="12:14">
      <c r="M124" s="377">
        <f t="shared" si="6"/>
        <v>0</v>
      </c>
      <c r="N124" s="377" t="str">
        <f t="shared" si="7"/>
        <v/>
      </c>
    </row>
    <row r="125" spans="12:14">
      <c r="M125" s="377">
        <f t="shared" si="6"/>
        <v>0</v>
      </c>
      <c r="N125" s="377" t="str">
        <f t="shared" si="7"/>
        <v/>
      </c>
    </row>
    <row r="126" spans="12:14">
      <c r="M126" s="377">
        <f t="shared" ref="M126:M189" si="8">IF(ISNUMBER(FIND("/",$B111,1)),MID($B111,1,FIND("/",$B111,1)-1),$B111)</f>
        <v>0</v>
      </c>
      <c r="N126" s="377" t="str">
        <f t="shared" ref="N126:N189" si="9">IF(ISNUMBER(FIND("/",$B111,1)),MID($B111,FIND("/",$B111,1)+1,LEN($B111)),"")</f>
        <v/>
      </c>
    </row>
    <row r="127" spans="12:14">
      <c r="M127" s="377">
        <f t="shared" si="8"/>
        <v>0</v>
      </c>
      <c r="N127" s="377" t="str">
        <f t="shared" si="9"/>
        <v/>
      </c>
    </row>
    <row r="128" spans="12:14">
      <c r="M128" s="377">
        <f t="shared" si="8"/>
        <v>0</v>
      </c>
      <c r="N128" s="377" t="str">
        <f t="shared" si="9"/>
        <v/>
      </c>
    </row>
    <row r="129" spans="13:14">
      <c r="M129" s="377">
        <f t="shared" si="8"/>
        <v>0</v>
      </c>
      <c r="N129" s="377" t="str">
        <f t="shared" si="9"/>
        <v/>
      </c>
    </row>
    <row r="130" spans="13:14">
      <c r="M130" s="377">
        <f t="shared" si="8"/>
        <v>0</v>
      </c>
      <c r="N130" s="377" t="str">
        <f t="shared" si="9"/>
        <v/>
      </c>
    </row>
    <row r="131" spans="13:14">
      <c r="M131" s="377">
        <f t="shared" si="8"/>
        <v>0</v>
      </c>
      <c r="N131" s="377" t="str">
        <f t="shared" si="9"/>
        <v/>
      </c>
    </row>
    <row r="132" spans="13:14">
      <c r="M132" s="377">
        <f t="shared" si="8"/>
        <v>0</v>
      </c>
      <c r="N132" s="377" t="str">
        <f t="shared" si="9"/>
        <v/>
      </c>
    </row>
    <row r="133" spans="13:14">
      <c r="M133" s="377">
        <f t="shared" si="8"/>
        <v>0</v>
      </c>
      <c r="N133" s="377" t="str">
        <f t="shared" si="9"/>
        <v/>
      </c>
    </row>
    <row r="134" spans="13:14">
      <c r="M134" s="377">
        <f t="shared" si="8"/>
        <v>0</v>
      </c>
      <c r="N134" s="377" t="str">
        <f t="shared" si="9"/>
        <v/>
      </c>
    </row>
    <row r="135" spans="13:14">
      <c r="M135" s="377">
        <f t="shared" si="8"/>
        <v>0</v>
      </c>
      <c r="N135" s="377" t="str">
        <f t="shared" si="9"/>
        <v/>
      </c>
    </row>
    <row r="136" spans="13:14">
      <c r="M136" s="377">
        <f t="shared" si="8"/>
        <v>0</v>
      </c>
      <c r="N136" s="377" t="str">
        <f t="shared" si="9"/>
        <v/>
      </c>
    </row>
    <row r="137" spans="13:14">
      <c r="M137" s="377">
        <f t="shared" si="8"/>
        <v>0</v>
      </c>
      <c r="N137" s="377" t="str">
        <f t="shared" si="9"/>
        <v/>
      </c>
    </row>
    <row r="138" spans="13:14">
      <c r="M138" s="377">
        <f t="shared" si="8"/>
        <v>0</v>
      </c>
      <c r="N138" s="377" t="str">
        <f t="shared" si="9"/>
        <v/>
      </c>
    </row>
    <row r="139" spans="13:14">
      <c r="M139" s="377">
        <f t="shared" si="8"/>
        <v>0</v>
      </c>
      <c r="N139" s="377" t="str">
        <f t="shared" si="9"/>
        <v/>
      </c>
    </row>
    <row r="140" spans="13:14">
      <c r="M140" s="377">
        <f t="shared" si="8"/>
        <v>0</v>
      </c>
      <c r="N140" s="377" t="str">
        <f t="shared" si="9"/>
        <v/>
      </c>
    </row>
    <row r="141" spans="13:14">
      <c r="M141" s="377">
        <f t="shared" si="8"/>
        <v>0</v>
      </c>
      <c r="N141" s="377" t="str">
        <f t="shared" si="9"/>
        <v/>
      </c>
    </row>
    <row r="142" spans="13:14">
      <c r="M142" s="377">
        <f t="shared" si="8"/>
        <v>0</v>
      </c>
      <c r="N142" s="377" t="str">
        <f t="shared" si="9"/>
        <v/>
      </c>
    </row>
    <row r="143" spans="13:14">
      <c r="M143" s="377">
        <f t="shared" si="8"/>
        <v>0</v>
      </c>
      <c r="N143" s="377" t="str">
        <f t="shared" si="9"/>
        <v/>
      </c>
    </row>
    <row r="144" spans="13:14">
      <c r="M144" s="377">
        <f t="shared" si="8"/>
        <v>0</v>
      </c>
      <c r="N144" s="377" t="str">
        <f t="shared" si="9"/>
        <v/>
      </c>
    </row>
    <row r="145" spans="13:14">
      <c r="M145" s="377">
        <f t="shared" si="8"/>
        <v>0</v>
      </c>
      <c r="N145" s="377" t="str">
        <f t="shared" si="9"/>
        <v/>
      </c>
    </row>
    <row r="146" spans="13:14">
      <c r="M146" s="377">
        <f t="shared" si="8"/>
        <v>0</v>
      </c>
      <c r="N146" s="377" t="str">
        <f t="shared" si="9"/>
        <v/>
      </c>
    </row>
    <row r="147" spans="13:14">
      <c r="M147" s="377">
        <f t="shared" si="8"/>
        <v>0</v>
      </c>
      <c r="N147" s="377" t="str">
        <f t="shared" si="9"/>
        <v/>
      </c>
    </row>
    <row r="148" spans="13:14">
      <c r="M148" s="377">
        <f t="shared" si="8"/>
        <v>0</v>
      </c>
      <c r="N148" s="377" t="str">
        <f t="shared" si="9"/>
        <v/>
      </c>
    </row>
    <row r="149" spans="13:14">
      <c r="M149" s="377">
        <f t="shared" si="8"/>
        <v>0</v>
      </c>
      <c r="N149" s="377" t="str">
        <f t="shared" si="9"/>
        <v/>
      </c>
    </row>
    <row r="150" spans="13:14">
      <c r="M150" s="377">
        <f t="shared" si="8"/>
        <v>0</v>
      </c>
      <c r="N150" s="377" t="str">
        <f t="shared" si="9"/>
        <v/>
      </c>
    </row>
    <row r="151" spans="13:14">
      <c r="M151" s="377">
        <f t="shared" si="8"/>
        <v>0</v>
      </c>
      <c r="N151" s="377" t="str">
        <f t="shared" si="9"/>
        <v/>
      </c>
    </row>
    <row r="152" spans="13:14">
      <c r="M152" s="377">
        <f t="shared" si="8"/>
        <v>0</v>
      </c>
      <c r="N152" s="377" t="str">
        <f t="shared" si="9"/>
        <v/>
      </c>
    </row>
    <row r="153" spans="13:14">
      <c r="M153" s="377">
        <f t="shared" si="8"/>
        <v>0</v>
      </c>
      <c r="N153" s="377" t="str">
        <f t="shared" si="9"/>
        <v/>
      </c>
    </row>
    <row r="154" spans="13:14">
      <c r="M154" s="377">
        <f t="shared" si="8"/>
        <v>0</v>
      </c>
      <c r="N154" s="377" t="str">
        <f t="shared" si="9"/>
        <v/>
      </c>
    </row>
    <row r="155" spans="13:14">
      <c r="M155" s="377">
        <f t="shared" si="8"/>
        <v>0</v>
      </c>
      <c r="N155" s="377" t="str">
        <f t="shared" si="9"/>
        <v/>
      </c>
    </row>
    <row r="156" spans="13:14">
      <c r="M156" s="377">
        <f t="shared" si="8"/>
        <v>0</v>
      </c>
      <c r="N156" s="377" t="str">
        <f t="shared" si="9"/>
        <v/>
      </c>
    </row>
    <row r="157" spans="13:14">
      <c r="M157" s="377">
        <f t="shared" si="8"/>
        <v>0</v>
      </c>
      <c r="N157" s="377" t="str">
        <f t="shared" si="9"/>
        <v/>
      </c>
    </row>
    <row r="158" spans="13:14">
      <c r="M158" s="377">
        <f t="shared" si="8"/>
        <v>0</v>
      </c>
      <c r="N158" s="377" t="str">
        <f t="shared" si="9"/>
        <v/>
      </c>
    </row>
    <row r="159" spans="13:14">
      <c r="M159" s="377">
        <f t="shared" si="8"/>
        <v>0</v>
      </c>
      <c r="N159" s="377" t="str">
        <f t="shared" si="9"/>
        <v/>
      </c>
    </row>
    <row r="160" spans="13:14">
      <c r="M160" s="377">
        <f t="shared" si="8"/>
        <v>0</v>
      </c>
      <c r="N160" s="377" t="str">
        <f t="shared" si="9"/>
        <v/>
      </c>
    </row>
    <row r="161" spans="13:14">
      <c r="M161" s="377">
        <f t="shared" si="8"/>
        <v>0</v>
      </c>
      <c r="N161" s="377" t="str">
        <f t="shared" si="9"/>
        <v/>
      </c>
    </row>
    <row r="162" spans="13:14">
      <c r="M162" s="377">
        <f t="shared" si="8"/>
        <v>0</v>
      </c>
      <c r="N162" s="377" t="str">
        <f t="shared" si="9"/>
        <v/>
      </c>
    </row>
    <row r="163" spans="13:14">
      <c r="M163" s="377">
        <f t="shared" si="8"/>
        <v>0</v>
      </c>
      <c r="N163" s="377" t="str">
        <f t="shared" si="9"/>
        <v/>
      </c>
    </row>
    <row r="164" spans="13:14">
      <c r="M164" s="377">
        <f t="shared" si="8"/>
        <v>0</v>
      </c>
      <c r="N164" s="377" t="str">
        <f t="shared" si="9"/>
        <v/>
      </c>
    </row>
    <row r="165" spans="13:14">
      <c r="M165" s="377">
        <f t="shared" si="8"/>
        <v>0</v>
      </c>
      <c r="N165" s="377" t="str">
        <f t="shared" si="9"/>
        <v/>
      </c>
    </row>
    <row r="166" spans="13:14">
      <c r="M166" s="377">
        <f t="shared" si="8"/>
        <v>0</v>
      </c>
      <c r="N166" s="377" t="str">
        <f t="shared" si="9"/>
        <v/>
      </c>
    </row>
    <row r="167" spans="13:14">
      <c r="M167" s="377">
        <f t="shared" si="8"/>
        <v>0</v>
      </c>
      <c r="N167" s="377" t="str">
        <f t="shared" si="9"/>
        <v/>
      </c>
    </row>
    <row r="168" spans="13:14">
      <c r="M168" s="377">
        <f t="shared" si="8"/>
        <v>0</v>
      </c>
      <c r="N168" s="377" t="str">
        <f t="shared" si="9"/>
        <v/>
      </c>
    </row>
    <row r="169" spans="13:14">
      <c r="M169" s="377">
        <f t="shared" si="8"/>
        <v>0</v>
      </c>
      <c r="N169" s="377" t="str">
        <f t="shared" si="9"/>
        <v/>
      </c>
    </row>
    <row r="170" spans="13:14">
      <c r="M170" s="377">
        <f t="shared" si="8"/>
        <v>0</v>
      </c>
      <c r="N170" s="377" t="str">
        <f t="shared" si="9"/>
        <v/>
      </c>
    </row>
    <row r="171" spans="13:14">
      <c r="M171" s="377">
        <f t="shared" si="8"/>
        <v>0</v>
      </c>
      <c r="N171" s="377" t="str">
        <f t="shared" si="9"/>
        <v/>
      </c>
    </row>
    <row r="172" spans="13:14">
      <c r="M172" s="377">
        <f t="shared" si="8"/>
        <v>0</v>
      </c>
      <c r="N172" s="377" t="str">
        <f t="shared" si="9"/>
        <v/>
      </c>
    </row>
    <row r="173" spans="13:14">
      <c r="M173" s="377">
        <f t="shared" si="8"/>
        <v>0</v>
      </c>
      <c r="N173" s="377" t="str">
        <f t="shared" si="9"/>
        <v/>
      </c>
    </row>
    <row r="174" spans="13:14">
      <c r="M174" s="377">
        <f t="shared" si="8"/>
        <v>0</v>
      </c>
      <c r="N174" s="377" t="str">
        <f t="shared" si="9"/>
        <v/>
      </c>
    </row>
    <row r="175" spans="13:14">
      <c r="M175" s="377">
        <f t="shared" si="8"/>
        <v>0</v>
      </c>
      <c r="N175" s="377" t="str">
        <f t="shared" si="9"/>
        <v/>
      </c>
    </row>
    <row r="176" spans="13:14">
      <c r="M176" s="377">
        <f t="shared" si="8"/>
        <v>0</v>
      </c>
      <c r="N176" s="377" t="str">
        <f t="shared" si="9"/>
        <v/>
      </c>
    </row>
    <row r="177" spans="13:14">
      <c r="M177" s="377">
        <f t="shared" si="8"/>
        <v>0</v>
      </c>
      <c r="N177" s="377" t="str">
        <f t="shared" si="9"/>
        <v/>
      </c>
    </row>
    <row r="178" spans="13:14">
      <c r="M178" s="377">
        <f t="shared" si="8"/>
        <v>0</v>
      </c>
      <c r="N178" s="377" t="str">
        <f t="shared" si="9"/>
        <v/>
      </c>
    </row>
    <row r="179" spans="13:14">
      <c r="M179" s="377">
        <f t="shared" si="8"/>
        <v>0</v>
      </c>
      <c r="N179" s="377" t="str">
        <f t="shared" si="9"/>
        <v/>
      </c>
    </row>
    <row r="180" spans="13:14">
      <c r="M180" s="377">
        <f t="shared" si="8"/>
        <v>0</v>
      </c>
      <c r="N180" s="377" t="str">
        <f t="shared" si="9"/>
        <v/>
      </c>
    </row>
    <row r="181" spans="13:14">
      <c r="M181" s="377">
        <f t="shared" si="8"/>
        <v>0</v>
      </c>
      <c r="N181" s="377" t="str">
        <f t="shared" si="9"/>
        <v/>
      </c>
    </row>
    <row r="182" spans="13:14">
      <c r="M182" s="377">
        <f t="shared" si="8"/>
        <v>0</v>
      </c>
      <c r="N182" s="377" t="str">
        <f t="shared" si="9"/>
        <v/>
      </c>
    </row>
    <row r="183" spans="13:14">
      <c r="M183" s="377">
        <f t="shared" si="8"/>
        <v>0</v>
      </c>
      <c r="N183" s="377" t="str">
        <f t="shared" si="9"/>
        <v/>
      </c>
    </row>
    <row r="184" spans="13:14">
      <c r="M184" s="377">
        <f t="shared" si="8"/>
        <v>0</v>
      </c>
      <c r="N184" s="377" t="str">
        <f t="shared" si="9"/>
        <v/>
      </c>
    </row>
    <row r="185" spans="13:14">
      <c r="M185" s="377">
        <f t="shared" si="8"/>
        <v>0</v>
      </c>
      <c r="N185" s="377" t="str">
        <f t="shared" si="9"/>
        <v/>
      </c>
    </row>
    <row r="186" spans="13:14">
      <c r="M186" s="377">
        <f t="shared" si="8"/>
        <v>0</v>
      </c>
      <c r="N186" s="377" t="str">
        <f t="shared" si="9"/>
        <v/>
      </c>
    </row>
    <row r="187" spans="13:14">
      <c r="M187" s="377">
        <f t="shared" si="8"/>
        <v>0</v>
      </c>
      <c r="N187" s="377" t="str">
        <f t="shared" si="9"/>
        <v/>
      </c>
    </row>
    <row r="188" spans="13:14">
      <c r="M188" s="377">
        <f t="shared" si="8"/>
        <v>0</v>
      </c>
      <c r="N188" s="377" t="str">
        <f t="shared" si="9"/>
        <v/>
      </c>
    </row>
    <row r="189" spans="13:14">
      <c r="M189" s="377">
        <f t="shared" si="8"/>
        <v>0</v>
      </c>
      <c r="N189" s="377" t="str">
        <f t="shared" si="9"/>
        <v/>
      </c>
    </row>
    <row r="190" spans="13:14">
      <c r="M190" s="377">
        <f t="shared" ref="M190:M253" si="10">IF(ISNUMBER(FIND("/",$B175,1)),MID($B175,1,FIND("/",$B175,1)-1),$B175)</f>
        <v>0</v>
      </c>
      <c r="N190" s="377" t="str">
        <f t="shared" ref="N190:N253" si="11">IF(ISNUMBER(FIND("/",$B175,1)),MID($B175,FIND("/",$B175,1)+1,LEN($B175)),"")</f>
        <v/>
      </c>
    </row>
    <row r="191" spans="13:14">
      <c r="M191" s="377">
        <f t="shared" si="10"/>
        <v>0</v>
      </c>
      <c r="N191" s="377" t="str">
        <f t="shared" si="11"/>
        <v/>
      </c>
    </row>
    <row r="192" spans="13:14">
      <c r="M192" s="377">
        <f t="shared" si="10"/>
        <v>0</v>
      </c>
      <c r="N192" s="377" t="str">
        <f t="shared" si="11"/>
        <v/>
      </c>
    </row>
    <row r="193" spans="12:14">
      <c r="M193" s="377">
        <f t="shared" si="10"/>
        <v>0</v>
      </c>
      <c r="N193" s="377" t="str">
        <f t="shared" si="11"/>
        <v/>
      </c>
    </row>
    <row r="194" spans="12:14">
      <c r="M194" s="377">
        <f t="shared" si="10"/>
        <v>0</v>
      </c>
      <c r="N194" s="377" t="str">
        <f t="shared" si="11"/>
        <v/>
      </c>
    </row>
    <row r="195" spans="12:14">
      <c r="M195" s="377">
        <f t="shared" si="10"/>
        <v>0</v>
      </c>
      <c r="N195" s="377" t="str">
        <f t="shared" si="11"/>
        <v/>
      </c>
    </row>
    <row r="196" spans="12:14">
      <c r="M196" s="377">
        <f t="shared" si="10"/>
        <v>0</v>
      </c>
      <c r="N196" s="377" t="str">
        <f t="shared" si="11"/>
        <v/>
      </c>
    </row>
    <row r="197" spans="12:14">
      <c r="M197" s="377">
        <f t="shared" si="10"/>
        <v>0</v>
      </c>
      <c r="N197" s="377" t="str">
        <f t="shared" si="11"/>
        <v/>
      </c>
    </row>
    <row r="198" spans="12:14">
      <c r="M198" s="377">
        <f t="shared" si="10"/>
        <v>0</v>
      </c>
      <c r="N198" s="377" t="str">
        <f t="shared" si="11"/>
        <v/>
      </c>
    </row>
    <row r="199" spans="12:14">
      <c r="M199" s="377">
        <f t="shared" si="10"/>
        <v>0</v>
      </c>
      <c r="N199" s="377" t="str">
        <f t="shared" si="11"/>
        <v/>
      </c>
    </row>
    <row r="200" spans="12:14">
      <c r="M200" s="377">
        <f t="shared" si="10"/>
        <v>0</v>
      </c>
      <c r="N200" s="377" t="str">
        <f t="shared" si="11"/>
        <v/>
      </c>
    </row>
    <row r="201" spans="12:14">
      <c r="M201" s="377">
        <f t="shared" si="10"/>
        <v>0</v>
      </c>
      <c r="N201" s="377" t="str">
        <f t="shared" si="11"/>
        <v/>
      </c>
    </row>
    <row r="202" spans="12:14">
      <c r="M202" s="377">
        <f t="shared" si="10"/>
        <v>0</v>
      </c>
      <c r="N202" s="377" t="str">
        <f t="shared" si="11"/>
        <v/>
      </c>
    </row>
    <row r="203" spans="12:14">
      <c r="L203" s="430"/>
      <c r="M203" s="377">
        <f t="shared" si="10"/>
        <v>0</v>
      </c>
      <c r="N203" s="377" t="str">
        <f t="shared" si="11"/>
        <v/>
      </c>
    </row>
    <row r="204" spans="12:14">
      <c r="L204" s="430"/>
      <c r="M204" s="377">
        <f t="shared" si="10"/>
        <v>0</v>
      </c>
      <c r="N204" s="377" t="str">
        <f t="shared" si="11"/>
        <v/>
      </c>
    </row>
    <row r="205" spans="12:14">
      <c r="L205" s="430"/>
      <c r="M205" s="377">
        <f t="shared" si="10"/>
        <v>0</v>
      </c>
      <c r="N205" s="377" t="str">
        <f t="shared" si="11"/>
        <v/>
      </c>
    </row>
    <row r="206" spans="12:14">
      <c r="L206" s="430"/>
      <c r="M206" s="377">
        <f t="shared" si="10"/>
        <v>0</v>
      </c>
      <c r="N206" s="377" t="str">
        <f t="shared" si="11"/>
        <v/>
      </c>
    </row>
    <row r="207" spans="12:14">
      <c r="L207" s="430"/>
      <c r="M207" s="377">
        <f t="shared" si="10"/>
        <v>0</v>
      </c>
      <c r="N207" s="377" t="str">
        <f t="shared" si="11"/>
        <v/>
      </c>
    </row>
    <row r="208" spans="12:14">
      <c r="L208" s="430"/>
      <c r="M208" s="377">
        <f t="shared" si="10"/>
        <v>0</v>
      </c>
      <c r="N208" s="377" t="str">
        <f t="shared" si="11"/>
        <v/>
      </c>
    </row>
    <row r="209" spans="12:14">
      <c r="L209" s="430"/>
      <c r="M209" s="377">
        <f t="shared" si="10"/>
        <v>0</v>
      </c>
      <c r="N209" s="377" t="str">
        <f t="shared" si="11"/>
        <v/>
      </c>
    </row>
    <row r="210" spans="12:14">
      <c r="L210" s="430"/>
      <c r="M210" s="377">
        <f t="shared" si="10"/>
        <v>0</v>
      </c>
      <c r="N210" s="377" t="str">
        <f t="shared" si="11"/>
        <v/>
      </c>
    </row>
    <row r="211" spans="12:14">
      <c r="L211" s="430"/>
      <c r="M211" s="377">
        <f t="shared" si="10"/>
        <v>0</v>
      </c>
      <c r="N211" s="377" t="str">
        <f t="shared" si="11"/>
        <v/>
      </c>
    </row>
    <row r="212" spans="12:14">
      <c r="L212" s="430"/>
      <c r="M212" s="377">
        <f t="shared" si="10"/>
        <v>0</v>
      </c>
      <c r="N212" s="377" t="str">
        <f t="shared" si="11"/>
        <v/>
      </c>
    </row>
    <row r="213" spans="12:14">
      <c r="L213" s="430"/>
      <c r="M213" s="377">
        <f t="shared" si="10"/>
        <v>0</v>
      </c>
      <c r="N213" s="377" t="str">
        <f t="shared" si="11"/>
        <v/>
      </c>
    </row>
    <row r="214" spans="12:14">
      <c r="L214" s="430"/>
      <c r="M214" s="377">
        <f t="shared" si="10"/>
        <v>0</v>
      </c>
      <c r="N214" s="377" t="str">
        <f t="shared" si="11"/>
        <v/>
      </c>
    </row>
    <row r="215" spans="12:14">
      <c r="L215" s="430"/>
      <c r="M215" s="377">
        <f t="shared" si="10"/>
        <v>0</v>
      </c>
      <c r="N215" s="377" t="str">
        <f t="shared" si="11"/>
        <v/>
      </c>
    </row>
    <row r="216" spans="12:14">
      <c r="L216" s="430"/>
      <c r="M216" s="377">
        <f t="shared" si="10"/>
        <v>0</v>
      </c>
      <c r="N216" s="377" t="str">
        <f t="shared" si="11"/>
        <v/>
      </c>
    </row>
    <row r="217" spans="12:14">
      <c r="L217" s="430"/>
      <c r="M217" s="377">
        <f t="shared" si="10"/>
        <v>0</v>
      </c>
      <c r="N217" s="377" t="str">
        <f t="shared" si="11"/>
        <v/>
      </c>
    </row>
    <row r="218" spans="12:14">
      <c r="L218" s="430"/>
      <c r="M218" s="377">
        <f t="shared" si="10"/>
        <v>0</v>
      </c>
      <c r="N218" s="377" t="str">
        <f t="shared" si="11"/>
        <v/>
      </c>
    </row>
    <row r="219" spans="12:14">
      <c r="L219" s="430"/>
      <c r="M219" s="377">
        <f t="shared" si="10"/>
        <v>0</v>
      </c>
      <c r="N219" s="377" t="str">
        <f t="shared" si="11"/>
        <v/>
      </c>
    </row>
    <row r="220" spans="12:14">
      <c r="L220" s="430"/>
      <c r="M220" s="377">
        <f t="shared" si="10"/>
        <v>0</v>
      </c>
      <c r="N220" s="377" t="str">
        <f t="shared" si="11"/>
        <v/>
      </c>
    </row>
    <row r="221" spans="12:14">
      <c r="L221" s="430"/>
      <c r="M221" s="377">
        <f t="shared" si="10"/>
        <v>0</v>
      </c>
      <c r="N221" s="377" t="str">
        <f t="shared" si="11"/>
        <v/>
      </c>
    </row>
    <row r="222" spans="12:14">
      <c r="L222" s="430"/>
      <c r="M222" s="377">
        <f t="shared" si="10"/>
        <v>0</v>
      </c>
      <c r="N222" s="377" t="str">
        <f t="shared" si="11"/>
        <v/>
      </c>
    </row>
    <row r="223" spans="12:14">
      <c r="L223" s="430"/>
      <c r="M223" s="377">
        <f t="shared" si="10"/>
        <v>0</v>
      </c>
      <c r="N223" s="377" t="str">
        <f t="shared" si="11"/>
        <v/>
      </c>
    </row>
    <row r="224" spans="12:14">
      <c r="L224" s="970"/>
      <c r="M224" s="377">
        <f t="shared" si="10"/>
        <v>0</v>
      </c>
      <c r="N224" s="377" t="str">
        <f t="shared" si="11"/>
        <v/>
      </c>
    </row>
    <row r="225" spans="12:14">
      <c r="L225" s="970"/>
      <c r="M225" s="377">
        <f t="shared" si="10"/>
        <v>0</v>
      </c>
      <c r="N225" s="377" t="str">
        <f t="shared" si="11"/>
        <v/>
      </c>
    </row>
    <row r="226" spans="12:14">
      <c r="L226" s="970"/>
      <c r="M226" s="377">
        <f t="shared" si="10"/>
        <v>0</v>
      </c>
      <c r="N226" s="377" t="str">
        <f t="shared" si="11"/>
        <v/>
      </c>
    </row>
    <row r="227" spans="12:14">
      <c r="L227" s="970"/>
      <c r="M227" s="377">
        <f t="shared" si="10"/>
        <v>0</v>
      </c>
      <c r="N227" s="377" t="str">
        <f t="shared" si="11"/>
        <v/>
      </c>
    </row>
    <row r="228" spans="12:14">
      <c r="L228" s="970"/>
      <c r="M228" s="377">
        <f t="shared" si="10"/>
        <v>0</v>
      </c>
      <c r="N228" s="377" t="str">
        <f t="shared" si="11"/>
        <v/>
      </c>
    </row>
    <row r="229" spans="12:14">
      <c r="L229" s="970"/>
      <c r="M229" s="377">
        <f t="shared" si="10"/>
        <v>0</v>
      </c>
      <c r="N229" s="377" t="str">
        <f t="shared" si="11"/>
        <v/>
      </c>
    </row>
    <row r="230" spans="12:14">
      <c r="L230" s="970"/>
      <c r="M230" s="377">
        <f t="shared" si="10"/>
        <v>0</v>
      </c>
      <c r="N230" s="377" t="str">
        <f t="shared" si="11"/>
        <v/>
      </c>
    </row>
    <row r="231" spans="12:14">
      <c r="L231" s="970"/>
      <c r="M231" s="377">
        <f t="shared" si="10"/>
        <v>0</v>
      </c>
      <c r="N231" s="377" t="str">
        <f t="shared" si="11"/>
        <v/>
      </c>
    </row>
    <row r="232" spans="12:14">
      <c r="L232" s="970"/>
      <c r="M232" s="377">
        <f t="shared" si="10"/>
        <v>0</v>
      </c>
      <c r="N232" s="377" t="str">
        <f t="shared" si="11"/>
        <v/>
      </c>
    </row>
    <row r="233" spans="12:14">
      <c r="L233" s="970"/>
      <c r="M233" s="377">
        <f t="shared" si="10"/>
        <v>0</v>
      </c>
      <c r="N233" s="377" t="str">
        <f t="shared" si="11"/>
        <v/>
      </c>
    </row>
    <row r="234" spans="12:14">
      <c r="L234" s="970"/>
      <c r="M234" s="377">
        <f t="shared" si="10"/>
        <v>0</v>
      </c>
      <c r="N234" s="377" t="str">
        <f t="shared" si="11"/>
        <v/>
      </c>
    </row>
    <row r="235" spans="12:14">
      <c r="L235" s="970"/>
      <c r="M235" s="377">
        <f t="shared" si="10"/>
        <v>0</v>
      </c>
      <c r="N235" s="377" t="str">
        <f t="shared" si="11"/>
        <v/>
      </c>
    </row>
    <row r="236" spans="12:14">
      <c r="L236" s="970"/>
      <c r="M236" s="377">
        <f t="shared" si="10"/>
        <v>0</v>
      </c>
      <c r="N236" s="377" t="str">
        <f t="shared" si="11"/>
        <v/>
      </c>
    </row>
    <row r="237" spans="12:14">
      <c r="L237" s="970"/>
      <c r="M237" s="377">
        <f t="shared" si="10"/>
        <v>0</v>
      </c>
      <c r="N237" s="377" t="str">
        <f t="shared" si="11"/>
        <v/>
      </c>
    </row>
    <row r="238" spans="12:14">
      <c r="L238" s="970"/>
      <c r="M238" s="377">
        <f t="shared" si="10"/>
        <v>0</v>
      </c>
      <c r="N238" s="377" t="str">
        <f t="shared" si="11"/>
        <v/>
      </c>
    </row>
    <row r="239" spans="12:14">
      <c r="L239" s="970"/>
      <c r="M239" s="377">
        <f t="shared" si="10"/>
        <v>0</v>
      </c>
      <c r="N239" s="377" t="str">
        <f t="shared" si="11"/>
        <v/>
      </c>
    </row>
    <row r="240" spans="12:14">
      <c r="L240" s="970"/>
      <c r="M240" s="377">
        <f t="shared" si="10"/>
        <v>0</v>
      </c>
      <c r="N240" s="377" t="str">
        <f t="shared" si="11"/>
        <v/>
      </c>
    </row>
    <row r="241" spans="12:14">
      <c r="L241" s="970"/>
      <c r="M241" s="377">
        <f t="shared" si="10"/>
        <v>0</v>
      </c>
      <c r="N241" s="377" t="str">
        <f t="shared" si="11"/>
        <v/>
      </c>
    </row>
    <row r="242" spans="12:14">
      <c r="L242" s="970"/>
      <c r="M242" s="377">
        <f t="shared" si="10"/>
        <v>0</v>
      </c>
      <c r="N242" s="377" t="str">
        <f t="shared" si="11"/>
        <v/>
      </c>
    </row>
    <row r="243" spans="12:14">
      <c r="L243" s="970"/>
      <c r="M243" s="377">
        <f t="shared" si="10"/>
        <v>0</v>
      </c>
      <c r="N243" s="377" t="str">
        <f t="shared" si="11"/>
        <v/>
      </c>
    </row>
    <row r="244" spans="12:14">
      <c r="L244" s="970"/>
      <c r="M244" s="377">
        <f t="shared" si="10"/>
        <v>0</v>
      </c>
      <c r="N244" s="377" t="str">
        <f t="shared" si="11"/>
        <v/>
      </c>
    </row>
    <row r="245" spans="12:14">
      <c r="L245" s="970"/>
      <c r="M245" s="377">
        <f t="shared" si="10"/>
        <v>0</v>
      </c>
      <c r="N245" s="377" t="str">
        <f t="shared" si="11"/>
        <v/>
      </c>
    </row>
    <row r="246" spans="12:14">
      <c r="L246" s="430"/>
      <c r="M246" s="377">
        <f t="shared" si="10"/>
        <v>0</v>
      </c>
      <c r="N246" s="377" t="str">
        <f t="shared" si="11"/>
        <v/>
      </c>
    </row>
    <row r="247" spans="12:14">
      <c r="L247" s="430"/>
      <c r="M247" s="377">
        <f t="shared" si="10"/>
        <v>0</v>
      </c>
      <c r="N247" s="377" t="str">
        <f t="shared" si="11"/>
        <v/>
      </c>
    </row>
    <row r="248" spans="12:14">
      <c r="L248" s="430"/>
      <c r="M248" s="377">
        <f t="shared" si="10"/>
        <v>0</v>
      </c>
      <c r="N248" s="377" t="str">
        <f t="shared" si="11"/>
        <v/>
      </c>
    </row>
    <row r="249" spans="12:14">
      <c r="L249" s="430"/>
      <c r="M249" s="377">
        <f t="shared" si="10"/>
        <v>0</v>
      </c>
      <c r="N249" s="377" t="str">
        <f t="shared" si="11"/>
        <v/>
      </c>
    </row>
    <row r="250" spans="12:14">
      <c r="L250" s="430"/>
      <c r="M250" s="377">
        <f t="shared" si="10"/>
        <v>0</v>
      </c>
      <c r="N250" s="377" t="str">
        <f t="shared" si="11"/>
        <v/>
      </c>
    </row>
    <row r="251" spans="12:14">
      <c r="L251" s="430"/>
      <c r="M251" s="377">
        <f t="shared" si="10"/>
        <v>0</v>
      </c>
      <c r="N251" s="377" t="str">
        <f t="shared" si="11"/>
        <v/>
      </c>
    </row>
    <row r="252" spans="12:14">
      <c r="L252" s="430"/>
      <c r="M252" s="377">
        <f t="shared" si="10"/>
        <v>0</v>
      </c>
      <c r="N252" s="377" t="str">
        <f t="shared" si="11"/>
        <v/>
      </c>
    </row>
    <row r="253" spans="12:14">
      <c r="M253" s="377">
        <f t="shared" si="10"/>
        <v>0</v>
      </c>
      <c r="N253" s="377" t="str">
        <f t="shared" si="11"/>
        <v/>
      </c>
    </row>
    <row r="254" spans="12:14">
      <c r="M254" s="377">
        <f t="shared" ref="M254:M317" si="12">IF(ISNUMBER(FIND("/",$B239,1)),MID($B239,1,FIND("/",$B239,1)-1),$B239)</f>
        <v>0</v>
      </c>
      <c r="N254" s="377" t="str">
        <f t="shared" ref="N254:N317" si="13">IF(ISNUMBER(FIND("/",$B239,1)),MID($B239,FIND("/",$B239,1)+1,LEN($B239)),"")</f>
        <v/>
      </c>
    </row>
    <row r="255" spans="12:14">
      <c r="M255" s="377">
        <f t="shared" si="12"/>
        <v>0</v>
      </c>
      <c r="N255" s="377" t="str">
        <f t="shared" si="13"/>
        <v/>
      </c>
    </row>
    <row r="256" spans="12:14">
      <c r="M256" s="377">
        <f t="shared" si="12"/>
        <v>0</v>
      </c>
      <c r="N256" s="377" t="str">
        <f t="shared" si="13"/>
        <v/>
      </c>
    </row>
    <row r="257" spans="13:14">
      <c r="M257" s="377">
        <f t="shared" si="12"/>
        <v>0</v>
      </c>
      <c r="N257" s="377" t="str">
        <f t="shared" si="13"/>
        <v/>
      </c>
    </row>
    <row r="258" spans="13:14">
      <c r="M258" s="377">
        <f t="shared" si="12"/>
        <v>0</v>
      </c>
      <c r="N258" s="377" t="str">
        <f t="shared" si="13"/>
        <v/>
      </c>
    </row>
    <row r="259" spans="13:14">
      <c r="M259" s="377">
        <f t="shared" si="12"/>
        <v>0</v>
      </c>
      <c r="N259" s="377" t="str">
        <f t="shared" si="13"/>
        <v/>
      </c>
    </row>
    <row r="260" spans="13:14">
      <c r="M260" s="377">
        <f t="shared" si="12"/>
        <v>0</v>
      </c>
      <c r="N260" s="377" t="str">
        <f t="shared" si="13"/>
        <v/>
      </c>
    </row>
    <row r="261" spans="13:14">
      <c r="M261" s="377">
        <f t="shared" si="12"/>
        <v>0</v>
      </c>
      <c r="N261" s="377" t="str">
        <f t="shared" si="13"/>
        <v/>
      </c>
    </row>
    <row r="262" spans="13:14">
      <c r="M262" s="377">
        <f t="shared" si="12"/>
        <v>0</v>
      </c>
      <c r="N262" s="377" t="str">
        <f t="shared" si="13"/>
        <v/>
      </c>
    </row>
    <row r="263" spans="13:14">
      <c r="M263" s="377">
        <f t="shared" si="12"/>
        <v>0</v>
      </c>
      <c r="N263" s="377" t="str">
        <f t="shared" si="13"/>
        <v/>
      </c>
    </row>
    <row r="264" spans="13:14">
      <c r="M264" s="377">
        <f t="shared" si="12"/>
        <v>0</v>
      </c>
      <c r="N264" s="377" t="str">
        <f t="shared" si="13"/>
        <v/>
      </c>
    </row>
    <row r="265" spans="13:14">
      <c r="M265" s="377">
        <f t="shared" si="12"/>
        <v>0</v>
      </c>
      <c r="N265" s="377" t="str">
        <f t="shared" si="13"/>
        <v/>
      </c>
    </row>
    <row r="266" spans="13:14">
      <c r="M266" s="377">
        <f t="shared" si="12"/>
        <v>0</v>
      </c>
      <c r="N266" s="377" t="str">
        <f t="shared" si="13"/>
        <v/>
      </c>
    </row>
    <row r="267" spans="13:14">
      <c r="M267" s="377">
        <f t="shared" si="12"/>
        <v>0</v>
      </c>
      <c r="N267" s="377" t="str">
        <f t="shared" si="13"/>
        <v/>
      </c>
    </row>
    <row r="268" spans="13:14">
      <c r="M268" s="377">
        <f t="shared" si="12"/>
        <v>0</v>
      </c>
      <c r="N268" s="377" t="str">
        <f t="shared" si="13"/>
        <v/>
      </c>
    </row>
    <row r="269" spans="13:14">
      <c r="M269" s="377">
        <f t="shared" si="12"/>
        <v>0</v>
      </c>
      <c r="N269" s="377" t="str">
        <f t="shared" si="13"/>
        <v/>
      </c>
    </row>
    <row r="270" spans="13:14">
      <c r="M270" s="377">
        <f t="shared" si="12"/>
        <v>0</v>
      </c>
      <c r="N270" s="377" t="str">
        <f t="shared" si="13"/>
        <v/>
      </c>
    </row>
    <row r="271" spans="13:14">
      <c r="M271" s="377">
        <f t="shared" si="12"/>
        <v>0</v>
      </c>
      <c r="N271" s="377" t="str">
        <f t="shared" si="13"/>
        <v/>
      </c>
    </row>
    <row r="272" spans="13:14">
      <c r="M272" s="377">
        <f t="shared" si="12"/>
        <v>0</v>
      </c>
      <c r="N272" s="377" t="str">
        <f t="shared" si="13"/>
        <v/>
      </c>
    </row>
    <row r="273" spans="13:14">
      <c r="M273" s="377">
        <f t="shared" si="12"/>
        <v>0</v>
      </c>
      <c r="N273" s="377" t="str">
        <f t="shared" si="13"/>
        <v/>
      </c>
    </row>
    <row r="274" spans="13:14">
      <c r="M274" s="377">
        <f t="shared" si="12"/>
        <v>0</v>
      </c>
      <c r="N274" s="377" t="str">
        <f t="shared" si="13"/>
        <v/>
      </c>
    </row>
    <row r="275" spans="13:14">
      <c r="M275" s="377">
        <f t="shared" si="12"/>
        <v>0</v>
      </c>
      <c r="N275" s="377" t="str">
        <f t="shared" si="13"/>
        <v/>
      </c>
    </row>
    <row r="276" spans="13:14">
      <c r="M276" s="377">
        <f t="shared" si="12"/>
        <v>0</v>
      </c>
      <c r="N276" s="377" t="str">
        <f t="shared" si="13"/>
        <v/>
      </c>
    </row>
    <row r="277" spans="13:14">
      <c r="M277" s="377">
        <f t="shared" si="12"/>
        <v>0</v>
      </c>
      <c r="N277" s="377" t="str">
        <f t="shared" si="13"/>
        <v/>
      </c>
    </row>
    <row r="278" spans="13:14">
      <c r="M278" s="377">
        <f t="shared" si="12"/>
        <v>0</v>
      </c>
      <c r="N278" s="377" t="str">
        <f t="shared" si="13"/>
        <v/>
      </c>
    </row>
    <row r="279" spans="13:14">
      <c r="M279" s="377">
        <f t="shared" si="12"/>
        <v>0</v>
      </c>
      <c r="N279" s="377" t="str">
        <f t="shared" si="13"/>
        <v/>
      </c>
    </row>
    <row r="280" spans="13:14">
      <c r="M280" s="377">
        <f t="shared" si="12"/>
        <v>0</v>
      </c>
      <c r="N280" s="377" t="str">
        <f t="shared" si="13"/>
        <v/>
      </c>
    </row>
    <row r="281" spans="13:14">
      <c r="M281" s="377">
        <f t="shared" si="12"/>
        <v>0</v>
      </c>
      <c r="N281" s="377" t="str">
        <f t="shared" si="13"/>
        <v/>
      </c>
    </row>
    <row r="282" spans="13:14">
      <c r="M282" s="377">
        <f t="shared" si="12"/>
        <v>0</v>
      </c>
      <c r="N282" s="377" t="str">
        <f t="shared" si="13"/>
        <v/>
      </c>
    </row>
    <row r="283" spans="13:14">
      <c r="M283" s="377">
        <f t="shared" si="12"/>
        <v>0</v>
      </c>
      <c r="N283" s="377" t="str">
        <f t="shared" si="13"/>
        <v/>
      </c>
    </row>
    <row r="284" spans="13:14">
      <c r="M284" s="377">
        <f t="shared" si="12"/>
        <v>0</v>
      </c>
      <c r="N284" s="377" t="str">
        <f t="shared" si="13"/>
        <v/>
      </c>
    </row>
    <row r="285" spans="13:14">
      <c r="M285" s="377">
        <f t="shared" si="12"/>
        <v>0</v>
      </c>
      <c r="N285" s="377" t="str">
        <f t="shared" si="13"/>
        <v/>
      </c>
    </row>
    <row r="286" spans="13:14">
      <c r="M286" s="377">
        <f t="shared" si="12"/>
        <v>0</v>
      </c>
      <c r="N286" s="377" t="str">
        <f t="shared" si="13"/>
        <v/>
      </c>
    </row>
    <row r="287" spans="13:14">
      <c r="M287" s="377">
        <f t="shared" si="12"/>
        <v>0</v>
      </c>
      <c r="N287" s="377" t="str">
        <f t="shared" si="13"/>
        <v/>
      </c>
    </row>
    <row r="288" spans="13:14">
      <c r="M288" s="377">
        <f t="shared" si="12"/>
        <v>0</v>
      </c>
      <c r="N288" s="377" t="str">
        <f t="shared" si="13"/>
        <v/>
      </c>
    </row>
    <row r="289" spans="13:14">
      <c r="M289" s="377">
        <f t="shared" si="12"/>
        <v>0</v>
      </c>
      <c r="N289" s="377" t="str">
        <f t="shared" si="13"/>
        <v/>
      </c>
    </row>
    <row r="290" spans="13:14">
      <c r="M290" s="377">
        <f t="shared" si="12"/>
        <v>0</v>
      </c>
      <c r="N290" s="377" t="str">
        <f t="shared" si="13"/>
        <v/>
      </c>
    </row>
    <row r="291" spans="13:14">
      <c r="M291" s="377">
        <f t="shared" si="12"/>
        <v>0</v>
      </c>
      <c r="N291" s="377" t="str">
        <f t="shared" si="13"/>
        <v/>
      </c>
    </row>
    <row r="292" spans="13:14">
      <c r="M292" s="377">
        <f t="shared" si="12"/>
        <v>0</v>
      </c>
      <c r="N292" s="377" t="str">
        <f t="shared" si="13"/>
        <v/>
      </c>
    </row>
    <row r="293" spans="13:14">
      <c r="M293" s="377">
        <f t="shared" si="12"/>
        <v>0</v>
      </c>
      <c r="N293" s="377" t="str">
        <f t="shared" si="13"/>
        <v/>
      </c>
    </row>
    <row r="294" spans="13:14">
      <c r="M294" s="377">
        <f t="shared" si="12"/>
        <v>0</v>
      </c>
      <c r="N294" s="377" t="str">
        <f t="shared" si="13"/>
        <v/>
      </c>
    </row>
    <row r="295" spans="13:14">
      <c r="M295" s="377">
        <f t="shared" si="12"/>
        <v>0</v>
      </c>
      <c r="N295" s="377" t="str">
        <f t="shared" si="13"/>
        <v/>
      </c>
    </row>
    <row r="296" spans="13:14">
      <c r="M296" s="377">
        <f t="shared" si="12"/>
        <v>0</v>
      </c>
      <c r="N296" s="377" t="str">
        <f t="shared" si="13"/>
        <v/>
      </c>
    </row>
    <row r="297" spans="13:14">
      <c r="M297" s="377">
        <f t="shared" si="12"/>
        <v>0</v>
      </c>
      <c r="N297" s="377" t="str">
        <f t="shared" si="13"/>
        <v/>
      </c>
    </row>
    <row r="298" spans="13:14">
      <c r="M298" s="377">
        <f t="shared" si="12"/>
        <v>0</v>
      </c>
      <c r="N298" s="377" t="str">
        <f t="shared" si="13"/>
        <v/>
      </c>
    </row>
    <row r="299" spans="13:14">
      <c r="M299" s="377">
        <f t="shared" si="12"/>
        <v>0</v>
      </c>
      <c r="N299" s="377" t="str">
        <f t="shared" si="13"/>
        <v/>
      </c>
    </row>
    <row r="300" spans="13:14">
      <c r="M300" s="377">
        <f t="shared" si="12"/>
        <v>0</v>
      </c>
      <c r="N300" s="377" t="str">
        <f t="shared" si="13"/>
        <v/>
      </c>
    </row>
    <row r="301" spans="13:14">
      <c r="M301" s="377">
        <f t="shared" si="12"/>
        <v>0</v>
      </c>
      <c r="N301" s="377" t="str">
        <f t="shared" si="13"/>
        <v/>
      </c>
    </row>
    <row r="302" spans="13:14">
      <c r="M302" s="377">
        <f t="shared" si="12"/>
        <v>0</v>
      </c>
      <c r="N302" s="377" t="str">
        <f t="shared" si="13"/>
        <v/>
      </c>
    </row>
    <row r="303" spans="13:14">
      <c r="M303" s="377">
        <f t="shared" si="12"/>
        <v>0</v>
      </c>
      <c r="N303" s="377" t="str">
        <f t="shared" si="13"/>
        <v/>
      </c>
    </row>
    <row r="304" spans="13:14">
      <c r="M304" s="377">
        <f t="shared" si="12"/>
        <v>0</v>
      </c>
      <c r="N304" s="377" t="str">
        <f t="shared" si="13"/>
        <v/>
      </c>
    </row>
    <row r="305" spans="13:14">
      <c r="M305" s="377">
        <f t="shared" si="12"/>
        <v>0</v>
      </c>
      <c r="N305" s="377" t="str">
        <f t="shared" si="13"/>
        <v/>
      </c>
    </row>
    <row r="306" spans="13:14">
      <c r="M306" s="377">
        <f t="shared" si="12"/>
        <v>0</v>
      </c>
      <c r="N306" s="377" t="str">
        <f t="shared" si="13"/>
        <v/>
      </c>
    </row>
    <row r="307" spans="13:14">
      <c r="M307" s="377">
        <f t="shared" si="12"/>
        <v>0</v>
      </c>
      <c r="N307" s="377" t="str">
        <f t="shared" si="13"/>
        <v/>
      </c>
    </row>
    <row r="308" spans="13:14">
      <c r="M308" s="377">
        <f t="shared" si="12"/>
        <v>0</v>
      </c>
      <c r="N308" s="377" t="str">
        <f t="shared" si="13"/>
        <v/>
      </c>
    </row>
    <row r="309" spans="13:14">
      <c r="M309" s="377">
        <f t="shared" si="12"/>
        <v>0</v>
      </c>
      <c r="N309" s="377" t="str">
        <f t="shared" si="13"/>
        <v/>
      </c>
    </row>
    <row r="310" spans="13:14">
      <c r="M310" s="377">
        <f t="shared" si="12"/>
        <v>0</v>
      </c>
      <c r="N310" s="377" t="str">
        <f t="shared" si="13"/>
        <v/>
      </c>
    </row>
    <row r="311" spans="13:14">
      <c r="M311" s="377">
        <f t="shared" si="12"/>
        <v>0</v>
      </c>
      <c r="N311" s="377" t="str">
        <f t="shared" si="13"/>
        <v/>
      </c>
    </row>
    <row r="312" spans="13:14">
      <c r="M312" s="377">
        <f t="shared" si="12"/>
        <v>0</v>
      </c>
      <c r="N312" s="377" t="str">
        <f t="shared" si="13"/>
        <v/>
      </c>
    </row>
    <row r="313" spans="13:14">
      <c r="M313" s="377">
        <f t="shared" si="12"/>
        <v>0</v>
      </c>
      <c r="N313" s="377" t="str">
        <f t="shared" si="13"/>
        <v/>
      </c>
    </row>
    <row r="314" spans="13:14">
      <c r="M314" s="377">
        <f t="shared" si="12"/>
        <v>0</v>
      </c>
      <c r="N314" s="377" t="str">
        <f t="shared" si="13"/>
        <v/>
      </c>
    </row>
    <row r="315" spans="13:14">
      <c r="M315" s="377">
        <f t="shared" si="12"/>
        <v>0</v>
      </c>
      <c r="N315" s="377" t="str">
        <f t="shared" si="13"/>
        <v/>
      </c>
    </row>
    <row r="316" spans="13:14">
      <c r="M316" s="377">
        <f t="shared" si="12"/>
        <v>0</v>
      </c>
      <c r="N316" s="377" t="str">
        <f t="shared" si="13"/>
        <v/>
      </c>
    </row>
    <row r="317" spans="13:14">
      <c r="M317" s="377">
        <f t="shared" si="12"/>
        <v>0</v>
      </c>
      <c r="N317" s="377" t="str">
        <f t="shared" si="13"/>
        <v/>
      </c>
    </row>
    <row r="318" spans="13:14">
      <c r="M318" s="377">
        <f t="shared" ref="M318:M330" si="14">IF(ISNUMBER(FIND("/",$B303,1)),MID($B303,1,FIND("/",$B303,1)-1),$B303)</f>
        <v>0</v>
      </c>
      <c r="N318" s="377" t="str">
        <f t="shared" ref="N318:N330" si="15">IF(ISNUMBER(FIND("/",$B303,1)),MID($B303,FIND("/",$B303,1)+1,LEN($B303)),"")</f>
        <v/>
      </c>
    </row>
    <row r="319" spans="13:14">
      <c r="M319" s="377">
        <f t="shared" si="14"/>
        <v>0</v>
      </c>
      <c r="N319" s="377" t="str">
        <f t="shared" si="15"/>
        <v/>
      </c>
    </row>
    <row r="320" spans="13:14">
      <c r="M320" s="377">
        <f t="shared" si="14"/>
        <v>0</v>
      </c>
      <c r="N320" s="377" t="str">
        <f t="shared" si="15"/>
        <v/>
      </c>
    </row>
    <row r="321" spans="12:14">
      <c r="M321" s="377">
        <f t="shared" si="14"/>
        <v>0</v>
      </c>
      <c r="N321" s="377" t="str">
        <f t="shared" si="15"/>
        <v/>
      </c>
    </row>
    <row r="322" spans="12:14">
      <c r="M322" s="377">
        <f t="shared" si="14"/>
        <v>0</v>
      </c>
      <c r="N322" s="377" t="str">
        <f t="shared" si="15"/>
        <v/>
      </c>
    </row>
    <row r="323" spans="12:14">
      <c r="M323" s="377">
        <f t="shared" si="14"/>
        <v>0</v>
      </c>
      <c r="N323" s="377" t="str">
        <f t="shared" si="15"/>
        <v/>
      </c>
    </row>
    <row r="324" spans="12:14">
      <c r="M324" s="377">
        <f t="shared" si="14"/>
        <v>0</v>
      </c>
      <c r="N324" s="377" t="str">
        <f t="shared" si="15"/>
        <v/>
      </c>
    </row>
    <row r="325" spans="12:14">
      <c r="M325" s="377">
        <f t="shared" si="14"/>
        <v>0</v>
      </c>
      <c r="N325" s="377" t="str">
        <f t="shared" si="15"/>
        <v/>
      </c>
    </row>
    <row r="326" spans="12:14">
      <c r="M326" s="377">
        <f t="shared" si="14"/>
        <v>0</v>
      </c>
      <c r="N326" s="377" t="str">
        <f t="shared" si="15"/>
        <v/>
      </c>
    </row>
    <row r="327" spans="12:14">
      <c r="M327" s="377">
        <f t="shared" si="14"/>
        <v>0</v>
      </c>
      <c r="N327" s="377" t="str">
        <f t="shared" si="15"/>
        <v/>
      </c>
    </row>
    <row r="328" spans="12:14">
      <c r="M328" s="377">
        <f t="shared" si="14"/>
        <v>0</v>
      </c>
      <c r="N328" s="377" t="str">
        <f t="shared" si="15"/>
        <v/>
      </c>
    </row>
    <row r="329" spans="12:14">
      <c r="M329" s="377">
        <f t="shared" si="14"/>
        <v>0</v>
      </c>
      <c r="N329" s="377" t="str">
        <f t="shared" si="15"/>
        <v/>
      </c>
    </row>
    <row r="330" spans="12:14">
      <c r="M330" s="377">
        <f t="shared" si="14"/>
        <v>0</v>
      </c>
      <c r="N330" s="377" t="str">
        <f t="shared" si="15"/>
        <v/>
      </c>
    </row>
    <row r="333" spans="12:14">
      <c r="L333" s="430"/>
    </row>
    <row r="334" spans="12:14">
      <c r="L334" s="430"/>
    </row>
  </sheetData>
  <mergeCells count="3">
    <mergeCell ref="A1:H1"/>
    <mergeCell ref="A3:G3"/>
    <mergeCell ref="A43:B43"/>
  </mergeCells>
  <conditionalFormatting sqref="E9:F26 E42:F42">
    <cfRule type="containsText" dxfId="190" priority="21" operator="containsText" text="CADUCADO">
      <formula>NOT(ISERROR(SEARCH("CADUCADO",E9)))</formula>
    </cfRule>
    <cfRule type="expression" dxfId="189" priority="22">
      <formula xml:space="preserve"> CADUCADO</formula>
    </cfRule>
  </conditionalFormatting>
  <conditionalFormatting sqref="F9:F26 F42">
    <cfRule type="containsText" dxfId="188" priority="20" operator="containsText" text="ALERTA">
      <formula>NOT(ISERROR(SEARCH("ALERTA",F9)))</formula>
    </cfRule>
  </conditionalFormatting>
  <conditionalFormatting sqref="E5:E8">
    <cfRule type="containsText" dxfId="187" priority="16" operator="containsText" text="CADUCADO">
      <formula>NOT(ISERROR(SEARCH("CADUCADO",E5)))</formula>
    </cfRule>
    <cfRule type="expression" dxfId="186" priority="17">
      <formula xml:space="preserve"> CADUCADO</formula>
    </cfRule>
  </conditionalFormatting>
  <conditionalFormatting sqref="F5:F8">
    <cfRule type="containsText" dxfId="185" priority="14" operator="containsText" text="CADUCADO">
      <formula>NOT(ISERROR(SEARCH("CADUCADO",F5)))</formula>
    </cfRule>
    <cfRule type="expression" dxfId="184" priority="15">
      <formula xml:space="preserve"> CADUCADO</formula>
    </cfRule>
  </conditionalFormatting>
  <conditionalFormatting sqref="F5:F8">
    <cfRule type="containsText" dxfId="183" priority="13" operator="containsText" text="ALERTA">
      <formula>NOT(ISERROR(SEARCH("ALERTA",F5)))</formula>
    </cfRule>
  </conditionalFormatting>
  <conditionalFormatting sqref="E27:F32">
    <cfRule type="containsText" dxfId="182" priority="11" operator="containsText" text="CADUCADO">
      <formula>NOT(ISERROR(SEARCH("CADUCADO",E27)))</formula>
    </cfRule>
    <cfRule type="expression" dxfId="181" priority="12">
      <formula xml:space="preserve"> CADUCADO</formula>
    </cfRule>
  </conditionalFormatting>
  <conditionalFormatting sqref="F27:F32">
    <cfRule type="containsText" dxfId="180" priority="10" operator="containsText" text="ALERTA">
      <formula>NOT(ISERROR(SEARCH("ALERTA",F27)))</formula>
    </cfRule>
  </conditionalFormatting>
  <conditionalFormatting sqref="E33:F37 E39:F40">
    <cfRule type="containsText" dxfId="179" priority="8" operator="containsText" text="CADUCADO">
      <formula>NOT(ISERROR(SEARCH("CADUCADO",E33)))</formula>
    </cfRule>
    <cfRule type="expression" dxfId="178" priority="9">
      <formula xml:space="preserve"> CADUCADO</formula>
    </cfRule>
  </conditionalFormatting>
  <conditionalFormatting sqref="F33:F37 F39:F40">
    <cfRule type="containsText" dxfId="177" priority="7" operator="containsText" text="ALERTA">
      <formula>NOT(ISERROR(SEARCH("ALERTA",F33)))</formula>
    </cfRule>
  </conditionalFormatting>
  <conditionalFormatting sqref="E38:F38">
    <cfRule type="containsText" dxfId="176" priority="5" operator="containsText" text="CADUCADO">
      <formula>NOT(ISERROR(SEARCH("CADUCADO",E38)))</formula>
    </cfRule>
    <cfRule type="expression" dxfId="175" priority="6">
      <formula xml:space="preserve"> CADUCADO</formula>
    </cfRule>
  </conditionalFormatting>
  <conditionalFormatting sqref="F38">
    <cfRule type="containsText" dxfId="174" priority="4" operator="containsText" text="ALERTA">
      <formula>NOT(ISERROR(SEARCH("ALERTA",F38)))</formula>
    </cfRule>
  </conditionalFormatting>
  <conditionalFormatting sqref="E41:F41">
    <cfRule type="containsText" dxfId="173" priority="2" operator="containsText" text="CADUCADO">
      <formula>NOT(ISERROR(SEARCH("CADUCADO",E41)))</formula>
    </cfRule>
    <cfRule type="expression" dxfId="172" priority="3">
      <formula xml:space="preserve"> CADUCADO</formula>
    </cfRule>
  </conditionalFormatting>
  <conditionalFormatting sqref="F41">
    <cfRule type="containsText" dxfId="171" priority="1" operator="containsText" text="ALERTA">
      <formula>NOT(ISERROR(SEARCH("ALERTA",F41)))</formula>
    </cfRule>
  </conditionalFormatting>
  <hyperlinks>
    <hyperlink ref="A1:H1" location="TITULARES!A1" display="LISTA DE DIAGNOSTICADORES CON AUTORIZACIÓN DE COMERCIALIZACIÓN EN CUBA 2017"/>
  </hyperlinks>
  <pageMargins left="0.7" right="0.7" top="0.75" bottom="0.75" header="0.3" footer="0.3"/>
  <pageSetup orientation="portrait" verticalDpi="0"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CM338"/>
  <sheetViews>
    <sheetView workbookViewId="0">
      <selection activeCell="A23" sqref="A23:H24"/>
    </sheetView>
  </sheetViews>
  <sheetFormatPr baseColWidth="10" defaultRowHeight="15"/>
  <cols>
    <col min="1" max="1" width="15.140625" style="20" customWidth="1"/>
    <col min="2" max="2" width="14.42578125" style="20" customWidth="1"/>
    <col min="3" max="3" width="14.5703125" style="20" customWidth="1"/>
    <col min="4" max="4" width="14" style="20" customWidth="1"/>
    <col min="5" max="5" width="17.7109375" style="20" customWidth="1"/>
    <col min="6" max="6" width="17.5703125" style="20" customWidth="1"/>
    <col min="7" max="7" width="14.5703125" style="20" customWidth="1"/>
    <col min="8" max="8" width="48.42578125" style="20" customWidth="1"/>
    <col min="9" max="9" width="55.140625" style="20" customWidth="1"/>
    <col min="10" max="10" width="25.42578125" style="20" customWidth="1"/>
    <col min="11" max="11" width="26.85546875" style="58" customWidth="1"/>
    <col min="12" max="12" width="11.42578125" style="58" hidden="1" customWidth="1"/>
    <col min="13" max="13" width="12.85546875" style="58" hidden="1" customWidth="1"/>
    <col min="14" max="14" width="17.28515625" style="58" hidden="1" customWidth="1"/>
    <col min="15" max="15" width="11.5703125" style="20" hidden="1" customWidth="1"/>
    <col min="16" max="16" width="8.5703125" style="20" hidden="1" customWidth="1"/>
    <col min="17" max="17" width="12.140625" style="20" customWidth="1"/>
    <col min="18" max="19" width="11.42578125" style="20"/>
    <col min="20" max="27" width="0" style="20" hidden="1" customWidth="1"/>
    <col min="28" max="16384" width="11.42578125" style="20"/>
  </cols>
  <sheetData>
    <row r="1" spans="1:91">
      <c r="A1" s="2354" t="s">
        <v>4395</v>
      </c>
      <c r="B1" s="2354"/>
      <c r="C1" s="2354"/>
      <c r="D1" s="2354"/>
      <c r="E1" s="2354"/>
      <c r="F1" s="2354"/>
      <c r="G1" s="2354"/>
      <c r="H1" s="2354"/>
    </row>
    <row r="2" spans="1:91" ht="29.25" customHeight="1" thickBot="1">
      <c r="A2" s="580" t="s">
        <v>1747</v>
      </c>
      <c r="B2" s="473"/>
      <c r="C2" s="473"/>
      <c r="D2" s="473"/>
      <c r="E2" s="473"/>
      <c r="F2" s="473"/>
      <c r="M2" s="172"/>
      <c r="S2" s="661" t="s">
        <v>3838</v>
      </c>
      <c r="T2" s="662">
        <f ca="1">TODAY()</f>
        <v>44236</v>
      </c>
    </row>
    <row r="3" spans="1:91" ht="27" customHeight="1" thickTop="1" thickBot="1">
      <c r="A3" s="2375" t="s">
        <v>1490</v>
      </c>
      <c r="B3" s="2376"/>
      <c r="C3" s="2376"/>
      <c r="D3" s="2376"/>
      <c r="E3" s="2377"/>
      <c r="F3" s="2377"/>
      <c r="G3" s="2376"/>
      <c r="H3" s="572"/>
      <c r="I3" s="572"/>
      <c r="J3" s="572"/>
      <c r="K3" s="581"/>
    </row>
    <row r="4" spans="1:91" ht="38.25" customHeight="1" thickTop="1">
      <c r="A4" s="802" t="s">
        <v>2033</v>
      </c>
      <c r="B4" s="695" t="s">
        <v>1489</v>
      </c>
      <c r="C4" s="695" t="s">
        <v>1491</v>
      </c>
      <c r="D4" s="803" t="s">
        <v>1492</v>
      </c>
      <c r="E4" s="738" t="s">
        <v>3836</v>
      </c>
      <c r="F4" s="738" t="s">
        <v>3837</v>
      </c>
      <c r="G4" s="737" t="s">
        <v>1360</v>
      </c>
      <c r="H4" s="695" t="s">
        <v>925</v>
      </c>
      <c r="I4" s="695" t="s">
        <v>1493</v>
      </c>
      <c r="J4" s="695" t="s">
        <v>564</v>
      </c>
      <c r="K4" s="739" t="s">
        <v>1361</v>
      </c>
      <c r="L4" s="172" t="s">
        <v>2022</v>
      </c>
      <c r="M4" s="172" t="s">
        <v>2020</v>
      </c>
      <c r="N4" s="172" t="s">
        <v>2021</v>
      </c>
      <c r="O4" s="436" t="s">
        <v>2024</v>
      </c>
      <c r="P4" s="432"/>
      <c r="Q4" s="432"/>
      <c r="R4" s="432"/>
      <c r="S4" s="432"/>
      <c r="T4" s="823"/>
      <c r="U4" s="827">
        <v>2012</v>
      </c>
      <c r="V4" s="822">
        <v>2013</v>
      </c>
      <c r="W4" s="822">
        <v>2014</v>
      </c>
      <c r="X4" s="822">
        <v>2015</v>
      </c>
      <c r="Y4" s="822">
        <v>2016</v>
      </c>
      <c r="Z4" s="827" t="s">
        <v>3841</v>
      </c>
      <c r="AA4" s="850" t="s">
        <v>2025</v>
      </c>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row>
    <row r="5" spans="1:91" s="166" customFormat="1" ht="33" customHeight="1">
      <c r="A5" s="366" t="s">
        <v>2019</v>
      </c>
      <c r="B5" s="240" t="s">
        <v>245</v>
      </c>
      <c r="C5" s="241">
        <v>41137</v>
      </c>
      <c r="D5" s="404">
        <v>44774</v>
      </c>
      <c r="E5" s="798" t="str">
        <f t="shared" ref="E5:E25" ca="1" si="0">IF(D5&lt;=$T$2,"CADUCADO","VIGENTE")</f>
        <v>VIGENTE</v>
      </c>
      <c r="F5" s="798" t="str">
        <f t="shared" ref="F5:F25" ca="1" si="1">IF($T$2&gt;=(EDATE(D5,-4)),"ALERTA","OK")</f>
        <v>OK</v>
      </c>
      <c r="G5" s="240" t="s">
        <v>1615</v>
      </c>
      <c r="H5" s="243" t="s">
        <v>959</v>
      </c>
      <c r="I5" s="243" t="s">
        <v>960</v>
      </c>
      <c r="J5" s="1331"/>
      <c r="K5" s="367"/>
      <c r="L5" s="172"/>
      <c r="M5" s="172" t="e">
        <f>IF(ISNUMBER(FIND("/",#REF!,1)),MID(#REF!,1,FIND("/",#REF!,1)-1),#REF!)</f>
        <v>#REF!</v>
      </c>
      <c r="N5" s="172" t="str">
        <f>IF(ISNUMBER(FIND("/",#REF!,1)),MID(#REF!,FIND("/",#REF!,1)+1,LEN(#REF!)),"")</f>
        <v/>
      </c>
      <c r="O5" s="1712" t="s">
        <v>2033</v>
      </c>
      <c r="P5" s="1712" t="s">
        <v>2020</v>
      </c>
      <c r="Q5" s="1696" t="s">
        <v>2025</v>
      </c>
      <c r="R5" s="1696"/>
      <c r="S5" s="1696"/>
      <c r="T5" s="901"/>
      <c r="U5" s="1063">
        <f>COUNTIFS($C$5:$C$253, "&gt;="&amp;U10, $C$5:$C$253, "&lt;="&amp;U18, $A$5:$A$253, "&lt;&gt;F")</f>
        <v>11</v>
      </c>
      <c r="V5" s="1063">
        <f>COUNTIFS($C$5:$C$253, "&gt;="&amp;V10, $C$5:$C$253, "&lt;="&amp;V18, $A$5:$A$253, "&lt;&gt;F")</f>
        <v>0</v>
      </c>
      <c r="W5" s="1063">
        <f>COUNTIFS($C$5:$C$253, "&gt;="&amp;W10, $C$5:$C$253, "&lt;="&amp;W18, $A$5:$A$253, "&lt;&gt;F")</f>
        <v>4</v>
      </c>
      <c r="X5" s="1063">
        <f>COUNTIFS($C$5:$C$253, "&gt;="&amp;X10, $C$5:$C$253, "&lt;="&amp;X18, $A$5:$A$253, "&lt;&gt;F")</f>
        <v>2</v>
      </c>
      <c r="Y5" s="1063">
        <f>COUNTIFS($C$5:$C$253, "&gt;="&amp;Y10, $C$5:$C$253, "&lt;="&amp;Y18, $A$5:$A$253, "&lt;&gt;F")</f>
        <v>0</v>
      </c>
      <c r="Z5" s="1063">
        <f>COUNTIFS($C$5:$C$253,"&gt;="&amp;Z10, $C$5:$C$253, "&lt;="&amp;Z18, $A$5:$A$253, "&lt;&gt;F")</f>
        <v>17</v>
      </c>
      <c r="AA5" s="1064">
        <f>SUM(U5:Y5)</f>
        <v>17</v>
      </c>
    </row>
    <row r="6" spans="1:91" s="166" customFormat="1">
      <c r="A6" s="350" t="s">
        <v>2018</v>
      </c>
      <c r="B6" s="253" t="s">
        <v>961</v>
      </c>
      <c r="C6" s="277">
        <v>41137</v>
      </c>
      <c r="D6" s="389">
        <v>44775</v>
      </c>
      <c r="E6" s="663" t="str">
        <f t="shared" ca="1" si="0"/>
        <v>VIGENTE</v>
      </c>
      <c r="F6" s="663" t="str">
        <f t="shared" ca="1" si="1"/>
        <v>OK</v>
      </c>
      <c r="G6" s="253" t="s">
        <v>1615</v>
      </c>
      <c r="H6" s="365" t="s">
        <v>966</v>
      </c>
      <c r="I6" s="258" t="s">
        <v>967</v>
      </c>
      <c r="J6" s="1276" t="s">
        <v>968</v>
      </c>
      <c r="K6" s="372" t="s">
        <v>977</v>
      </c>
      <c r="L6" s="172"/>
      <c r="M6" s="172" t="e">
        <f>IF(ISNUMBER(FIND("/",#REF!,1)),MID(#REF!,1,FIND("/",#REF!,1)-1),#REF!)</f>
        <v>#REF!</v>
      </c>
      <c r="N6" s="172" t="str">
        <f>IF(ISNUMBER(FIND("/",#REF!,1)),MID(#REF!,FIND("/",#REF!,1)+1,LEN(#REF!)),"")</f>
        <v/>
      </c>
      <c r="O6" s="1696" t="s">
        <v>2019</v>
      </c>
      <c r="P6" s="1696"/>
      <c r="Q6" s="1713">
        <v>4</v>
      </c>
      <c r="R6" s="1696"/>
      <c r="S6" s="1696"/>
      <c r="T6" s="1039" t="s">
        <v>3842</v>
      </c>
      <c r="U6" s="1063">
        <f>COUNTIFS($C$5:$C$253, "&gt;="&amp;U10, $C$5:$C$253, "&lt;="&amp;U18, $A$5:$A$253, "&lt;&gt;F",$G$5:$G$253, "A" )</f>
        <v>0</v>
      </c>
      <c r="V6" s="1063">
        <f>COUNTIFS($C$5:$C$253, "&gt;="&amp;V10, $C$5:$C$253, "&lt;="&amp;V18, $A$5:$A$253, "&lt;&gt;F",$G$5:$G$253, "A" )</f>
        <v>0</v>
      </c>
      <c r="W6" s="1063">
        <f>COUNTIFS($C$5:$C$253, "&gt;="&amp;W10, $C$5:$C$253, "&lt;="&amp;W18, $A$5:$A$253, "&lt;&gt;F",$G$5:$G$253, "A" )</f>
        <v>0</v>
      </c>
      <c r="X6" s="1063">
        <f>COUNTIFS($C$5:$C$253, "&gt;="&amp;X10, $C$5:$C$253, "&lt;="&amp;X18, $A$5:$A$253, "&lt;&gt;F",$G$5:$G$253, "A" )</f>
        <v>0</v>
      </c>
      <c r="Y6" s="1063">
        <f>COUNTIFS($C$5:$C$253, "&gt;="&amp;Y10, $C$5:$C$253, "&lt;="&amp;Y18, $A$5:$A$253, "&lt;&gt;F",$G$5:$G$253, "A" )</f>
        <v>0</v>
      </c>
      <c r="Z6" s="1063">
        <f>COUNTIFS($C$5:$C$253,"&gt;="&amp;Z18, $C$5:$C$253, "&lt;="&amp;Z19, $A$5:$A$253, "&lt;&gt;F",$G$5:$G$253, "A")</f>
        <v>0</v>
      </c>
      <c r="AA6" s="1064">
        <f>SUM(U6:Y6)</f>
        <v>0</v>
      </c>
    </row>
    <row r="7" spans="1:91" s="166" customFormat="1">
      <c r="A7" s="350" t="s">
        <v>2018</v>
      </c>
      <c r="B7" s="253" t="s">
        <v>962</v>
      </c>
      <c r="C7" s="277">
        <v>41137</v>
      </c>
      <c r="D7" s="389">
        <v>44775</v>
      </c>
      <c r="E7" s="663" t="str">
        <f t="shared" ca="1" si="0"/>
        <v>VIGENTE</v>
      </c>
      <c r="F7" s="663" t="str">
        <f t="shared" ca="1" si="1"/>
        <v>OK</v>
      </c>
      <c r="G7" s="253" t="s">
        <v>1615</v>
      </c>
      <c r="H7" s="365" t="s">
        <v>1608</v>
      </c>
      <c r="I7" s="258" t="s">
        <v>969</v>
      </c>
      <c r="J7" s="1276" t="s">
        <v>970</v>
      </c>
      <c r="K7" s="372" t="s">
        <v>978</v>
      </c>
      <c r="L7" s="172"/>
      <c r="M7" s="172" t="e">
        <f>IF(ISNUMBER(FIND("/",#REF!,1)),MID(#REF!,1,FIND("/",#REF!,1)-1),#REF!)</f>
        <v>#REF!</v>
      </c>
      <c r="N7" s="172" t="str">
        <f>IF(ISNUMBER(FIND("/",#REF!,1)),MID(#REF!,FIND("/",#REF!,1)+1,LEN(#REF!)),"")</f>
        <v/>
      </c>
      <c r="O7" s="1696" t="s">
        <v>2018</v>
      </c>
      <c r="P7" s="1696"/>
      <c r="Q7" s="1713">
        <v>24</v>
      </c>
      <c r="R7" s="1696"/>
      <c r="S7" s="1696"/>
      <c r="T7" s="1039" t="s">
        <v>3843</v>
      </c>
      <c r="U7" s="1063">
        <f>COUNTIFS($C$5:$C$253, "&gt;="&amp;U10, $C$5:$C$253, "&lt;="&amp;U18, $A$5:$A$253, "&lt;&gt;F",$G$5:$G$253, "B" )</f>
        <v>11</v>
      </c>
      <c r="V7" s="1063">
        <f>COUNTIFS($C$5:$C$253, "&gt;="&amp;V10, $C$5:$C$253, "&lt;="&amp;V18, $A$5:$A$253, "&lt;&gt;F",$G$5:$G$253, "B" )</f>
        <v>0</v>
      </c>
      <c r="W7" s="1063">
        <f>COUNTIFS($C$5:$C$253, "&gt;="&amp;W10, $C$5:$C$253, "&lt;="&amp;W18, $A$5:$A$253, "&lt;&gt;F",$G$5:$G$253, "B" )</f>
        <v>4</v>
      </c>
      <c r="X7" s="1063">
        <f>COUNTIFS($C$5:$C$253, "&gt;="&amp;X10, $C$5:$C$253, "&lt;="&amp;X18, $A$5:$A$253, "&lt;&gt;F",$G$5:$G$253, "B" )</f>
        <v>0</v>
      </c>
      <c r="Y7" s="1063">
        <f>COUNTIFS($C$5:$C$253, "&gt;="&amp;Y10, $C$5:$C$253, "&lt;="&amp;Y18, $A$5:$A$253, "&lt;&gt;F",$G$5:$G$253, "B" )</f>
        <v>0</v>
      </c>
      <c r="Z7" s="1063">
        <f>COUNTIFS($C$5:$C$253,"&gt;="&amp;Z19, $C$5:$C$253, "&lt;="&amp;Z20, $A$5:$A$253, "&lt;&gt;F",$G$5:$G$253, "A")</f>
        <v>0</v>
      </c>
      <c r="AA7" s="1064">
        <f>SUM(U7:Y7)</f>
        <v>15</v>
      </c>
    </row>
    <row r="8" spans="1:91" s="166" customFormat="1">
      <c r="A8" s="350" t="s">
        <v>2018</v>
      </c>
      <c r="B8" s="253" t="s">
        <v>963</v>
      </c>
      <c r="C8" s="277">
        <v>41137</v>
      </c>
      <c r="D8" s="389">
        <v>44775</v>
      </c>
      <c r="E8" s="663" t="str">
        <f t="shared" ca="1" si="0"/>
        <v>VIGENTE</v>
      </c>
      <c r="F8" s="663" t="str">
        <f t="shared" ca="1" si="1"/>
        <v>OK</v>
      </c>
      <c r="G8" s="253" t="s">
        <v>1615</v>
      </c>
      <c r="H8" s="365" t="s">
        <v>1609</v>
      </c>
      <c r="I8" s="258" t="s">
        <v>971</v>
      </c>
      <c r="J8" s="1276" t="s">
        <v>970</v>
      </c>
      <c r="K8" s="372" t="s">
        <v>979</v>
      </c>
      <c r="L8" s="172"/>
      <c r="M8" s="172" t="e">
        <f>IF(ISNUMBER(FIND("/",#REF!,1)),MID(#REF!,1,FIND("/",#REF!,1)-1),#REF!)</f>
        <v>#REF!</v>
      </c>
      <c r="N8" s="172" t="str">
        <f>IF(ISNUMBER(FIND("/",#REF!,1)),MID(#REF!,FIND("/",#REF!,1)+1,LEN(#REF!)),"")</f>
        <v/>
      </c>
      <c r="O8" s="1696" t="s">
        <v>2023</v>
      </c>
      <c r="P8" s="1696"/>
      <c r="Q8" s="1713">
        <v>28</v>
      </c>
      <c r="R8" s="1696"/>
      <c r="S8" s="1696"/>
      <c r="T8" s="1039" t="s">
        <v>3844</v>
      </c>
      <c r="U8" s="1063">
        <f>COUNTIFS($C$5:$C$253, "&gt;="&amp;U10, $C$5:$C$253, "&lt;="&amp;U18, $A$5:$A$253, "&lt;&gt;F",$G$5:$G$253, "C" )</f>
        <v>0</v>
      </c>
      <c r="V8" s="1063">
        <f>COUNTIFS($C$5:$C$253, "&gt;="&amp;V10, $C$5:$C$253, "&lt;="&amp;V18, $A$5:$A$253, "&lt;&gt;F",$G$5:$G$253, "C" )</f>
        <v>0</v>
      </c>
      <c r="W8" s="1063">
        <f>COUNTIFS($C$5:$C$253, "&gt;="&amp;W10, $C$5:$C$253, "&lt;="&amp;W18, $A$5:$A$253, "&lt;&gt;F",$G$5:$G$253, "C" )</f>
        <v>0</v>
      </c>
      <c r="X8" s="1063">
        <f>COUNTIFS($C$5:$C$253, "&gt;="&amp;X10, $C$5:$C$253, "&lt;="&amp;X18, $A$5:$A$253, "&lt;&gt;F",$G$5:$G$253, "C" )</f>
        <v>2</v>
      </c>
      <c r="Y8" s="1063">
        <f>COUNTIFS($C$5:$C$253, "&gt;="&amp;Y10, $C$5:$C$253, "&lt;="&amp;Y18, $A$5:$A$253, "&lt;&gt;F",$G$5:$G$253, "C" )</f>
        <v>0</v>
      </c>
      <c r="Z8" s="1063">
        <f>COUNTIFS($C$5:$C$253,"&gt;="&amp;Z20, $C$5:$C$253, "&lt;="&amp;Z21, $A$5:$A$253, "&lt;&gt;F",$G$5:$G$253, "A")</f>
        <v>0</v>
      </c>
      <c r="AA8" s="1064">
        <f>SUM(U8:Y8)</f>
        <v>2</v>
      </c>
    </row>
    <row r="9" spans="1:91" s="166" customFormat="1" ht="23.25" customHeight="1" thickBot="1">
      <c r="A9" s="350" t="s">
        <v>2018</v>
      </c>
      <c r="B9" s="253" t="s">
        <v>964</v>
      </c>
      <c r="C9" s="277">
        <v>41137</v>
      </c>
      <c r="D9" s="389">
        <v>44775</v>
      </c>
      <c r="E9" s="663" t="str">
        <f t="shared" ca="1" si="0"/>
        <v>VIGENTE</v>
      </c>
      <c r="F9" s="663" t="str">
        <f t="shared" ca="1" si="1"/>
        <v>OK</v>
      </c>
      <c r="G9" s="253" t="s">
        <v>1615</v>
      </c>
      <c r="H9" s="365" t="s">
        <v>1610</v>
      </c>
      <c r="I9" s="258" t="s">
        <v>972</v>
      </c>
      <c r="J9" s="1276" t="s">
        <v>973</v>
      </c>
      <c r="K9" s="372" t="s">
        <v>980</v>
      </c>
      <c r="L9" s="172"/>
      <c r="M9" s="172" t="e">
        <f>IF(ISNUMBER(FIND("/",#REF!,1)),MID(#REF!,1,FIND("/",#REF!,1)-1),#REF!)</f>
        <v>#REF!</v>
      </c>
      <c r="N9" s="172" t="str">
        <f>IF(ISNUMBER(FIND("/",#REF!,1)),MID(#REF!,FIND("/",#REF!,1)+1,LEN(#REF!)),"")</f>
        <v/>
      </c>
      <c r="O9" s="1696"/>
      <c r="P9" s="1696"/>
      <c r="Q9" s="1696"/>
      <c r="R9" s="1696"/>
      <c r="S9" s="1696"/>
      <c r="T9" s="1053" t="s">
        <v>3845</v>
      </c>
      <c r="U9" s="1054">
        <f>COUNTIFS($C$5:$C$253, "&gt;="&amp;U10, $C$5:$C$253, "&lt;="&amp;U18, $A$5:$A$253, "&lt;&gt;F",$G$5:$G$253, "D" )</f>
        <v>0</v>
      </c>
      <c r="V9" s="1054">
        <f>COUNTIFS($C$5:$C$253, "&gt;="&amp;V10, $C$5:$C$253, "&lt;="&amp;V18, $A$5:$A$253, "&lt;&gt;F",$G$5:$G$253, "D" )</f>
        <v>0</v>
      </c>
      <c r="W9" s="1054">
        <f>COUNTIFS($C$5:$C$253, "&gt;="&amp;W10, $C$5:$C$253, "&lt;="&amp;W18, $A$5:$A$253, "&lt;&gt;F",$G$5:$G$253, "D" )</f>
        <v>0</v>
      </c>
      <c r="X9" s="1054">
        <f>COUNTIFS($C$5:$C$253, "&gt;="&amp;X10, $C$5:$C$253, "&lt;="&amp;X18, $A$5:$A$253, "&lt;&gt;F",$G$5:$G$253, "D" )</f>
        <v>0</v>
      </c>
      <c r="Y9" s="1054">
        <f>COUNTIFS($C$5:$C$253, "&gt;="&amp;Y10, $C$5:$C$253, "&lt;="&amp;Y18, $A$5:$A$253, "&lt;&gt;F",$G$5:$G$253, "D" )</f>
        <v>0</v>
      </c>
      <c r="Z9" s="1054">
        <f>COUNTIFS($C$5:$C$253,"&gt;="&amp;Z21, $C$5:$C$253, "&lt;="&amp;Z22, $A$5:$A$253, "&lt;&gt;F",$G$5:$G$253, "A")</f>
        <v>0</v>
      </c>
      <c r="AA9" s="1055">
        <f>SUM(U9:Y9)</f>
        <v>0</v>
      </c>
    </row>
    <row r="10" spans="1:91" s="166" customFormat="1" ht="15.75" thickTop="1">
      <c r="A10" s="905" t="s">
        <v>2018</v>
      </c>
      <c r="B10" s="906" t="s">
        <v>965</v>
      </c>
      <c r="C10" s="907">
        <v>41137</v>
      </c>
      <c r="D10" s="389">
        <v>44775</v>
      </c>
      <c r="E10" s="1714" t="str">
        <f t="shared" ca="1" si="0"/>
        <v>VIGENTE</v>
      </c>
      <c r="F10" s="1714" t="str">
        <f t="shared" ca="1" si="1"/>
        <v>OK</v>
      </c>
      <c r="G10" s="906" t="s">
        <v>1615</v>
      </c>
      <c r="H10" s="911" t="s">
        <v>974</v>
      </c>
      <c r="I10" s="909" t="s">
        <v>975</v>
      </c>
      <c r="J10" s="1715" t="s">
        <v>976</v>
      </c>
      <c r="K10" s="912" t="s">
        <v>981</v>
      </c>
      <c r="L10" s="172"/>
      <c r="M10" s="172" t="e">
        <f>IF(ISNUMBER(FIND("/",#REF!,1)),MID(#REF!,1,FIND("/",#REF!,1)-1),#REF!)</f>
        <v>#REF!</v>
      </c>
      <c r="N10" s="172" t="str">
        <f>IF(ISNUMBER(FIND("/",#REF!,1)),MID(#REF!,FIND("/",#REF!,1)+1,LEN(#REF!)),"")</f>
        <v/>
      </c>
      <c r="O10" s="1696"/>
      <c r="P10" s="1696"/>
      <c r="Q10" s="1696"/>
      <c r="R10" s="1696"/>
      <c r="S10" s="1696"/>
      <c r="T10" s="886"/>
      <c r="U10" s="888">
        <v>40909</v>
      </c>
      <c r="V10" s="888">
        <v>41275</v>
      </c>
      <c r="W10" s="888">
        <v>41640</v>
      </c>
      <c r="X10" s="888">
        <v>42005</v>
      </c>
      <c r="Y10" s="888">
        <v>42370</v>
      </c>
      <c r="Z10" s="888">
        <v>40909</v>
      </c>
      <c r="AA10" s="886"/>
    </row>
    <row r="11" spans="1:91" s="1150" customFormat="1" ht="30">
      <c r="A11" s="1140" t="s">
        <v>2019</v>
      </c>
      <c r="B11" s="1141" t="s">
        <v>25</v>
      </c>
      <c r="C11" s="1142">
        <v>41248</v>
      </c>
      <c r="D11" s="1143">
        <v>44896</v>
      </c>
      <c r="E11" s="250" t="str">
        <f t="shared" ca="1" si="0"/>
        <v>VIGENTE</v>
      </c>
      <c r="F11" s="250" t="str">
        <f t="shared" ca="1" si="1"/>
        <v>OK</v>
      </c>
      <c r="G11" s="1141" t="s">
        <v>1615</v>
      </c>
      <c r="H11" s="1144" t="s">
        <v>4423</v>
      </c>
      <c r="I11" s="1145" t="s">
        <v>4424</v>
      </c>
      <c r="J11" s="1274"/>
      <c r="K11" s="1146"/>
      <c r="L11" s="1147"/>
      <c r="M11" s="1147" t="str">
        <f t="shared" ref="M11:M16" si="2">IF(ISNUMBER(FIND("/",$B11,1)),MID($B11,1,FIND("/",$B11,1)-1),$B11)</f>
        <v>D1212-168</v>
      </c>
      <c r="N11" s="1147" t="str">
        <f>IF(ISNUMBER(FIND("/",#REF!,1)),MID(#REF!,FIND("/",#REF!,1)+1,LEN(#REF!)),"")</f>
        <v/>
      </c>
      <c r="O11" s="1148" t="s">
        <v>2033</v>
      </c>
      <c r="P11" s="1148" t="s">
        <v>2020</v>
      </c>
      <c r="Q11" s="1148" t="s">
        <v>2025</v>
      </c>
      <c r="R11" s="1148"/>
      <c r="S11" s="1148"/>
      <c r="T11" s="1149"/>
      <c r="U11" s="1119">
        <f>COUNTIFS($C$6:$C$263, "&gt;="&amp;U16, $C$6:$C$263, "&lt;="&amp;U18, $A$6:$A$263, "&lt;&gt;F")</f>
        <v>11</v>
      </c>
      <c r="V11" s="1119">
        <f>COUNTIFS($C$6:$C$263, "&gt;="&amp;V16, $C$6:$C$263, "&lt;="&amp;V18, $A$6:$A$263, "&lt;&gt;F")</f>
        <v>0</v>
      </c>
      <c r="W11" s="1119">
        <f>COUNTIFS($C$6:$C$263, "&gt;="&amp;W16, $C$6:$C$263, "&lt;="&amp;W18, $A$6:$A$263, "&lt;&gt;F")</f>
        <v>4</v>
      </c>
      <c r="X11" s="1119">
        <f>COUNTIFS($C$6:$C$263, "&gt;="&amp;X16, $C$6:$C$263, "&lt;="&amp;X18, $A$6:$A$263, "&lt;&gt;F")</f>
        <v>2</v>
      </c>
      <c r="Y11" s="1119">
        <f>COUNTIFS($C$6:$C$263, "&gt;="&amp;Y16, $C$6:$C$263, "&lt;="&amp;Y18, $A$6:$A$263, "&lt;&gt;F")</f>
        <v>0</v>
      </c>
      <c r="Z11" s="1119">
        <f>COUNTIFS($C$6:$C$263,"&gt;="&amp;Z16, $C$6:$C$263, "&lt;="&amp;Z18, $A$6:$A$263, "&lt;&gt;F")</f>
        <v>17</v>
      </c>
      <c r="AA11" s="1119">
        <f>SUM(U11:Y11)</f>
        <v>17</v>
      </c>
    </row>
    <row r="12" spans="1:91" s="1126" customFormat="1" ht="30">
      <c r="A12" s="1120" t="s">
        <v>2018</v>
      </c>
      <c r="B12" s="194" t="s">
        <v>26</v>
      </c>
      <c r="C12" s="195">
        <v>41248</v>
      </c>
      <c r="D12" s="196">
        <v>44896</v>
      </c>
      <c r="E12" s="196" t="str">
        <f t="shared" ca="1" si="0"/>
        <v>VIGENTE</v>
      </c>
      <c r="F12" s="196" t="str">
        <f t="shared" ca="1" si="1"/>
        <v>OK</v>
      </c>
      <c r="G12" s="194" t="s">
        <v>1615</v>
      </c>
      <c r="H12" s="198" t="s">
        <v>31</v>
      </c>
      <c r="I12" s="916" t="s">
        <v>41</v>
      </c>
      <c r="J12" s="1275" t="s">
        <v>36</v>
      </c>
      <c r="K12" s="1121">
        <v>108819910930</v>
      </c>
      <c r="L12" s="1122"/>
      <c r="M12" s="1122" t="str">
        <f t="shared" si="2"/>
        <v>D1212-168</v>
      </c>
      <c r="N12" s="1122" t="str">
        <f>IF(ISNUMBER(FIND("/",#REF!,1)),MID(#REF!,FIND("/",#REF!,1)+1,LEN(#REF!)),"")</f>
        <v/>
      </c>
      <c r="O12" s="1123" t="s">
        <v>2019</v>
      </c>
      <c r="P12" s="1123"/>
      <c r="Q12" s="1124">
        <v>1</v>
      </c>
      <c r="R12" s="1123"/>
      <c r="S12" s="1123"/>
      <c r="T12" s="1125" t="s">
        <v>3842</v>
      </c>
      <c r="U12" s="1119">
        <f>COUNTIFS($C$6:$C$263, "&gt;="&amp;U16, $C$6:$C$263, "&lt;="&amp;U18, $A$6:$A$263, "&lt;&gt;F",$G$6:$G$263, "A" )</f>
        <v>0</v>
      </c>
      <c r="V12" s="1119">
        <f>COUNTIFS($C$6:$C$263, "&gt;="&amp;V16, $C$6:$C$263, "&lt;="&amp;V18, $A$6:$A$263, "&lt;&gt;F",$G$6:$G$263, "A" )</f>
        <v>0</v>
      </c>
      <c r="W12" s="1119">
        <f>COUNTIFS($C$6:$C$263, "&gt;="&amp;W16, $C$6:$C$263, "&lt;="&amp;W18, $A$6:$A$263, "&lt;&gt;F",$G$6:$G$263, "A" )</f>
        <v>0</v>
      </c>
      <c r="X12" s="1119">
        <f>COUNTIFS($C$6:$C$263, "&gt;="&amp;X16, $C$6:$C$263, "&lt;="&amp;X18, $A$6:$A$263, "&lt;&gt;F",$G$6:$G$263, "A" )</f>
        <v>0</v>
      </c>
      <c r="Y12" s="1119">
        <f>COUNTIFS($C$6:$C$263, "&gt;="&amp;Y16, $C$6:$C$263, "&lt;="&amp;Y18, $A$6:$A$263, "&lt;&gt;F",$G$6:$G$263, "A" )</f>
        <v>0</v>
      </c>
      <c r="Z12" s="1119">
        <f>COUNTIFS($C$6:$C$263,"&gt;="&amp;Z18, $C$6:$C$263, "&lt;="&amp;Z19, $A$6:$A$263, "&lt;&gt;F",$G$6:$G$263, "A")</f>
        <v>0</v>
      </c>
      <c r="AA12" s="1119">
        <f>SUM(U12:Y12)</f>
        <v>0</v>
      </c>
    </row>
    <row r="13" spans="1:91" s="1126" customFormat="1">
      <c r="A13" s="1120" t="s">
        <v>2018</v>
      </c>
      <c r="B13" s="194" t="s">
        <v>27</v>
      </c>
      <c r="C13" s="195">
        <v>41248</v>
      </c>
      <c r="D13" s="196">
        <v>44896</v>
      </c>
      <c r="E13" s="196" t="str">
        <f t="shared" ca="1" si="0"/>
        <v>VIGENTE</v>
      </c>
      <c r="F13" s="196" t="str">
        <f t="shared" ca="1" si="1"/>
        <v>OK</v>
      </c>
      <c r="G13" s="194" t="s">
        <v>1615</v>
      </c>
      <c r="H13" s="198" t="s">
        <v>32</v>
      </c>
      <c r="I13" s="916" t="s">
        <v>3827</v>
      </c>
      <c r="J13" s="1275" t="s">
        <v>37</v>
      </c>
      <c r="K13" s="1121">
        <v>108909910349</v>
      </c>
      <c r="L13" s="1122"/>
      <c r="M13" s="1122" t="str">
        <f t="shared" si="2"/>
        <v>D1212-168</v>
      </c>
      <c r="N13" s="1122" t="str">
        <f>IF(ISNUMBER(FIND("/",#REF!,1)),MID(#REF!,FIND("/",#REF!,1)+1,LEN(#REF!)),"")</f>
        <v/>
      </c>
      <c r="O13" s="1123" t="s">
        <v>2018</v>
      </c>
      <c r="P13" s="1123"/>
      <c r="Q13" s="1124">
        <v>5</v>
      </c>
      <c r="R13" s="1123"/>
      <c r="S13" s="1123"/>
      <c r="T13" s="1125" t="s">
        <v>3843</v>
      </c>
      <c r="U13" s="1119">
        <f>COUNTIFS($C$6:$C$263, "&gt;="&amp;U16, $C$6:$C$263, "&lt;="&amp;U18, $A$6:$A$263, "&lt;&gt;F",$G$6:$G$263, "B" )</f>
        <v>11</v>
      </c>
      <c r="V13" s="1119">
        <f>COUNTIFS($C$6:$C$263, "&gt;="&amp;V16, $C$6:$C$263, "&lt;="&amp;V18, $A$6:$A$263, "&lt;&gt;F",$G$6:$G$263, "B" )</f>
        <v>0</v>
      </c>
      <c r="W13" s="1119">
        <f>COUNTIFS($C$6:$C$263, "&gt;="&amp;W16, $C$6:$C$263, "&lt;="&amp;W18, $A$6:$A$263, "&lt;&gt;F",$G$6:$G$263, "B" )</f>
        <v>4</v>
      </c>
      <c r="X13" s="1119">
        <f>COUNTIFS($C$6:$C$263, "&gt;="&amp;X16, $C$6:$C$263, "&lt;="&amp;X18, $A$6:$A$263, "&lt;&gt;F",$G$6:$G$263, "B" )</f>
        <v>0</v>
      </c>
      <c r="Y13" s="1119">
        <f>COUNTIFS($C$6:$C$263, "&gt;="&amp;Y16, $C$6:$C$263, "&lt;="&amp;Y18, $A$6:$A$263, "&lt;&gt;F",$G$6:$G$263, "B" )</f>
        <v>0</v>
      </c>
      <c r="Z13" s="1119">
        <f>COUNTIFS($C$6:$C$263,"&gt;="&amp;Z19, $C$6:$C$263, "&lt;="&amp;Z20, $A$6:$A$263, "&lt;&gt;F",$G$6:$G$263, "A")</f>
        <v>0</v>
      </c>
      <c r="AA13" s="1119">
        <f>SUM(U13:Y13)</f>
        <v>15</v>
      </c>
    </row>
    <row r="14" spans="1:91" s="1126" customFormat="1">
      <c r="A14" s="1120" t="s">
        <v>2018</v>
      </c>
      <c r="B14" s="194" t="s">
        <v>28</v>
      </c>
      <c r="C14" s="195">
        <v>41248</v>
      </c>
      <c r="D14" s="196">
        <v>44896</v>
      </c>
      <c r="E14" s="196" t="str">
        <f t="shared" ca="1" si="0"/>
        <v>VIGENTE</v>
      </c>
      <c r="F14" s="196" t="str">
        <f t="shared" ca="1" si="1"/>
        <v>OK</v>
      </c>
      <c r="G14" s="194" t="s">
        <v>1615</v>
      </c>
      <c r="H14" s="198" t="s">
        <v>33</v>
      </c>
      <c r="I14" s="916" t="s">
        <v>38</v>
      </c>
      <c r="J14" s="1275" t="s">
        <v>37</v>
      </c>
      <c r="K14" s="1121">
        <v>109109910349</v>
      </c>
      <c r="L14" s="1122"/>
      <c r="M14" s="1122" t="str">
        <f t="shared" si="2"/>
        <v>D1212-168</v>
      </c>
      <c r="N14" s="1122" t="str">
        <f>IF(ISNUMBER(FIND("/",#REF!,1)),MID(#REF!,FIND("/",#REF!,1)+1,LEN(#REF!)),"")</f>
        <v/>
      </c>
      <c r="O14" s="1123" t="s">
        <v>2023</v>
      </c>
      <c r="P14" s="1123"/>
      <c r="Q14" s="1124">
        <v>6</v>
      </c>
      <c r="R14" s="1123"/>
      <c r="S14" s="1123"/>
      <c r="T14" s="1125" t="s">
        <v>3844</v>
      </c>
      <c r="U14" s="1119">
        <f>COUNTIFS($C$6:$C$263, "&gt;="&amp;U16, $C$6:$C$263, "&lt;="&amp;U18, $A$6:$A$263, "&lt;&gt;F",$G$6:$G$263, "C" )</f>
        <v>0</v>
      </c>
      <c r="V14" s="1119">
        <f>COUNTIFS($C$6:$C$263, "&gt;="&amp;V16, $C$6:$C$263, "&lt;="&amp;V18, $A$6:$A$263, "&lt;&gt;F",$G$6:$G$263, "C" )</f>
        <v>0</v>
      </c>
      <c r="W14" s="1119">
        <f>COUNTIFS($C$6:$C$263, "&gt;="&amp;W16, $C$6:$C$263, "&lt;="&amp;W18, $A$6:$A$263, "&lt;&gt;F",$G$6:$G$263, "C" )</f>
        <v>0</v>
      </c>
      <c r="X14" s="1119">
        <f>COUNTIFS($C$6:$C$263, "&gt;="&amp;X16, $C$6:$C$263, "&lt;="&amp;X18, $A$6:$A$263, "&lt;&gt;F",$G$6:$G$263, "C" )</f>
        <v>2</v>
      </c>
      <c r="Y14" s="1119">
        <f>COUNTIFS($C$6:$C$263, "&gt;="&amp;Y16, $C$6:$C$263, "&lt;="&amp;Y18, $A$6:$A$263, "&lt;&gt;F",$G$6:$G$263, "C" )</f>
        <v>0</v>
      </c>
      <c r="Z14" s="1119">
        <f>COUNTIFS($C$6:$C$263,"&gt;="&amp;Z20, $C$6:$C$263, "&lt;="&amp;Z21, $A$6:$A$263, "&lt;&gt;F",$G$6:$G$263, "A")</f>
        <v>0</v>
      </c>
      <c r="AA14" s="1119">
        <f>SUM(U14:Y14)</f>
        <v>2</v>
      </c>
    </row>
    <row r="15" spans="1:91" s="1126" customFormat="1" ht="33.75" customHeight="1">
      <c r="A15" s="1120" t="s">
        <v>2018</v>
      </c>
      <c r="B15" s="194" t="s">
        <v>29</v>
      </c>
      <c r="C15" s="195">
        <v>41248</v>
      </c>
      <c r="D15" s="196">
        <v>44896</v>
      </c>
      <c r="E15" s="196" t="str">
        <f t="shared" ca="1" si="0"/>
        <v>VIGENTE</v>
      </c>
      <c r="F15" s="196" t="str">
        <f t="shared" ca="1" si="1"/>
        <v>OK</v>
      </c>
      <c r="G15" s="194" t="s">
        <v>1615</v>
      </c>
      <c r="H15" s="198" t="s">
        <v>34</v>
      </c>
      <c r="I15" s="916" t="s">
        <v>39</v>
      </c>
      <c r="J15" s="1275" t="s">
        <v>37</v>
      </c>
      <c r="K15" s="1121">
        <v>109209910349</v>
      </c>
      <c r="L15" s="1122"/>
      <c r="M15" s="1122" t="str">
        <f t="shared" si="2"/>
        <v>D1212-168</v>
      </c>
      <c r="N15" s="1122" t="str">
        <f>IF(ISNUMBER(FIND("/",#REF!,1)),MID(#REF!,FIND("/",#REF!,1)+1,LEN(#REF!)),"")</f>
        <v/>
      </c>
      <c r="O15" s="1123"/>
      <c r="P15" s="1123"/>
      <c r="Q15" s="1123"/>
      <c r="R15" s="1123"/>
      <c r="S15" s="1123"/>
      <c r="T15" s="1127" t="s">
        <v>3845</v>
      </c>
      <c r="U15" s="1119">
        <f>COUNTIFS($C$6:$C$263, "&gt;="&amp;U16, $C$6:$C$263, "&lt;="&amp;U18, $A$6:$A$263, "&lt;&gt;F",$G$6:$G$263, "D" )</f>
        <v>0</v>
      </c>
      <c r="V15" s="1119">
        <f>COUNTIFS($C$6:$C$263, "&gt;="&amp;V16, $C$6:$C$263, "&lt;="&amp;V18, $A$6:$A$263, "&lt;&gt;F",$G$6:$G$263, "D" )</f>
        <v>0</v>
      </c>
      <c r="W15" s="1119">
        <f>COUNTIFS($C$6:$C$263, "&gt;="&amp;W16, $C$6:$C$263, "&lt;="&amp;W18, $A$6:$A$263, "&lt;&gt;F",$G$6:$G$263, "D" )</f>
        <v>0</v>
      </c>
      <c r="X15" s="1119">
        <f>COUNTIFS($C$6:$C$263, "&gt;="&amp;X16, $C$6:$C$263, "&lt;="&amp;X18, $A$6:$A$263, "&lt;&gt;F",$G$6:$G$263, "D" )</f>
        <v>0</v>
      </c>
      <c r="Y15" s="1119">
        <f>COUNTIFS($C$6:$C$263, "&gt;="&amp;Y16, $C$6:$C$263, "&lt;="&amp;Y18, $A$6:$A$263, "&lt;&gt;F",$G$6:$G$263, "D" )</f>
        <v>0</v>
      </c>
      <c r="Z15" s="1119">
        <f>COUNTIFS($C$6:$C$263,"&gt;="&amp;Z21, $C$6:$C$263, "&lt;="&amp;Z22, $A$6:$A$263, "&lt;&gt;F",$G$6:$G$263, "A")</f>
        <v>0</v>
      </c>
      <c r="AA15" s="1119">
        <f>SUM(U15:Y15)</f>
        <v>0</v>
      </c>
    </row>
    <row r="16" spans="1:91" s="1126" customFormat="1">
      <c r="A16" s="1120" t="s">
        <v>2018</v>
      </c>
      <c r="B16" s="194" t="s">
        <v>30</v>
      </c>
      <c r="C16" s="195">
        <v>41248</v>
      </c>
      <c r="D16" s="196">
        <v>44896</v>
      </c>
      <c r="E16" s="196" t="str">
        <f t="shared" ca="1" si="0"/>
        <v>VIGENTE</v>
      </c>
      <c r="F16" s="196" t="str">
        <f t="shared" ca="1" si="1"/>
        <v>OK</v>
      </c>
      <c r="G16" s="194" t="s">
        <v>1615</v>
      </c>
      <c r="H16" s="198" t="s">
        <v>35</v>
      </c>
      <c r="I16" s="916" t="s">
        <v>40</v>
      </c>
      <c r="J16" s="1275" t="s">
        <v>37</v>
      </c>
      <c r="K16" s="1121">
        <v>109309910349</v>
      </c>
      <c r="L16" s="1122"/>
      <c r="M16" s="1122" t="str">
        <f t="shared" si="2"/>
        <v>D1212-168</v>
      </c>
      <c r="N16" s="1122" t="str">
        <f>IF(ISNUMBER(FIND("/",#REF!,1)),MID(#REF!,FIND("/",#REF!,1)+1,LEN(#REF!)),"")</f>
        <v/>
      </c>
      <c r="O16" s="1123"/>
      <c r="P16" s="1123"/>
      <c r="Q16" s="1123"/>
      <c r="R16" s="1123"/>
      <c r="S16" s="1123"/>
      <c r="T16" s="1128"/>
      <c r="U16" s="1129">
        <v>40909</v>
      </c>
      <c r="V16" s="1129">
        <v>41275</v>
      </c>
      <c r="W16" s="1129">
        <v>41640</v>
      </c>
      <c r="X16" s="1129">
        <v>42005</v>
      </c>
      <c r="Y16" s="1129">
        <v>42370</v>
      </c>
      <c r="Z16" s="1129">
        <v>40909</v>
      </c>
      <c r="AA16" s="1128"/>
    </row>
    <row r="17" spans="1:27" s="1126" customFormat="1">
      <c r="A17" s="478" t="s">
        <v>2018</v>
      </c>
      <c r="B17" s="253" t="s">
        <v>4425</v>
      </c>
      <c r="C17" s="277">
        <v>41248</v>
      </c>
      <c r="D17" s="389">
        <v>44900</v>
      </c>
      <c r="E17" s="389" t="str">
        <f ca="1">IF(D17&lt;=$T$2,"CADUCADO","VIGENTE")</f>
        <v>VIGENTE</v>
      </c>
      <c r="F17" s="389" t="str">
        <f ca="1">IF($T$2&gt;=(EDATE(D17,-4)),"ALERTA","OK")</f>
        <v>OK</v>
      </c>
      <c r="G17" s="253" t="s">
        <v>1615</v>
      </c>
      <c r="H17" s="82" t="s">
        <v>4426</v>
      </c>
      <c r="I17" s="916" t="s">
        <v>4427</v>
      </c>
      <c r="J17" s="1276" t="s">
        <v>37</v>
      </c>
      <c r="K17" s="1151">
        <v>109409910349</v>
      </c>
      <c r="L17" s="1122"/>
      <c r="M17" s="1122"/>
      <c r="N17" s="1122"/>
      <c r="O17" s="1123"/>
      <c r="P17" s="1123"/>
      <c r="Q17" s="1123"/>
      <c r="R17" s="1123"/>
      <c r="S17" s="1123"/>
      <c r="T17" s="1128"/>
      <c r="U17" s="1129"/>
      <c r="V17" s="1129"/>
      <c r="W17" s="1129"/>
      <c r="X17" s="1129"/>
      <c r="Y17" s="1129"/>
      <c r="Z17" s="1129"/>
      <c r="AA17" s="1128"/>
    </row>
    <row r="18" spans="1:27" s="1139" customFormat="1" ht="35.25" customHeight="1">
      <c r="A18" s="1130" t="s">
        <v>2019</v>
      </c>
      <c r="B18" s="1131" t="s">
        <v>2157</v>
      </c>
      <c r="C18" s="1132">
        <v>41675</v>
      </c>
      <c r="D18" s="1133">
        <v>45323</v>
      </c>
      <c r="E18" s="1867" t="str">
        <f t="shared" ca="1" si="0"/>
        <v>VIGENTE</v>
      </c>
      <c r="F18" s="1867" t="str">
        <f t="shared" ca="1" si="1"/>
        <v>OK</v>
      </c>
      <c r="G18" s="1131" t="s">
        <v>1615</v>
      </c>
      <c r="H18" s="1134" t="s">
        <v>6114</v>
      </c>
      <c r="I18" s="1134" t="s">
        <v>2158</v>
      </c>
      <c r="J18" s="1273"/>
      <c r="K18" s="1131"/>
      <c r="L18" s="933"/>
      <c r="M18" s="1135" t="e">
        <f>IF(ISNUMBER(FIND("/",#REF!,1)),MID(#REF!,1,FIND("/",#REF!,1)-1),#REF!)</f>
        <v>#REF!</v>
      </c>
      <c r="N18" s="1135" t="str">
        <f>IF(ISNUMBER(FIND("/",#REF!,1)),MID(#REF!,FIND("/",#REF!,1)+1,LEN(#REF!)),"")</f>
        <v/>
      </c>
      <c r="O18" s="1136"/>
      <c r="P18" s="1136"/>
      <c r="Q18" s="1136"/>
      <c r="R18" s="1136"/>
      <c r="S18" s="1136"/>
      <c r="T18" s="1137"/>
      <c r="U18" s="1138">
        <v>41274</v>
      </c>
      <c r="V18" s="1138">
        <v>41639</v>
      </c>
      <c r="W18" s="1138">
        <v>42004</v>
      </c>
      <c r="X18" s="1138">
        <v>42369</v>
      </c>
      <c r="Y18" s="1138">
        <v>42735</v>
      </c>
      <c r="Z18" s="1138">
        <v>42735</v>
      </c>
      <c r="AA18" s="1137"/>
    </row>
    <row r="19" spans="1:27">
      <c r="A19" s="1112" t="s">
        <v>2018</v>
      </c>
      <c r="B19" s="1113" t="s">
        <v>2159</v>
      </c>
      <c r="C19" s="1114">
        <v>41675</v>
      </c>
      <c r="D19" s="1115">
        <v>45323</v>
      </c>
      <c r="E19" s="776" t="str">
        <f t="shared" ca="1" si="0"/>
        <v>VIGENTE</v>
      </c>
      <c r="F19" s="776" t="str">
        <f t="shared" ca="1" si="1"/>
        <v>OK</v>
      </c>
      <c r="G19" s="1113" t="s">
        <v>1615</v>
      </c>
      <c r="H19" s="1116" t="s">
        <v>966</v>
      </c>
      <c r="I19" s="1117" t="s">
        <v>2163</v>
      </c>
      <c r="J19" s="1277" t="s">
        <v>968</v>
      </c>
      <c r="K19" s="1118" t="s">
        <v>2166</v>
      </c>
      <c r="L19" s="172"/>
      <c r="M19" s="58" t="e">
        <f>IF(ISNUMBER(FIND("/",#REF!,1)),MID(#REF!,1,FIND("/",#REF!,1)-1),#REF!)</f>
        <v>#REF!</v>
      </c>
      <c r="N19" s="58" t="str">
        <f>IF(ISNUMBER(FIND("/",#REF!,1)),MID(#REF!,FIND("/",#REF!,1)+1,LEN(#REF!)),"")</f>
        <v/>
      </c>
      <c r="O19" s="432"/>
      <c r="P19" s="432"/>
      <c r="Q19" s="432"/>
      <c r="R19" s="432"/>
      <c r="S19" s="432"/>
      <c r="T19" s="432"/>
      <c r="U19" s="432"/>
      <c r="V19" s="432"/>
      <c r="W19" s="432"/>
    </row>
    <row r="20" spans="1:27" ht="30">
      <c r="A20" s="350" t="s">
        <v>2018</v>
      </c>
      <c r="B20" s="253" t="s">
        <v>2160</v>
      </c>
      <c r="C20" s="277">
        <v>41675</v>
      </c>
      <c r="D20" s="1115">
        <v>45323</v>
      </c>
      <c r="E20" s="776" t="str">
        <f t="shared" ca="1" si="0"/>
        <v>VIGENTE</v>
      </c>
      <c r="F20" s="776" t="str">
        <f t="shared" ca="1" si="1"/>
        <v>OK</v>
      </c>
      <c r="G20" s="253" t="s">
        <v>1615</v>
      </c>
      <c r="H20" s="365" t="s">
        <v>1608</v>
      </c>
      <c r="I20" s="258" t="s">
        <v>2164</v>
      </c>
      <c r="J20" s="1276" t="s">
        <v>970</v>
      </c>
      <c r="K20" s="372" t="s">
        <v>2167</v>
      </c>
      <c r="L20" s="172"/>
      <c r="M20" s="58" t="e">
        <f>IF(ISNUMBER(FIND("/",#REF!,1)),MID(#REF!,1,FIND("/",#REF!,1)-1),#REF!)</f>
        <v>#REF!</v>
      </c>
      <c r="N20" s="58" t="str">
        <f>IF(ISNUMBER(FIND("/",#REF!,1)),MID(#REF!,FIND("/",#REF!,1)+1,LEN(#REF!)),"")</f>
        <v/>
      </c>
      <c r="O20" s="432"/>
      <c r="P20" s="432"/>
      <c r="Q20" s="432"/>
      <c r="R20" s="432"/>
      <c r="S20" s="432"/>
      <c r="T20" s="432"/>
      <c r="U20" s="432"/>
      <c r="V20" s="432"/>
      <c r="W20" s="432"/>
    </row>
    <row r="21" spans="1:27" ht="30">
      <c r="A21" s="350" t="s">
        <v>2018</v>
      </c>
      <c r="B21" s="253" t="s">
        <v>2161</v>
      </c>
      <c r="C21" s="277">
        <v>41675</v>
      </c>
      <c r="D21" s="1115">
        <v>45323</v>
      </c>
      <c r="E21" s="776" t="str">
        <f t="shared" ca="1" si="0"/>
        <v>VIGENTE</v>
      </c>
      <c r="F21" s="776" t="str">
        <f t="shared" ca="1" si="1"/>
        <v>OK</v>
      </c>
      <c r="G21" s="253" t="s">
        <v>1615</v>
      </c>
      <c r="H21" s="365" t="s">
        <v>1609</v>
      </c>
      <c r="I21" s="258" t="s">
        <v>2165</v>
      </c>
      <c r="J21" s="1276" t="s">
        <v>970</v>
      </c>
      <c r="K21" s="372" t="s">
        <v>2168</v>
      </c>
      <c r="L21" s="172"/>
      <c r="M21" s="58" t="e">
        <f>IF(ISNUMBER(FIND("/",#REF!,1)),MID(#REF!,1,FIND("/",#REF!,1)-1),#REF!)</f>
        <v>#REF!</v>
      </c>
      <c r="N21" s="58" t="str">
        <f>IF(ISNUMBER(FIND("/",#REF!,1)),MID(#REF!,FIND("/",#REF!,1)+1,LEN(#REF!)),"")</f>
        <v/>
      </c>
      <c r="O21" s="432"/>
      <c r="P21" s="432"/>
      <c r="Q21" s="432"/>
      <c r="R21" s="432"/>
      <c r="S21" s="432"/>
      <c r="T21" s="432"/>
      <c r="U21" s="432"/>
      <c r="V21" s="432"/>
      <c r="W21" s="432"/>
    </row>
    <row r="22" spans="1:27">
      <c r="A22" s="350" t="s">
        <v>2018</v>
      </c>
      <c r="B22" s="253" t="s">
        <v>2162</v>
      </c>
      <c r="C22" s="277">
        <v>41675</v>
      </c>
      <c r="D22" s="1115">
        <v>45323</v>
      </c>
      <c r="E22" s="776" t="str">
        <f t="shared" ca="1" si="0"/>
        <v>VIGENTE</v>
      </c>
      <c r="F22" s="776" t="str">
        <f t="shared" ca="1" si="1"/>
        <v>OK</v>
      </c>
      <c r="G22" s="253" t="s">
        <v>1615</v>
      </c>
      <c r="H22" s="365" t="s">
        <v>1610</v>
      </c>
      <c r="I22" s="258" t="s">
        <v>972</v>
      </c>
      <c r="J22" s="1276" t="s">
        <v>973</v>
      </c>
      <c r="K22" s="372" t="s">
        <v>2169</v>
      </c>
      <c r="L22" s="172"/>
      <c r="M22" s="58" t="e">
        <f>IF(ISNUMBER(FIND("/",#REF!,1)),MID(#REF!,1,FIND("/",#REF!,1)-1),#REF!)</f>
        <v>#REF!</v>
      </c>
      <c r="N22" s="58" t="str">
        <f>IF(ISNUMBER(FIND("/",#REF!,1)),MID(#REF!,FIND("/",#REF!,1)+1,LEN(#REF!)),"")</f>
        <v/>
      </c>
      <c r="O22" s="432"/>
      <c r="P22" s="432"/>
      <c r="Q22" s="432"/>
      <c r="R22" s="432"/>
      <c r="S22" s="432"/>
      <c r="T22" s="432"/>
      <c r="U22" s="432"/>
      <c r="V22" s="432"/>
      <c r="W22" s="432"/>
    </row>
    <row r="23" spans="1:27" ht="45">
      <c r="A23" s="1280" t="s">
        <v>2027</v>
      </c>
      <c r="B23" s="904" t="s">
        <v>2676</v>
      </c>
      <c r="C23" s="1278">
        <v>42305</v>
      </c>
      <c r="D23" s="1279">
        <v>44105</v>
      </c>
      <c r="E23" s="2008" t="str">
        <f t="shared" ca="1" si="0"/>
        <v>CADUCADO</v>
      </c>
      <c r="F23" s="2008" t="str">
        <f t="shared" ca="1" si="1"/>
        <v>ALERTA</v>
      </c>
      <c r="G23" s="904" t="s">
        <v>1616</v>
      </c>
      <c r="H23" s="1271" t="s">
        <v>2677</v>
      </c>
      <c r="I23" s="1281" t="s">
        <v>2678</v>
      </c>
      <c r="J23" s="1282" t="s">
        <v>2679</v>
      </c>
      <c r="K23" s="1283" t="s">
        <v>2680</v>
      </c>
      <c r="L23" s="172"/>
      <c r="M23" s="58" t="e">
        <f>IF(ISNUMBER(FIND("/",#REF!,1)),MID(#REF!,1,FIND("/",#REF!,1)-1),#REF!)</f>
        <v>#REF!</v>
      </c>
      <c r="N23" s="58" t="str">
        <f>IF(ISNUMBER(FIND("/",#REF!,1)),MID(#REF!,FIND("/",#REF!,1)+1,LEN(#REF!)),"")</f>
        <v/>
      </c>
      <c r="O23" s="432"/>
      <c r="P23" s="432"/>
      <c r="Q23" s="432"/>
      <c r="R23" s="432"/>
      <c r="S23" s="432"/>
      <c r="T23" s="432"/>
      <c r="U23" s="432"/>
      <c r="V23" s="432"/>
      <c r="W23" s="432"/>
    </row>
    <row r="24" spans="1:27" ht="51" customHeight="1">
      <c r="A24" s="1284" t="s">
        <v>2027</v>
      </c>
      <c r="B24" s="1285" t="s">
        <v>2683</v>
      </c>
      <c r="C24" s="1286">
        <v>42305</v>
      </c>
      <c r="D24" s="1287">
        <v>44105</v>
      </c>
      <c r="E24" s="2009" t="str">
        <f ca="1">IF(D24&lt;=$T$2,"CADUCADO","VIGENTE")</f>
        <v>CADUCADO</v>
      </c>
      <c r="F24" s="2009" t="str">
        <f ca="1">IF($T$2&gt;=(EDATE(D24,-4)),"ALERTA","OK")</f>
        <v>ALERTA</v>
      </c>
      <c r="G24" s="1285" t="s">
        <v>1616</v>
      </c>
      <c r="H24" s="1288" t="s">
        <v>2684</v>
      </c>
      <c r="I24" s="1289" t="s">
        <v>2685</v>
      </c>
      <c r="J24" s="1290" t="s">
        <v>2679</v>
      </c>
      <c r="K24" s="1291" t="s">
        <v>2686</v>
      </c>
      <c r="L24" s="172"/>
      <c r="M24" s="58" t="e">
        <f>IF(ISNUMBER(FIND("/",#REF!,1)),MID(#REF!,1,FIND("/",#REF!,1)-1),#REF!)</f>
        <v>#REF!</v>
      </c>
      <c r="N24" s="58" t="str">
        <f>IF(ISNUMBER(FIND("/",#REF!,1)),MID(#REF!,FIND("/",#REF!,1)+1,LEN(#REF!)),"")</f>
        <v/>
      </c>
      <c r="O24" s="432"/>
      <c r="P24" s="432"/>
      <c r="Q24" s="432"/>
      <c r="R24" s="432"/>
      <c r="S24" s="432"/>
      <c r="T24" s="432"/>
      <c r="U24" s="432"/>
      <c r="V24" s="432"/>
      <c r="W24" s="432"/>
    </row>
    <row r="25" spans="1:27" s="533" customFormat="1" ht="34.5" customHeight="1">
      <c r="A25" s="1292" t="s">
        <v>2017</v>
      </c>
      <c r="B25" s="1293" t="s">
        <v>4352</v>
      </c>
      <c r="C25" s="1294">
        <v>43025</v>
      </c>
      <c r="D25" s="1295">
        <v>44851</v>
      </c>
      <c r="E25" s="2010" t="str">
        <f t="shared" ca="1" si="0"/>
        <v>VIGENTE</v>
      </c>
      <c r="F25" s="2010" t="str">
        <f t="shared" ca="1" si="1"/>
        <v>OK</v>
      </c>
      <c r="G25" s="1293" t="s">
        <v>1616</v>
      </c>
      <c r="H25" s="1296" t="s">
        <v>4351</v>
      </c>
      <c r="I25" s="1297" t="s">
        <v>4353</v>
      </c>
      <c r="J25" s="1298" t="s">
        <v>4354</v>
      </c>
      <c r="K25" s="1299" t="s">
        <v>4355</v>
      </c>
      <c r="L25" s="174"/>
      <c r="M25" s="491" t="e">
        <f>IF(ISNUMBER(FIND("/",#REF!,1)),MID(#REF!,1,FIND("/",#REF!,1)-1),#REF!)</f>
        <v>#REF!</v>
      </c>
      <c r="N25" s="491" t="str">
        <f>IF(ISNUMBER(FIND("/",#REF!,1)),MID(#REF!,FIND("/",#REF!,1)+1,LEN(#REF!)),"")</f>
        <v/>
      </c>
      <c r="O25" s="532"/>
      <c r="P25" s="532"/>
      <c r="Q25" s="532"/>
      <c r="R25" s="532"/>
      <c r="S25" s="532"/>
      <c r="T25" s="532"/>
      <c r="U25" s="532"/>
      <c r="V25" s="532"/>
      <c r="W25" s="532"/>
    </row>
    <row r="26" spans="1:27" s="1321" customFormat="1" ht="34.5" customHeight="1">
      <c r="A26" s="1284" t="s">
        <v>2027</v>
      </c>
      <c r="B26" s="1285" t="s">
        <v>4593</v>
      </c>
      <c r="C26" s="1286">
        <v>43145</v>
      </c>
      <c r="D26" s="1287">
        <v>44971</v>
      </c>
      <c r="E26" s="1287" t="str">
        <f ca="1">IF(D26&lt;=$T$2,"CADUCADO","VIGENTE")</f>
        <v>VIGENTE</v>
      </c>
      <c r="F26" s="1287" t="str">
        <f ca="1">IF($T$2&gt;=(EDATE(D26,-4)),"ALERTA","OK")</f>
        <v>OK</v>
      </c>
      <c r="G26" s="1285" t="s">
        <v>1615</v>
      </c>
      <c r="H26" s="1288" t="s">
        <v>4594</v>
      </c>
      <c r="I26" s="1317" t="s">
        <v>4595</v>
      </c>
      <c r="J26" s="1290" t="s">
        <v>4594</v>
      </c>
      <c r="K26" s="1291" t="s">
        <v>4596</v>
      </c>
      <c r="L26" s="1318"/>
      <c r="M26" s="1319"/>
      <c r="N26" s="1319"/>
      <c r="O26" s="1320"/>
      <c r="P26" s="1320"/>
      <c r="Q26" s="1320"/>
      <c r="R26" s="1320"/>
      <c r="S26" s="1320"/>
      <c r="T26" s="1320"/>
      <c r="U26" s="1320"/>
      <c r="V26" s="1320"/>
      <c r="W26" s="1320"/>
    </row>
    <row r="27" spans="1:27" s="1329" customFormat="1" ht="44.25" customHeight="1">
      <c r="A27" s="1330" t="s">
        <v>2019</v>
      </c>
      <c r="B27" s="240" t="s">
        <v>4604</v>
      </c>
      <c r="C27" s="241">
        <v>43172</v>
      </c>
      <c r="D27" s="404">
        <v>44998</v>
      </c>
      <c r="E27" s="404" t="str">
        <f ca="1">IF(D27&lt;=$T$2,"CADUCADO","VIGENTE")</f>
        <v>VIGENTE</v>
      </c>
      <c r="F27" s="404" t="str">
        <f ca="1">IF($T$2&gt;=(EDATE(D27,-4)),"ALERTA","OK")</f>
        <v>OK</v>
      </c>
      <c r="G27" s="240" t="s">
        <v>1615</v>
      </c>
      <c r="H27" s="243" t="s">
        <v>4612</v>
      </c>
      <c r="I27" s="1332" t="s">
        <v>4605</v>
      </c>
      <c r="J27" s="1331"/>
      <c r="K27" s="1170"/>
      <c r="L27" s="1327"/>
      <c r="M27" s="1327"/>
      <c r="N27" s="1327"/>
      <c r="O27" s="1328"/>
      <c r="P27" s="1328"/>
      <c r="Q27" s="1328"/>
      <c r="R27" s="1328"/>
      <c r="S27" s="1328"/>
      <c r="T27" s="1328"/>
      <c r="U27" s="1328"/>
      <c r="V27" s="1328"/>
      <c r="W27" s="1328"/>
    </row>
    <row r="28" spans="1:27" s="1321" customFormat="1" ht="51" customHeight="1">
      <c r="A28" s="478" t="s">
        <v>2018</v>
      </c>
      <c r="B28" s="253" t="s">
        <v>4610</v>
      </c>
      <c r="C28" s="277">
        <v>43172</v>
      </c>
      <c r="D28" s="389">
        <v>44998</v>
      </c>
      <c r="E28" s="389" t="str">
        <f t="shared" ref="E28:E29" ca="1" si="3">IF(D28&lt;=$T$2,"CADUCADO","VIGENTE")</f>
        <v>VIGENTE</v>
      </c>
      <c r="F28" s="389" t="str">
        <f t="shared" ref="F28:F29" ca="1" si="4">IF($T$2&gt;=(EDATE(D28,-4)),"ALERTA","OK")</f>
        <v>OK</v>
      </c>
      <c r="G28" s="253" t="s">
        <v>1615</v>
      </c>
      <c r="H28" s="365" t="s">
        <v>4608</v>
      </c>
      <c r="I28" s="258" t="s">
        <v>4605</v>
      </c>
      <c r="J28" s="906" t="s">
        <v>2015</v>
      </c>
      <c r="K28" s="937" t="s">
        <v>4606</v>
      </c>
      <c r="L28" s="1318"/>
      <c r="M28" s="1319"/>
      <c r="N28" s="1319"/>
      <c r="O28" s="1320"/>
      <c r="P28" s="1320"/>
      <c r="Q28" s="1320"/>
      <c r="R28" s="1320"/>
      <c r="S28" s="1320"/>
      <c r="T28" s="1320"/>
      <c r="U28" s="1320"/>
      <c r="V28" s="1320"/>
      <c r="W28" s="1320"/>
    </row>
    <row r="29" spans="1:27" s="1325" customFormat="1" ht="49.5" customHeight="1">
      <c r="A29" s="1326" t="s">
        <v>2018</v>
      </c>
      <c r="B29" s="906" t="s">
        <v>4611</v>
      </c>
      <c r="C29" s="907">
        <v>43172</v>
      </c>
      <c r="D29" s="908">
        <v>44998</v>
      </c>
      <c r="E29" s="908" t="str">
        <f t="shared" ca="1" si="3"/>
        <v>VIGENTE</v>
      </c>
      <c r="F29" s="908" t="str">
        <f t="shared" ca="1" si="4"/>
        <v>OK</v>
      </c>
      <c r="G29" s="906" t="s">
        <v>1615</v>
      </c>
      <c r="H29" s="911" t="s">
        <v>4609</v>
      </c>
      <c r="I29" s="909" t="s">
        <v>4605</v>
      </c>
      <c r="J29" s="906" t="s">
        <v>2015</v>
      </c>
      <c r="K29" s="1171" t="s">
        <v>4607</v>
      </c>
      <c r="L29" s="1322"/>
      <c r="M29" s="1323"/>
      <c r="N29" s="1323"/>
      <c r="O29" s="1324"/>
      <c r="P29" s="1324"/>
      <c r="Q29" s="1324"/>
      <c r="R29" s="1324"/>
      <c r="S29" s="1324"/>
      <c r="T29" s="1324"/>
      <c r="U29" s="1324"/>
      <c r="V29" s="1324"/>
      <c r="W29" s="1324"/>
    </row>
    <row r="30" spans="1:27" s="533" customFormat="1" ht="35.25" customHeight="1">
      <c r="A30" s="478" t="s">
        <v>2017</v>
      </c>
      <c r="B30" s="253" t="s">
        <v>4627</v>
      </c>
      <c r="C30" s="277">
        <v>43172</v>
      </c>
      <c r="D30" s="389">
        <v>44998</v>
      </c>
      <c r="E30" s="389" t="str">
        <f t="shared" ref="E30:E40" ca="1" si="5">IF(D30&lt;=$T$2,"CADUCADO","VIGENTE")</f>
        <v>VIGENTE</v>
      </c>
      <c r="F30" s="389" t="str">
        <f t="shared" ref="F30:F40" ca="1" si="6">IF($T$2&gt;=(EDATE(D30,-4)),"ALERTA","OK")</f>
        <v>OK</v>
      </c>
      <c r="G30" s="253" t="s">
        <v>1615</v>
      </c>
      <c r="H30" s="365" t="s">
        <v>4628</v>
      </c>
      <c r="I30" s="258" t="s">
        <v>4629</v>
      </c>
      <c r="J30" s="253" t="s">
        <v>4630</v>
      </c>
      <c r="K30" s="937" t="s">
        <v>4631</v>
      </c>
      <c r="L30" s="174"/>
      <c r="M30" s="491"/>
      <c r="N30" s="491"/>
      <c r="O30" s="532"/>
      <c r="P30" s="532"/>
      <c r="Q30" s="532"/>
      <c r="R30" s="532"/>
      <c r="S30" s="532"/>
      <c r="T30" s="532"/>
      <c r="U30" s="532"/>
      <c r="V30" s="532"/>
      <c r="W30" s="532"/>
    </row>
    <row r="31" spans="1:27" ht="45">
      <c r="A31" s="478" t="s">
        <v>2017</v>
      </c>
      <c r="B31" s="253" t="s">
        <v>4632</v>
      </c>
      <c r="C31" s="277">
        <v>43172</v>
      </c>
      <c r="D31" s="389">
        <v>44998</v>
      </c>
      <c r="E31" s="389" t="str">
        <f t="shared" ca="1" si="5"/>
        <v>VIGENTE</v>
      </c>
      <c r="F31" s="389" t="str">
        <f t="shared" ca="1" si="6"/>
        <v>OK</v>
      </c>
      <c r="G31" s="253" t="s">
        <v>1615</v>
      </c>
      <c r="H31" s="365" t="s">
        <v>4633</v>
      </c>
      <c r="I31" s="258" t="s">
        <v>4634</v>
      </c>
      <c r="J31" s="253" t="s">
        <v>2009</v>
      </c>
      <c r="K31" s="937" t="s">
        <v>4635</v>
      </c>
      <c r="L31" s="172"/>
      <c r="M31" s="58" t="e">
        <f>IF(ISNUMBER(FIND("/",#REF!,1)),MID(#REF!,1,FIND("/",#REF!,1)-1),#REF!)</f>
        <v>#REF!</v>
      </c>
      <c r="N31" s="58" t="str">
        <f>IF(ISNUMBER(FIND("/",#REF!,1)),MID(#REF!,FIND("/",#REF!,1)+1,LEN(#REF!)),"")</f>
        <v/>
      </c>
      <c r="O31" s="432"/>
      <c r="P31" s="432"/>
      <c r="Q31" s="432"/>
      <c r="R31" s="432"/>
      <c r="S31" s="432"/>
      <c r="T31" s="432"/>
      <c r="U31" s="432"/>
      <c r="V31" s="432"/>
      <c r="W31" s="432"/>
    </row>
    <row r="32" spans="1:27" ht="60">
      <c r="A32" s="1333" t="s">
        <v>2027</v>
      </c>
      <c r="B32" s="904" t="s">
        <v>4613</v>
      </c>
      <c r="C32" s="1278">
        <v>43173</v>
      </c>
      <c r="D32" s="1279">
        <v>44999</v>
      </c>
      <c r="E32" s="1279" t="str">
        <f t="shared" ca="1" si="5"/>
        <v>VIGENTE</v>
      </c>
      <c r="F32" s="1279" t="str">
        <f t="shared" ca="1" si="6"/>
        <v>OK</v>
      </c>
      <c r="G32" s="904" t="s">
        <v>1615</v>
      </c>
      <c r="H32" s="1271" t="s">
        <v>4614</v>
      </c>
      <c r="I32" s="1334" t="s">
        <v>4615</v>
      </c>
      <c r="J32" s="1282" t="s">
        <v>4616</v>
      </c>
      <c r="K32" s="1335" t="s">
        <v>4617</v>
      </c>
      <c r="L32" s="172"/>
      <c r="M32" s="58" t="e">
        <f>IF(ISNUMBER(FIND("/",#REF!,1)),MID(#REF!,1,FIND("/",#REF!,1)-1),#REF!)</f>
        <v>#REF!</v>
      </c>
      <c r="N32" s="58" t="str">
        <f>IF(ISNUMBER(FIND("/",#REF!,1)),MID(#REF!,FIND("/",#REF!,1)+1,LEN(#REF!)),"")</f>
        <v/>
      </c>
      <c r="O32" s="432"/>
      <c r="P32" s="432"/>
      <c r="Q32" s="432"/>
      <c r="R32" s="432"/>
      <c r="S32" s="432"/>
      <c r="T32" s="432"/>
      <c r="U32" s="432"/>
      <c r="V32" s="432"/>
      <c r="W32" s="432"/>
    </row>
    <row r="33" spans="1:23" ht="45">
      <c r="A33" s="478" t="s">
        <v>2017</v>
      </c>
      <c r="B33" s="253" t="s">
        <v>4790</v>
      </c>
      <c r="C33" s="277">
        <v>43231</v>
      </c>
      <c r="D33" s="389">
        <v>45057</v>
      </c>
      <c r="E33" s="389" t="str">
        <f t="shared" ca="1" si="5"/>
        <v>VIGENTE</v>
      </c>
      <c r="F33" s="389" t="str">
        <f t="shared" ca="1" si="6"/>
        <v>OK</v>
      </c>
      <c r="G33" s="253" t="s">
        <v>1615</v>
      </c>
      <c r="H33" s="365" t="s">
        <v>4797</v>
      </c>
      <c r="I33" s="258" t="s">
        <v>4792</v>
      </c>
      <c r="J33" s="253" t="s">
        <v>4557</v>
      </c>
      <c r="K33" s="937" t="s">
        <v>4796</v>
      </c>
      <c r="L33" s="172"/>
      <c r="O33" s="432"/>
      <c r="P33" s="432"/>
      <c r="Q33" s="432"/>
      <c r="R33" s="432"/>
      <c r="S33" s="432"/>
      <c r="T33" s="432"/>
      <c r="U33" s="432"/>
      <c r="V33" s="432"/>
      <c r="W33" s="432"/>
    </row>
    <row r="34" spans="1:23" ht="30">
      <c r="A34" s="478" t="s">
        <v>2017</v>
      </c>
      <c r="B34" s="253" t="s">
        <v>4800</v>
      </c>
      <c r="C34" s="277">
        <v>43231</v>
      </c>
      <c r="D34" s="389">
        <v>45057</v>
      </c>
      <c r="E34" s="389" t="str">
        <f t="shared" ca="1" si="5"/>
        <v>VIGENTE</v>
      </c>
      <c r="F34" s="389" t="str">
        <f t="shared" ca="1" si="6"/>
        <v>OK</v>
      </c>
      <c r="G34" s="253"/>
      <c r="H34" s="365" t="s">
        <v>4799</v>
      </c>
      <c r="I34" s="258" t="s">
        <v>4801</v>
      </c>
      <c r="J34" s="253" t="s">
        <v>4557</v>
      </c>
      <c r="K34" s="1000" t="s">
        <v>4802</v>
      </c>
      <c r="L34" s="172"/>
      <c r="O34" s="432"/>
      <c r="P34" s="432"/>
      <c r="Q34" s="432"/>
      <c r="R34" s="432"/>
      <c r="S34" s="432"/>
      <c r="T34" s="432"/>
      <c r="U34" s="432"/>
      <c r="V34" s="432"/>
      <c r="W34" s="432"/>
    </row>
    <row r="35" spans="1:23" ht="45">
      <c r="A35" s="478" t="s">
        <v>2017</v>
      </c>
      <c r="B35" s="253" t="s">
        <v>4798</v>
      </c>
      <c r="C35" s="277">
        <v>43231</v>
      </c>
      <c r="D35" s="389">
        <v>45057</v>
      </c>
      <c r="E35" s="389" t="str">
        <f t="shared" ca="1" si="5"/>
        <v>VIGENTE</v>
      </c>
      <c r="F35" s="389" t="str">
        <f t="shared" ca="1" si="6"/>
        <v>OK</v>
      </c>
      <c r="G35" s="253" t="s">
        <v>1615</v>
      </c>
      <c r="H35" s="365" t="s">
        <v>4791</v>
      </c>
      <c r="I35" s="258" t="s">
        <v>4792</v>
      </c>
      <c r="J35" s="253" t="s">
        <v>4794</v>
      </c>
      <c r="K35" s="937" t="s">
        <v>4793</v>
      </c>
      <c r="L35" s="172"/>
      <c r="O35" s="432"/>
      <c r="P35" s="432"/>
      <c r="Q35" s="432"/>
      <c r="R35" s="432"/>
      <c r="S35" s="432"/>
      <c r="T35" s="432"/>
      <c r="U35" s="432"/>
      <c r="V35" s="432"/>
      <c r="W35" s="432"/>
    </row>
    <row r="36" spans="1:23" ht="30">
      <c r="A36" s="478" t="s">
        <v>2017</v>
      </c>
      <c r="B36" s="253" t="s">
        <v>4789</v>
      </c>
      <c r="C36" s="277">
        <v>43231</v>
      </c>
      <c r="D36" s="389">
        <v>45077</v>
      </c>
      <c r="E36" s="389" t="str">
        <f t="shared" ca="1" si="5"/>
        <v>VIGENTE</v>
      </c>
      <c r="F36" s="389" t="str">
        <f t="shared" ca="1" si="6"/>
        <v>OK</v>
      </c>
      <c r="G36" s="253" t="s">
        <v>1615</v>
      </c>
      <c r="H36" s="365" t="s">
        <v>4786</v>
      </c>
      <c r="I36" s="258" t="s">
        <v>4795</v>
      </c>
      <c r="J36" s="253" t="s">
        <v>4787</v>
      </c>
      <c r="K36" s="937" t="s">
        <v>4788</v>
      </c>
      <c r="L36" s="172"/>
      <c r="O36" s="432"/>
      <c r="P36" s="432"/>
      <c r="Q36" s="432"/>
      <c r="R36" s="432"/>
      <c r="S36" s="432"/>
      <c r="T36" s="432"/>
      <c r="U36" s="432"/>
      <c r="V36" s="432"/>
      <c r="W36" s="432"/>
    </row>
    <row r="37" spans="1:23" ht="60">
      <c r="A37" s="1411" t="s">
        <v>2027</v>
      </c>
      <c r="B37" s="1390" t="s">
        <v>4803</v>
      </c>
      <c r="C37" s="1412">
        <v>43231</v>
      </c>
      <c r="D37" s="1413">
        <v>45057</v>
      </c>
      <c r="E37" s="1413" t="str">
        <f t="shared" ca="1" si="5"/>
        <v>VIGENTE</v>
      </c>
      <c r="F37" s="1413" t="str">
        <f t="shared" ca="1" si="6"/>
        <v>OK</v>
      </c>
      <c r="G37" s="1390" t="s">
        <v>1615</v>
      </c>
      <c r="H37" s="1414" t="s">
        <v>4804</v>
      </c>
      <c r="I37" s="1415" t="s">
        <v>4805</v>
      </c>
      <c r="J37" s="1416" t="s">
        <v>4807</v>
      </c>
      <c r="K37" s="1391" t="s">
        <v>4806</v>
      </c>
      <c r="L37" s="172"/>
      <c r="O37" s="432"/>
      <c r="P37" s="432"/>
      <c r="Q37" s="432"/>
      <c r="R37" s="432"/>
      <c r="S37" s="432"/>
      <c r="T37" s="432"/>
      <c r="U37" s="432"/>
      <c r="V37" s="432"/>
      <c r="W37" s="432"/>
    </row>
    <row r="38" spans="1:23" ht="60">
      <c r="A38" s="1411" t="s">
        <v>2027</v>
      </c>
      <c r="B38" s="1390" t="s">
        <v>4808</v>
      </c>
      <c r="C38" s="1412">
        <v>43231</v>
      </c>
      <c r="D38" s="1413">
        <v>45057</v>
      </c>
      <c r="E38" s="1413" t="str">
        <f t="shared" ca="1" si="5"/>
        <v>VIGENTE</v>
      </c>
      <c r="F38" s="1413" t="str">
        <f t="shared" ca="1" si="6"/>
        <v>OK</v>
      </c>
      <c r="G38" s="1390" t="s">
        <v>1615</v>
      </c>
      <c r="H38" s="1414" t="s">
        <v>4809</v>
      </c>
      <c r="I38" s="1415" t="s">
        <v>4810</v>
      </c>
      <c r="J38" s="1416" t="s">
        <v>4811</v>
      </c>
      <c r="K38" s="1391" t="s">
        <v>4812</v>
      </c>
      <c r="L38" s="172"/>
      <c r="O38" s="432"/>
      <c r="P38" s="432"/>
      <c r="Q38" s="432"/>
      <c r="R38" s="432"/>
      <c r="S38" s="432"/>
      <c r="T38" s="432"/>
      <c r="U38" s="432"/>
      <c r="V38" s="432"/>
      <c r="W38" s="432"/>
    </row>
    <row r="39" spans="1:23" ht="45">
      <c r="A39" s="478" t="s">
        <v>2017</v>
      </c>
      <c r="B39" s="253" t="s">
        <v>5201</v>
      </c>
      <c r="C39" s="277">
        <v>43299</v>
      </c>
      <c r="D39" s="389">
        <v>45125</v>
      </c>
      <c r="E39" s="389" t="str">
        <f ca="1">IF(D39&lt;=$T$2,"CADUCADO","VIGENTE")</f>
        <v>VIGENTE</v>
      </c>
      <c r="F39" s="389" t="str">
        <f ca="1">IF($T$2&gt;=(EDATE(D39,-4)),"ALERTA","OK")</f>
        <v>OK</v>
      </c>
      <c r="G39" s="253" t="s">
        <v>1615</v>
      </c>
      <c r="H39" s="365" t="s">
        <v>5197</v>
      </c>
      <c r="I39" s="258" t="s">
        <v>5198</v>
      </c>
      <c r="J39" s="253" t="s">
        <v>5199</v>
      </c>
      <c r="K39" s="937" t="s">
        <v>5200</v>
      </c>
      <c r="L39" s="172"/>
      <c r="O39" s="432"/>
      <c r="P39" s="432"/>
      <c r="Q39" s="432"/>
      <c r="R39" s="432"/>
      <c r="S39" s="432"/>
      <c r="T39" s="432"/>
      <c r="U39" s="432"/>
      <c r="V39" s="432"/>
      <c r="W39" s="432"/>
    </row>
    <row r="40" spans="1:23" ht="60">
      <c r="A40" s="1697" t="s">
        <v>2019</v>
      </c>
      <c r="B40" s="1698" t="s">
        <v>5191</v>
      </c>
      <c r="C40" s="1699">
        <v>43299</v>
      </c>
      <c r="D40" s="1700">
        <v>45125</v>
      </c>
      <c r="E40" s="1700" t="str">
        <f t="shared" ca="1" si="5"/>
        <v>VIGENTE</v>
      </c>
      <c r="F40" s="1700" t="str">
        <f t="shared" ca="1" si="6"/>
        <v>OK</v>
      </c>
      <c r="G40" s="1698" t="s">
        <v>1616</v>
      </c>
      <c r="H40" s="1701" t="s">
        <v>5184</v>
      </c>
      <c r="I40" s="1702" t="s">
        <v>5185</v>
      </c>
      <c r="J40" s="1703"/>
      <c r="K40" s="1704"/>
      <c r="L40" s="172"/>
      <c r="O40" s="432"/>
      <c r="P40" s="432"/>
      <c r="Q40" s="432"/>
      <c r="R40" s="432"/>
      <c r="S40" s="432"/>
      <c r="T40" s="432"/>
      <c r="U40" s="432"/>
      <c r="V40" s="432"/>
      <c r="W40" s="432"/>
    </row>
    <row r="41" spans="1:23" ht="30">
      <c r="A41" s="478" t="s">
        <v>2018</v>
      </c>
      <c r="B41" s="253" t="s">
        <v>5191</v>
      </c>
      <c r="C41" s="277">
        <v>43299</v>
      </c>
      <c r="D41" s="389">
        <v>45125</v>
      </c>
      <c r="E41" s="389" t="str">
        <f t="shared" ref="E41:E42" ca="1" si="7">IF(D41&lt;=$T$2,"CADUCADO","VIGENTE")</f>
        <v>VIGENTE</v>
      </c>
      <c r="F41" s="389" t="str">
        <f t="shared" ref="F41:F42" ca="1" si="8">IF($T$2&gt;=(EDATE(D41,-4)),"ALERTA","OK")</f>
        <v>OK</v>
      </c>
      <c r="G41" s="253" t="s">
        <v>1616</v>
      </c>
      <c r="H41" s="365" t="s">
        <v>5186</v>
      </c>
      <c r="I41" s="258"/>
      <c r="J41" s="1276" t="s">
        <v>5189</v>
      </c>
      <c r="K41" s="937" t="s">
        <v>5188</v>
      </c>
      <c r="L41" s="172"/>
      <c r="O41" s="432"/>
      <c r="P41" s="432"/>
      <c r="Q41" s="432"/>
      <c r="R41" s="432"/>
      <c r="S41" s="432"/>
      <c r="T41" s="432"/>
      <c r="U41" s="432"/>
      <c r="V41" s="432"/>
      <c r="W41" s="432"/>
    </row>
    <row r="42" spans="1:23" ht="30">
      <c r="A42" s="478" t="s">
        <v>2018</v>
      </c>
      <c r="B42" s="253" t="s">
        <v>5191</v>
      </c>
      <c r="C42" s="277">
        <v>43299</v>
      </c>
      <c r="D42" s="389">
        <v>45125</v>
      </c>
      <c r="E42" s="389" t="str">
        <f t="shared" ca="1" si="7"/>
        <v>VIGENTE</v>
      </c>
      <c r="F42" s="389" t="str">
        <f t="shared" ca="1" si="8"/>
        <v>OK</v>
      </c>
      <c r="G42" s="253" t="s">
        <v>1616</v>
      </c>
      <c r="H42" s="365" t="s">
        <v>5187</v>
      </c>
      <c r="I42" s="258"/>
      <c r="J42" s="1276" t="s">
        <v>5189</v>
      </c>
      <c r="K42" s="937" t="s">
        <v>5190</v>
      </c>
      <c r="L42" s="172"/>
      <c r="M42" s="58" t="e">
        <f>IF(ISNUMBER(FIND("/",#REF!,1)),MID(#REF!,1,FIND("/",#REF!,1)-1),#REF!)</f>
        <v>#REF!</v>
      </c>
      <c r="N42" s="58" t="str">
        <f>IF(ISNUMBER(FIND("/",#REF!,1)),MID(#REF!,FIND("/",#REF!,1)+1,LEN(#REF!)),"")</f>
        <v/>
      </c>
      <c r="O42" s="432"/>
      <c r="P42" s="432"/>
      <c r="Q42" s="432"/>
      <c r="R42" s="432"/>
      <c r="S42" s="432"/>
      <c r="T42" s="432"/>
      <c r="U42" s="432"/>
      <c r="V42" s="432"/>
      <c r="W42" s="432"/>
    </row>
    <row r="43" spans="1:23" ht="45">
      <c r="A43" s="1748" t="s">
        <v>2026</v>
      </c>
      <c r="B43" s="382" t="s">
        <v>5246</v>
      </c>
      <c r="C43" s="398">
        <v>43413</v>
      </c>
      <c r="D43" s="406">
        <v>45260</v>
      </c>
      <c r="E43" s="406" t="str">
        <f t="shared" ref="E43:E45" ca="1" si="9">IF(D43&lt;=$T$2,"CADUCADO","VIGENTE")</f>
        <v>VIGENTE</v>
      </c>
      <c r="F43" s="406" t="str">
        <f t="shared" ref="F43:F45" ca="1" si="10">IF($T$2&gt;=(EDATE(D43,-4)),"ALERTA","OK")</f>
        <v>OK</v>
      </c>
      <c r="G43" s="382" t="s">
        <v>1615</v>
      </c>
      <c r="H43" s="376" t="s">
        <v>5247</v>
      </c>
      <c r="I43" s="399" t="s">
        <v>5248</v>
      </c>
      <c r="J43" s="1749"/>
      <c r="K43" s="1750" t="s">
        <v>5249</v>
      </c>
      <c r="L43" s="172"/>
      <c r="O43" s="432"/>
      <c r="P43" s="432"/>
      <c r="Q43" s="432"/>
      <c r="R43" s="432"/>
      <c r="S43" s="432"/>
      <c r="T43" s="432"/>
      <c r="U43" s="432"/>
      <c r="V43" s="432"/>
      <c r="W43" s="432"/>
    </row>
    <row r="44" spans="1:23" ht="30">
      <c r="A44" s="1748" t="s">
        <v>2027</v>
      </c>
      <c r="B44" s="382" t="s">
        <v>5312</v>
      </c>
      <c r="C44" s="398">
        <v>43418</v>
      </c>
      <c r="D44" s="406">
        <v>45260</v>
      </c>
      <c r="E44" s="406" t="str">
        <f t="shared" ca="1" si="9"/>
        <v>VIGENTE</v>
      </c>
      <c r="F44" s="406" t="str">
        <f t="shared" ca="1" si="10"/>
        <v>OK</v>
      </c>
      <c r="G44" s="382" t="s">
        <v>1615</v>
      </c>
      <c r="H44" s="376" t="s">
        <v>5313</v>
      </c>
      <c r="I44" s="399" t="s">
        <v>5314</v>
      </c>
      <c r="J44" s="1749"/>
      <c r="K44" s="1716" t="s">
        <v>5315</v>
      </c>
      <c r="L44" s="172"/>
      <c r="O44" s="432"/>
      <c r="P44" s="432"/>
      <c r="Q44" s="432"/>
      <c r="R44" s="432"/>
      <c r="S44" s="432"/>
      <c r="T44" s="432"/>
      <c r="U44" s="432"/>
      <c r="V44" s="432"/>
      <c r="W44" s="432"/>
    </row>
    <row r="45" spans="1:23" ht="30">
      <c r="A45" s="478" t="s">
        <v>2017</v>
      </c>
      <c r="B45" s="253" t="s">
        <v>5375</v>
      </c>
      <c r="C45" s="277">
        <v>43444</v>
      </c>
      <c r="D45" s="389">
        <v>45291</v>
      </c>
      <c r="E45" s="389" t="str">
        <f t="shared" ca="1" si="9"/>
        <v>VIGENTE</v>
      </c>
      <c r="F45" s="389" t="str">
        <f t="shared" ca="1" si="10"/>
        <v>OK</v>
      </c>
      <c r="G45" s="253" t="s">
        <v>1615</v>
      </c>
      <c r="H45" s="365" t="s">
        <v>5371</v>
      </c>
      <c r="I45" s="258" t="s">
        <v>5372</v>
      </c>
      <c r="J45" s="1276" t="s">
        <v>5374</v>
      </c>
      <c r="K45" s="1778" t="s">
        <v>5373</v>
      </c>
      <c r="L45" s="172"/>
      <c r="O45" s="432"/>
      <c r="P45" s="432"/>
      <c r="Q45" s="432"/>
      <c r="R45" s="432"/>
      <c r="S45" s="432"/>
      <c r="T45" s="432"/>
      <c r="U45" s="432"/>
      <c r="V45" s="432"/>
      <c r="W45" s="432"/>
    </row>
    <row r="46" spans="1:23" ht="30">
      <c r="A46" s="2105" t="s">
        <v>2027</v>
      </c>
      <c r="B46" s="2106" t="s">
        <v>6259</v>
      </c>
      <c r="C46" s="2107">
        <v>43972</v>
      </c>
      <c r="D46" s="2108">
        <v>45808</v>
      </c>
      <c r="E46" s="2108" t="str">
        <f t="shared" ref="E46:E47" ca="1" si="11">IF(D46&lt;=$T$2,"CADUCADO","VIGENTE")</f>
        <v>VIGENTE</v>
      </c>
      <c r="F46" s="2108" t="str">
        <f t="shared" ref="F46:F47" ca="1" si="12">IF($T$2&gt;=(EDATE(D46,-4)),"ALERTA","OK")</f>
        <v>OK</v>
      </c>
      <c r="G46" s="2106" t="s">
        <v>1615</v>
      </c>
      <c r="H46" s="2109" t="s">
        <v>6260</v>
      </c>
      <c r="I46" s="2110" t="s">
        <v>6261</v>
      </c>
      <c r="J46" s="2111" t="s">
        <v>6262</v>
      </c>
      <c r="K46" s="2112" t="s">
        <v>6263</v>
      </c>
      <c r="L46" s="172"/>
      <c r="O46" s="432"/>
      <c r="P46" s="432"/>
      <c r="Q46" s="432"/>
      <c r="R46" s="432"/>
      <c r="S46" s="432"/>
      <c r="T46" s="432"/>
      <c r="U46" s="432"/>
      <c r="V46" s="432"/>
      <c r="W46" s="432"/>
    </row>
    <row r="47" spans="1:23" ht="30">
      <c r="A47" s="2105" t="s">
        <v>2017</v>
      </c>
      <c r="B47" s="2106" t="s">
        <v>5375</v>
      </c>
      <c r="C47" s="2107">
        <v>43444</v>
      </c>
      <c r="D47" s="2108">
        <v>45291</v>
      </c>
      <c r="E47" s="2108" t="str">
        <f t="shared" ca="1" si="11"/>
        <v>VIGENTE</v>
      </c>
      <c r="F47" s="2108" t="str">
        <f t="shared" ca="1" si="12"/>
        <v>OK</v>
      </c>
      <c r="G47" s="2106" t="s">
        <v>1615</v>
      </c>
      <c r="H47" s="2109" t="s">
        <v>5371</v>
      </c>
      <c r="I47" s="2110" t="s">
        <v>5372</v>
      </c>
      <c r="J47" s="2111" t="s">
        <v>5374</v>
      </c>
      <c r="K47" s="2112" t="s">
        <v>5373</v>
      </c>
      <c r="L47" s="172"/>
      <c r="O47" s="432"/>
      <c r="P47" s="432"/>
      <c r="Q47" s="432"/>
      <c r="R47" s="432"/>
      <c r="S47" s="432"/>
      <c r="T47" s="432"/>
      <c r="U47" s="432"/>
      <c r="V47" s="432"/>
      <c r="W47" s="432"/>
    </row>
    <row r="48" spans="1:23" ht="15.75" customHeight="1">
      <c r="A48" s="2318" t="s">
        <v>2732</v>
      </c>
      <c r="B48" s="2319"/>
      <c r="C48" s="57"/>
      <c r="D48" s="58"/>
      <c r="E48" s="58"/>
      <c r="F48" s="58"/>
      <c r="G48" s="58"/>
      <c r="H48" s="9"/>
      <c r="I48" s="9"/>
      <c r="J48" s="9"/>
      <c r="K48" s="54"/>
      <c r="L48" s="172"/>
      <c r="M48" s="58" t="e">
        <f>IF(ISNUMBER(FIND("/",#REF!,1)),MID(#REF!,1,FIND("/",#REF!,1)-1),#REF!)</f>
        <v>#REF!</v>
      </c>
      <c r="N48" s="58" t="str">
        <f>IF(ISNUMBER(FIND("/",#REF!,1)),MID(#REF!,FIND("/",#REF!,1)+1,LEN(#REF!)),"")</f>
        <v/>
      </c>
      <c r="O48" s="432"/>
      <c r="P48" s="432"/>
      <c r="Q48" s="432"/>
      <c r="R48" s="432"/>
      <c r="S48" s="432"/>
      <c r="T48" s="432"/>
      <c r="U48" s="432"/>
      <c r="V48" s="432"/>
      <c r="W48" s="432"/>
    </row>
    <row r="49" spans="1:23" ht="36.75" customHeight="1" thickBot="1">
      <c r="G49" s="54"/>
      <c r="H49" s="16"/>
      <c r="L49" s="172"/>
      <c r="M49" s="58" t="str">
        <f t="shared" ref="M49:M54" si="13">IF(ISNUMBER(FIND("/",$B5,1)),MID($B5,1,FIND("/",$B5,1)-1),$B5)</f>
        <v>D1208-98</v>
      </c>
      <c r="N49" s="58" t="str">
        <f t="shared" ref="N49:N54" si="14">IF(ISNUMBER(FIND("/",$B5,1)),MID($B5,FIND("/",$B5,1)+1,LEN($B5)),"")</f>
        <v/>
      </c>
      <c r="O49" s="432"/>
      <c r="P49" s="432"/>
      <c r="Q49" s="432"/>
      <c r="R49" s="432"/>
      <c r="S49" s="432"/>
      <c r="T49" s="432"/>
      <c r="U49" s="432"/>
      <c r="V49" s="432"/>
      <c r="W49" s="432"/>
    </row>
    <row r="50" spans="1:23" ht="29.25" customHeight="1">
      <c r="A50" s="462" t="s">
        <v>2029</v>
      </c>
      <c r="B50" s="462" t="s">
        <v>2030</v>
      </c>
      <c r="C50" s="462" t="s">
        <v>2031</v>
      </c>
      <c r="D50" s="462" t="s">
        <v>2032</v>
      </c>
      <c r="E50" s="666"/>
      <c r="F50" s="666"/>
      <c r="L50" s="172"/>
      <c r="M50" s="58" t="str">
        <f t="shared" si="13"/>
        <v>D1208-98</v>
      </c>
      <c r="N50" s="58" t="str">
        <f t="shared" si="14"/>
        <v>1</v>
      </c>
      <c r="O50" s="432"/>
      <c r="P50" s="432"/>
      <c r="Q50" s="432"/>
      <c r="R50" s="432"/>
      <c r="S50" s="432"/>
      <c r="T50" s="432"/>
      <c r="U50" s="432"/>
      <c r="V50" s="432"/>
      <c r="W50" s="432"/>
    </row>
    <row r="51" spans="1:23" ht="18.95" customHeight="1" thickBot="1">
      <c r="A51" s="644">
        <f>COUNTIF($A5:$A48,"P")</f>
        <v>10</v>
      </c>
      <c r="B51" s="644">
        <f>COUNTIF($A5:$A48,"S*")</f>
        <v>9</v>
      </c>
      <c r="C51" s="644">
        <f>COUNTIF($A5:$A48,"F")</f>
        <v>5</v>
      </c>
      <c r="D51" s="644">
        <f>COUNTIF($A5:$A48,"P*") + COUNTIF($A5:$A48,"S2") *2 + COUNTIF($A5:$A48,"S3") *3 + COUNTIF($A5:$A48,"S4") *4</f>
        <v>48</v>
      </c>
      <c r="E51" s="54"/>
      <c r="F51" s="54"/>
      <c r="L51" s="172"/>
      <c r="M51" s="58" t="str">
        <f t="shared" si="13"/>
        <v>D1208-98</v>
      </c>
      <c r="N51" s="58" t="str">
        <f t="shared" si="14"/>
        <v>2</v>
      </c>
      <c r="O51" s="432"/>
      <c r="P51" s="432"/>
      <c r="Q51" s="432"/>
      <c r="R51" s="432"/>
      <c r="S51" s="432"/>
      <c r="T51" s="432"/>
      <c r="U51" s="432"/>
      <c r="V51" s="432"/>
      <c r="W51" s="432"/>
    </row>
    <row r="52" spans="1:23" ht="18.95" customHeight="1">
      <c r="L52" s="172"/>
      <c r="M52" s="58" t="str">
        <f t="shared" si="13"/>
        <v>D1208-98</v>
      </c>
      <c r="N52" s="58" t="str">
        <f t="shared" si="14"/>
        <v>3</v>
      </c>
      <c r="O52" s="432"/>
      <c r="P52" s="432"/>
      <c r="Q52" s="432"/>
      <c r="R52" s="432"/>
      <c r="S52" s="432"/>
      <c r="T52" s="432"/>
      <c r="U52" s="432"/>
      <c r="V52" s="432"/>
      <c r="W52" s="432"/>
    </row>
    <row r="53" spans="1:23" ht="18.95" customHeight="1">
      <c r="L53" s="172"/>
      <c r="M53" s="58" t="str">
        <f t="shared" si="13"/>
        <v>D1208-98</v>
      </c>
      <c r="N53" s="58" t="str">
        <f t="shared" si="14"/>
        <v>4</v>
      </c>
      <c r="O53" s="432"/>
      <c r="P53" s="432"/>
      <c r="Q53" s="432"/>
      <c r="R53" s="432"/>
      <c r="S53" s="432"/>
      <c r="T53" s="432"/>
      <c r="U53" s="432"/>
      <c r="V53" s="432"/>
      <c r="W53" s="432"/>
    </row>
    <row r="54" spans="1:23" ht="18.95" customHeight="1">
      <c r="D54" s="514"/>
      <c r="E54" s="514"/>
      <c r="F54" s="514"/>
      <c r="L54" s="172"/>
      <c r="M54" s="58" t="str">
        <f t="shared" si="13"/>
        <v>D1208-98</v>
      </c>
      <c r="N54" s="58" t="str">
        <f t="shared" si="14"/>
        <v>5</v>
      </c>
      <c r="O54" s="432"/>
      <c r="P54" s="432"/>
      <c r="Q54" s="432"/>
      <c r="R54" s="432"/>
      <c r="S54" s="432"/>
      <c r="T54" s="432"/>
      <c r="U54" s="432"/>
      <c r="V54" s="432"/>
      <c r="W54" s="432"/>
    </row>
    <row r="55" spans="1:23" ht="38.25" customHeight="1">
      <c r="L55" s="172"/>
      <c r="M55" s="58" t="str">
        <f t="shared" ref="M55:M60" si="15">IF(ISNUMBER(FIND("/",$B18,1)),MID($B18,1,FIND("/",$B18,1)-1),$B18)</f>
        <v>D1402-05</v>
      </c>
      <c r="N55" s="58" t="str">
        <f t="shared" ref="N55:N60" si="16">IF(ISNUMBER(FIND("/",$B18,1)),MID($B18,FIND("/",$B18,1)+1,LEN($B18)),"")</f>
        <v/>
      </c>
      <c r="O55" s="432"/>
      <c r="P55" s="432"/>
      <c r="Q55" s="432"/>
      <c r="R55" s="432"/>
      <c r="S55" s="432"/>
      <c r="T55" s="432"/>
      <c r="U55" s="432"/>
      <c r="V55" s="432"/>
      <c r="W55" s="432"/>
    </row>
    <row r="56" spans="1:23" s="166" customFormat="1" ht="32.25" customHeight="1">
      <c r="A56" s="20"/>
      <c r="B56" s="20"/>
      <c r="C56" s="20"/>
      <c r="D56" s="20"/>
      <c r="E56" s="20"/>
      <c r="F56" s="20"/>
      <c r="G56" s="20"/>
      <c r="H56" s="20"/>
      <c r="I56" s="20"/>
      <c r="J56" s="20"/>
      <c r="K56" s="58"/>
      <c r="L56" s="172"/>
      <c r="M56" s="58" t="str">
        <f t="shared" si="15"/>
        <v>D1402-05</v>
      </c>
      <c r="N56" s="58" t="str">
        <f t="shared" si="16"/>
        <v>1</v>
      </c>
    </row>
    <row r="57" spans="1:23" s="166" customFormat="1" ht="15" customHeight="1">
      <c r="A57" s="20"/>
      <c r="B57" s="20"/>
      <c r="C57" s="20"/>
      <c r="D57" s="20"/>
      <c r="E57" s="20"/>
      <c r="F57" s="20"/>
      <c r="G57" s="20"/>
      <c r="H57" s="20"/>
      <c r="I57" s="20"/>
      <c r="J57" s="20"/>
      <c r="K57" s="58"/>
      <c r="L57" s="172"/>
      <c r="M57" s="58" t="str">
        <f t="shared" si="15"/>
        <v>D1402-05</v>
      </c>
      <c r="N57" s="58" t="str">
        <f t="shared" si="16"/>
        <v>2</v>
      </c>
    </row>
    <row r="58" spans="1:23" s="166" customFormat="1" ht="15.75" customHeight="1">
      <c r="A58" s="20"/>
      <c r="B58" s="20"/>
      <c r="C58" s="20"/>
      <c r="D58" s="20"/>
      <c r="E58" s="20"/>
      <c r="F58" s="20"/>
      <c r="G58" s="20"/>
      <c r="H58" s="20"/>
      <c r="I58" s="20"/>
      <c r="J58" s="20"/>
      <c r="K58" s="58"/>
      <c r="L58" s="172"/>
      <c r="M58" s="58" t="str">
        <f t="shared" si="15"/>
        <v>D1402-05</v>
      </c>
      <c r="N58" s="58" t="str">
        <f t="shared" si="16"/>
        <v>3</v>
      </c>
    </row>
    <row r="59" spans="1:23" s="166" customFormat="1" ht="25.5" customHeight="1">
      <c r="A59" s="20"/>
      <c r="B59" s="20"/>
      <c r="C59" s="20"/>
      <c r="D59" s="20"/>
      <c r="E59" s="20"/>
      <c r="F59" s="20"/>
      <c r="G59" s="20"/>
      <c r="H59" s="20"/>
      <c r="I59" s="20"/>
      <c r="J59" s="20"/>
      <c r="K59" s="58"/>
      <c r="L59" s="172"/>
      <c r="M59" s="58" t="str">
        <f t="shared" si="15"/>
        <v>D1402-05</v>
      </c>
      <c r="N59" s="58" t="str">
        <f t="shared" si="16"/>
        <v>4</v>
      </c>
    </row>
    <row r="60" spans="1:23" s="166" customFormat="1">
      <c r="A60" s="20"/>
      <c r="B60" s="20"/>
      <c r="C60" s="20"/>
      <c r="D60" s="20"/>
      <c r="E60" s="20"/>
      <c r="F60" s="20"/>
      <c r="G60" s="20"/>
      <c r="H60" s="20"/>
      <c r="I60" s="20"/>
      <c r="J60" s="20"/>
      <c r="K60" s="58"/>
      <c r="L60" s="172"/>
      <c r="M60" s="58" t="str">
        <f t="shared" si="15"/>
        <v>D1510-51</v>
      </c>
      <c r="N60" s="58" t="str">
        <f t="shared" si="16"/>
        <v/>
      </c>
    </row>
    <row r="61" spans="1:23" s="166" customFormat="1">
      <c r="A61" s="20"/>
      <c r="B61" s="20"/>
      <c r="C61" s="20"/>
      <c r="D61" s="20"/>
      <c r="E61" s="20"/>
      <c r="F61" s="20"/>
      <c r="G61" s="20"/>
      <c r="H61" s="20"/>
      <c r="I61" s="20"/>
      <c r="J61" s="20"/>
      <c r="K61" s="58"/>
      <c r="L61" s="172"/>
      <c r="M61" s="58" t="str">
        <f>IF(ISNUMBER(FIND("/",$B25,1)),MID($B25,1,FIND("/",$B25,1)-1),$B25)</f>
        <v>D1710-106</v>
      </c>
      <c r="N61" s="58" t="str">
        <f>IF(ISNUMBER(FIND("/",$B25,1)),MID($B25,FIND("/",$B25,1)+1,LEN($B25)),"")</f>
        <v/>
      </c>
    </row>
    <row r="62" spans="1:23" ht="23.25" customHeight="1">
      <c r="L62" s="172"/>
      <c r="M62" s="58">
        <f>IF(ISNUMBER(FIND("/",$B48,1)),MID($B48,1,FIND("/",$B48,1)-1),$B48)</f>
        <v>0</v>
      </c>
      <c r="N62" s="58" t="str">
        <f>IF(ISNUMBER(FIND("/",$B48,1)),MID($B48,FIND("/",$B48,1)+1,LEN($B48)),"")</f>
        <v/>
      </c>
      <c r="O62" s="432"/>
      <c r="P62" s="432"/>
      <c r="Q62" s="432"/>
      <c r="R62" s="432"/>
      <c r="S62" s="432"/>
      <c r="T62" s="432"/>
      <c r="U62" s="432"/>
      <c r="V62" s="432"/>
      <c r="W62" s="432"/>
    </row>
    <row r="63" spans="1:23">
      <c r="L63" s="172"/>
      <c r="M63" s="58" t="str">
        <f>IF(ISNUMBER(FIND("/",$B50,1)),MID($B50,1,FIND("/",$B50,1)-1),$B50)</f>
        <v>SISTEMAS</v>
      </c>
      <c r="N63" s="58" t="str">
        <f>IF(ISNUMBER(FIND("/",$B50,1)),MID($B50,FIND("/",$B50,1)+1,LEN($B50)),"")</f>
        <v/>
      </c>
      <c r="O63" s="432"/>
      <c r="P63" s="432"/>
      <c r="Q63" s="432"/>
      <c r="R63" s="432"/>
      <c r="S63" s="432"/>
      <c r="T63" s="432"/>
      <c r="U63" s="432"/>
      <c r="V63" s="432"/>
      <c r="W63" s="432"/>
    </row>
    <row r="64" spans="1:23" ht="35.25" customHeight="1">
      <c r="M64" s="58">
        <f>IF(ISNUMBER(FIND("/",$B51,1)),MID($B51,1,FIND("/",$B51,1)-1),$B51)</f>
        <v>9</v>
      </c>
      <c r="N64" s="58" t="str">
        <f>IF(ISNUMBER(FIND("/",$B51,1)),MID($B51,FIND("/",$B51,1)+1,LEN($B51)),"")</f>
        <v/>
      </c>
      <c r="O64" s="432"/>
      <c r="P64" s="432"/>
      <c r="Q64" s="432"/>
      <c r="R64" s="432"/>
      <c r="S64" s="432"/>
      <c r="T64" s="432"/>
      <c r="U64" s="432"/>
      <c r="V64" s="432"/>
      <c r="W64" s="432"/>
    </row>
    <row r="65" spans="13:23">
      <c r="M65" s="58" t="e">
        <f>IF(ISNUMBER(FIND("/",#REF!,1)),MID(#REF!,1,FIND("/",#REF!,1)-1),#REF!)</f>
        <v>#REF!</v>
      </c>
      <c r="N65" s="58" t="str">
        <f>IF(ISNUMBER(FIND("/",#REF!,1)),MID(#REF!,FIND("/",#REF!,1)+1,LEN(#REF!)),"")</f>
        <v/>
      </c>
      <c r="O65" s="432"/>
      <c r="P65" s="432"/>
      <c r="Q65" s="432"/>
      <c r="R65" s="432"/>
      <c r="S65" s="432"/>
      <c r="T65" s="432"/>
      <c r="U65" s="432"/>
      <c r="V65" s="432"/>
      <c r="W65" s="432"/>
    </row>
    <row r="66" spans="13:23">
      <c r="M66" s="58">
        <f t="shared" ref="M66:M129" si="17">IF(ISNUMBER(FIND("/",$B52,1)),MID($B52,1,FIND("/",$B52,1)-1),$B52)</f>
        <v>0</v>
      </c>
      <c r="N66" s="58" t="str">
        <f t="shared" ref="N66:N129" si="18">IF(ISNUMBER(FIND("/",$B52,1)),MID($B52,FIND("/",$B52,1)+1,LEN($B52)),"")</f>
        <v/>
      </c>
      <c r="O66" s="432"/>
      <c r="P66" s="432"/>
      <c r="Q66" s="432"/>
      <c r="R66" s="432"/>
      <c r="S66" s="432"/>
      <c r="T66" s="432"/>
      <c r="U66" s="432"/>
      <c r="V66" s="432"/>
      <c r="W66" s="432"/>
    </row>
    <row r="67" spans="13:23">
      <c r="M67" s="58">
        <f t="shared" si="17"/>
        <v>0</v>
      </c>
      <c r="N67" s="58" t="str">
        <f t="shared" si="18"/>
        <v/>
      </c>
      <c r="O67" s="432"/>
      <c r="P67" s="432"/>
      <c r="Q67" s="432"/>
      <c r="R67" s="432"/>
      <c r="S67" s="432"/>
      <c r="T67" s="432"/>
      <c r="U67" s="432"/>
      <c r="V67" s="432"/>
      <c r="W67" s="432"/>
    </row>
    <row r="68" spans="13:23">
      <c r="M68" s="58">
        <f t="shared" si="17"/>
        <v>0</v>
      </c>
      <c r="N68" s="58" t="str">
        <f t="shared" si="18"/>
        <v/>
      </c>
      <c r="O68" s="432"/>
      <c r="P68" s="432"/>
      <c r="Q68" s="432"/>
      <c r="R68" s="432"/>
      <c r="S68" s="432"/>
      <c r="T68" s="432"/>
      <c r="U68" s="432"/>
      <c r="V68" s="432"/>
      <c r="W68" s="432"/>
    </row>
    <row r="69" spans="13:23">
      <c r="M69" s="58">
        <f t="shared" si="17"/>
        <v>0</v>
      </c>
      <c r="N69" s="58" t="str">
        <f t="shared" si="18"/>
        <v/>
      </c>
      <c r="O69" s="432"/>
      <c r="P69" s="432"/>
      <c r="Q69" s="432"/>
      <c r="R69" s="432"/>
      <c r="S69" s="432"/>
      <c r="T69" s="432"/>
      <c r="U69" s="432"/>
      <c r="V69" s="432"/>
      <c r="W69" s="432"/>
    </row>
    <row r="70" spans="13:23">
      <c r="M70" s="58">
        <f t="shared" si="17"/>
        <v>0</v>
      </c>
      <c r="N70" s="58" t="str">
        <f t="shared" si="18"/>
        <v/>
      </c>
      <c r="O70" s="432"/>
      <c r="P70" s="432"/>
      <c r="Q70" s="432"/>
      <c r="R70" s="432"/>
      <c r="S70" s="432"/>
      <c r="T70" s="432"/>
      <c r="U70" s="432"/>
      <c r="V70" s="432"/>
      <c r="W70" s="432"/>
    </row>
    <row r="71" spans="13:23">
      <c r="M71" s="58">
        <f t="shared" si="17"/>
        <v>0</v>
      </c>
      <c r="N71" s="58" t="str">
        <f t="shared" si="18"/>
        <v/>
      </c>
      <c r="O71" s="432"/>
      <c r="P71" s="432"/>
      <c r="Q71" s="432"/>
      <c r="R71" s="432"/>
      <c r="S71" s="432"/>
      <c r="T71" s="432"/>
      <c r="U71" s="432"/>
      <c r="V71" s="432"/>
      <c r="W71" s="432"/>
    </row>
    <row r="72" spans="13:23">
      <c r="M72" s="58">
        <f t="shared" si="17"/>
        <v>0</v>
      </c>
      <c r="N72" s="58" t="str">
        <f t="shared" si="18"/>
        <v/>
      </c>
      <c r="O72" s="432"/>
      <c r="P72" s="432"/>
      <c r="Q72" s="432"/>
      <c r="R72" s="432"/>
      <c r="S72" s="432"/>
      <c r="T72" s="432"/>
      <c r="U72" s="432"/>
      <c r="V72" s="432"/>
      <c r="W72" s="432"/>
    </row>
    <row r="73" spans="13:23">
      <c r="M73" s="58">
        <f t="shared" si="17"/>
        <v>0</v>
      </c>
      <c r="N73" s="58" t="str">
        <f t="shared" si="18"/>
        <v/>
      </c>
      <c r="O73" s="432"/>
      <c r="P73" s="432"/>
      <c r="Q73" s="432"/>
      <c r="R73" s="432"/>
      <c r="S73" s="432"/>
      <c r="T73" s="432"/>
      <c r="U73" s="432"/>
      <c r="V73" s="432"/>
      <c r="W73" s="432"/>
    </row>
    <row r="74" spans="13:23">
      <c r="M74" s="58">
        <f t="shared" si="17"/>
        <v>0</v>
      </c>
      <c r="N74" s="58" t="str">
        <f t="shared" si="18"/>
        <v/>
      </c>
      <c r="O74" s="432"/>
      <c r="P74" s="432"/>
      <c r="Q74" s="432"/>
      <c r="R74" s="432"/>
      <c r="S74" s="432"/>
      <c r="T74" s="432"/>
      <c r="U74" s="432"/>
      <c r="V74" s="432"/>
      <c r="W74" s="432"/>
    </row>
    <row r="75" spans="13:23">
      <c r="M75" s="58">
        <f t="shared" si="17"/>
        <v>0</v>
      </c>
      <c r="N75" s="58" t="str">
        <f t="shared" si="18"/>
        <v/>
      </c>
    </row>
    <row r="76" spans="13:23">
      <c r="M76" s="58">
        <f t="shared" si="17"/>
        <v>0</v>
      </c>
      <c r="N76" s="58" t="str">
        <f t="shared" si="18"/>
        <v/>
      </c>
    </row>
    <row r="77" spans="13:23">
      <c r="M77" s="58">
        <f t="shared" si="17"/>
        <v>0</v>
      </c>
      <c r="N77" s="58" t="str">
        <f t="shared" si="18"/>
        <v/>
      </c>
    </row>
    <row r="78" spans="13:23">
      <c r="M78" s="58">
        <f t="shared" si="17"/>
        <v>0</v>
      </c>
      <c r="N78" s="58" t="str">
        <f t="shared" si="18"/>
        <v/>
      </c>
    </row>
    <row r="79" spans="13:23">
      <c r="M79" s="58">
        <f t="shared" si="17"/>
        <v>0</v>
      </c>
      <c r="N79" s="58" t="str">
        <f t="shared" si="18"/>
        <v/>
      </c>
    </row>
    <row r="80" spans="13:23">
      <c r="M80" s="58">
        <f t="shared" si="17"/>
        <v>0</v>
      </c>
      <c r="N80" s="58" t="str">
        <f t="shared" si="18"/>
        <v/>
      </c>
    </row>
    <row r="81" spans="12:14">
      <c r="M81" s="58">
        <f t="shared" si="17"/>
        <v>0</v>
      </c>
      <c r="N81" s="58" t="str">
        <f t="shared" si="18"/>
        <v/>
      </c>
    </row>
    <row r="82" spans="12:14">
      <c r="M82" s="58">
        <f t="shared" si="17"/>
        <v>0</v>
      </c>
      <c r="N82" s="58" t="str">
        <f t="shared" si="18"/>
        <v/>
      </c>
    </row>
    <row r="83" spans="12:14">
      <c r="M83" s="58">
        <f t="shared" si="17"/>
        <v>0</v>
      </c>
      <c r="N83" s="58" t="str">
        <f t="shared" si="18"/>
        <v/>
      </c>
    </row>
    <row r="84" spans="12:14">
      <c r="L84" s="491"/>
      <c r="M84" s="58">
        <f t="shared" si="17"/>
        <v>0</v>
      </c>
      <c r="N84" s="58" t="str">
        <f t="shared" si="18"/>
        <v/>
      </c>
    </row>
    <row r="85" spans="12:14">
      <c r="L85" s="491"/>
      <c r="M85" s="58">
        <f t="shared" si="17"/>
        <v>0</v>
      </c>
      <c r="N85" s="58" t="str">
        <f t="shared" si="18"/>
        <v/>
      </c>
    </row>
    <row r="86" spans="12:14">
      <c r="M86" s="58">
        <f t="shared" si="17"/>
        <v>0</v>
      </c>
      <c r="N86" s="58" t="str">
        <f t="shared" si="18"/>
        <v/>
      </c>
    </row>
    <row r="87" spans="12:14">
      <c r="M87" s="58">
        <f t="shared" si="17"/>
        <v>0</v>
      </c>
      <c r="N87" s="58" t="str">
        <f t="shared" si="18"/>
        <v/>
      </c>
    </row>
    <row r="88" spans="12:14">
      <c r="M88" s="58">
        <f t="shared" si="17"/>
        <v>0</v>
      </c>
      <c r="N88" s="58" t="str">
        <f t="shared" si="18"/>
        <v/>
      </c>
    </row>
    <row r="89" spans="12:14">
      <c r="M89" s="58">
        <f t="shared" si="17"/>
        <v>0</v>
      </c>
      <c r="N89" s="58" t="str">
        <f t="shared" si="18"/>
        <v/>
      </c>
    </row>
    <row r="90" spans="12:14">
      <c r="M90" s="58">
        <f t="shared" si="17"/>
        <v>0</v>
      </c>
      <c r="N90" s="58" t="str">
        <f t="shared" si="18"/>
        <v/>
      </c>
    </row>
    <row r="91" spans="12:14">
      <c r="M91" s="58">
        <f t="shared" si="17"/>
        <v>0</v>
      </c>
      <c r="N91" s="58" t="str">
        <f t="shared" si="18"/>
        <v/>
      </c>
    </row>
    <row r="92" spans="12:14">
      <c r="M92" s="58">
        <f t="shared" si="17"/>
        <v>0</v>
      </c>
      <c r="N92" s="58" t="str">
        <f t="shared" si="18"/>
        <v/>
      </c>
    </row>
    <row r="93" spans="12:14">
      <c r="M93" s="58">
        <f t="shared" si="17"/>
        <v>0</v>
      </c>
      <c r="N93" s="58" t="str">
        <f t="shared" si="18"/>
        <v/>
      </c>
    </row>
    <row r="94" spans="12:14">
      <c r="M94" s="58">
        <f t="shared" si="17"/>
        <v>0</v>
      </c>
      <c r="N94" s="58" t="str">
        <f t="shared" si="18"/>
        <v/>
      </c>
    </row>
    <row r="95" spans="12:14">
      <c r="M95" s="58">
        <f t="shared" si="17"/>
        <v>0</v>
      </c>
      <c r="N95" s="58" t="str">
        <f t="shared" si="18"/>
        <v/>
      </c>
    </row>
    <row r="96" spans="12:14">
      <c r="M96" s="58">
        <f t="shared" si="17"/>
        <v>0</v>
      </c>
      <c r="N96" s="58" t="str">
        <f t="shared" si="18"/>
        <v/>
      </c>
    </row>
    <row r="97" spans="13:14">
      <c r="M97" s="58">
        <f t="shared" si="17"/>
        <v>0</v>
      </c>
      <c r="N97" s="58" t="str">
        <f t="shared" si="18"/>
        <v/>
      </c>
    </row>
    <row r="98" spans="13:14">
      <c r="M98" s="58">
        <f t="shared" si="17"/>
        <v>0</v>
      </c>
      <c r="N98" s="58" t="str">
        <f t="shared" si="18"/>
        <v/>
      </c>
    </row>
    <row r="99" spans="13:14">
      <c r="M99" s="58">
        <f t="shared" si="17"/>
        <v>0</v>
      </c>
      <c r="N99" s="58" t="str">
        <f t="shared" si="18"/>
        <v/>
      </c>
    </row>
    <row r="100" spans="13:14">
      <c r="M100" s="58">
        <f t="shared" si="17"/>
        <v>0</v>
      </c>
      <c r="N100" s="58" t="str">
        <f t="shared" si="18"/>
        <v/>
      </c>
    </row>
    <row r="101" spans="13:14">
      <c r="M101" s="58">
        <f t="shared" si="17"/>
        <v>0</v>
      </c>
      <c r="N101" s="58" t="str">
        <f t="shared" si="18"/>
        <v/>
      </c>
    </row>
    <row r="102" spans="13:14">
      <c r="M102" s="58">
        <f t="shared" si="17"/>
        <v>0</v>
      </c>
      <c r="N102" s="58" t="str">
        <f t="shared" si="18"/>
        <v/>
      </c>
    </row>
    <row r="103" spans="13:14">
      <c r="M103" s="58">
        <f t="shared" si="17"/>
        <v>0</v>
      </c>
      <c r="N103" s="58" t="str">
        <f t="shared" si="18"/>
        <v/>
      </c>
    </row>
    <row r="104" spans="13:14">
      <c r="M104" s="58">
        <f t="shared" si="17"/>
        <v>0</v>
      </c>
      <c r="N104" s="58" t="str">
        <f t="shared" si="18"/>
        <v/>
      </c>
    </row>
    <row r="105" spans="13:14">
      <c r="M105" s="58">
        <f t="shared" si="17"/>
        <v>0</v>
      </c>
      <c r="N105" s="58" t="str">
        <f t="shared" si="18"/>
        <v/>
      </c>
    </row>
    <row r="106" spans="13:14">
      <c r="M106" s="58">
        <f t="shared" si="17"/>
        <v>0</v>
      </c>
      <c r="N106" s="58" t="str">
        <f t="shared" si="18"/>
        <v/>
      </c>
    </row>
    <row r="107" spans="13:14">
      <c r="M107" s="58">
        <f t="shared" si="17"/>
        <v>0</v>
      </c>
      <c r="N107" s="58" t="str">
        <f t="shared" si="18"/>
        <v/>
      </c>
    </row>
    <row r="108" spans="13:14">
      <c r="M108" s="58">
        <f t="shared" si="17"/>
        <v>0</v>
      </c>
      <c r="N108" s="58" t="str">
        <f t="shared" si="18"/>
        <v/>
      </c>
    </row>
    <row r="109" spans="13:14">
      <c r="M109" s="58">
        <f t="shared" si="17"/>
        <v>0</v>
      </c>
      <c r="N109" s="58" t="str">
        <f t="shared" si="18"/>
        <v/>
      </c>
    </row>
    <row r="110" spans="13:14">
      <c r="M110" s="58">
        <f t="shared" si="17"/>
        <v>0</v>
      </c>
      <c r="N110" s="58" t="str">
        <f t="shared" si="18"/>
        <v/>
      </c>
    </row>
    <row r="111" spans="13:14">
      <c r="M111" s="58">
        <f t="shared" si="17"/>
        <v>0</v>
      </c>
      <c r="N111" s="58" t="str">
        <f t="shared" si="18"/>
        <v/>
      </c>
    </row>
    <row r="112" spans="13:14">
      <c r="M112" s="58">
        <f t="shared" si="17"/>
        <v>0</v>
      </c>
      <c r="N112" s="58" t="str">
        <f t="shared" si="18"/>
        <v/>
      </c>
    </row>
    <row r="113" spans="12:14">
      <c r="M113" s="58">
        <f t="shared" si="17"/>
        <v>0</v>
      </c>
      <c r="N113" s="58" t="str">
        <f t="shared" si="18"/>
        <v/>
      </c>
    </row>
    <row r="114" spans="12:14">
      <c r="M114" s="58">
        <f t="shared" si="17"/>
        <v>0</v>
      </c>
      <c r="N114" s="58" t="str">
        <f t="shared" si="18"/>
        <v/>
      </c>
    </row>
    <row r="115" spans="12:14">
      <c r="M115" s="58">
        <f t="shared" si="17"/>
        <v>0</v>
      </c>
      <c r="N115" s="58" t="str">
        <f t="shared" si="18"/>
        <v/>
      </c>
    </row>
    <row r="116" spans="12:14">
      <c r="M116" s="58">
        <f t="shared" si="17"/>
        <v>0</v>
      </c>
      <c r="N116" s="58" t="str">
        <f t="shared" si="18"/>
        <v/>
      </c>
    </row>
    <row r="117" spans="12:14">
      <c r="M117" s="58">
        <f t="shared" si="17"/>
        <v>0</v>
      </c>
      <c r="N117" s="58" t="str">
        <f t="shared" si="18"/>
        <v/>
      </c>
    </row>
    <row r="118" spans="12:14">
      <c r="M118" s="58">
        <f t="shared" si="17"/>
        <v>0</v>
      </c>
      <c r="N118" s="58" t="str">
        <f t="shared" si="18"/>
        <v/>
      </c>
    </row>
    <row r="119" spans="12:14">
      <c r="M119" s="58">
        <f t="shared" si="17"/>
        <v>0</v>
      </c>
      <c r="N119" s="58" t="str">
        <f t="shared" si="18"/>
        <v/>
      </c>
    </row>
    <row r="120" spans="12:14">
      <c r="M120" s="58">
        <f t="shared" si="17"/>
        <v>0</v>
      </c>
      <c r="N120" s="58" t="str">
        <f t="shared" si="18"/>
        <v/>
      </c>
    </row>
    <row r="121" spans="12:14">
      <c r="M121" s="58">
        <f t="shared" si="17"/>
        <v>0</v>
      </c>
      <c r="N121" s="58" t="str">
        <f t="shared" si="18"/>
        <v/>
      </c>
    </row>
    <row r="122" spans="12:14">
      <c r="M122" s="58">
        <f t="shared" si="17"/>
        <v>0</v>
      </c>
      <c r="N122" s="58" t="str">
        <f t="shared" si="18"/>
        <v/>
      </c>
    </row>
    <row r="123" spans="12:14">
      <c r="M123" s="58">
        <f t="shared" si="17"/>
        <v>0</v>
      </c>
      <c r="N123" s="58" t="str">
        <f t="shared" si="18"/>
        <v/>
      </c>
    </row>
    <row r="124" spans="12:14">
      <c r="M124" s="58">
        <f t="shared" si="17"/>
        <v>0</v>
      </c>
      <c r="N124" s="58" t="str">
        <f t="shared" si="18"/>
        <v/>
      </c>
    </row>
    <row r="125" spans="12:14">
      <c r="M125" s="58">
        <f t="shared" si="17"/>
        <v>0</v>
      </c>
      <c r="N125" s="58" t="str">
        <f t="shared" si="18"/>
        <v/>
      </c>
    </row>
    <row r="126" spans="12:14">
      <c r="L126" s="492"/>
      <c r="M126" s="58">
        <f t="shared" si="17"/>
        <v>0</v>
      </c>
      <c r="N126" s="58" t="str">
        <f t="shared" si="18"/>
        <v/>
      </c>
    </row>
    <row r="127" spans="12:14">
      <c r="M127" s="58">
        <f t="shared" si="17"/>
        <v>0</v>
      </c>
      <c r="N127" s="58" t="str">
        <f t="shared" si="18"/>
        <v/>
      </c>
    </row>
    <row r="128" spans="12:14">
      <c r="M128" s="58">
        <f t="shared" si="17"/>
        <v>0</v>
      </c>
      <c r="N128" s="58" t="str">
        <f t="shared" si="18"/>
        <v/>
      </c>
    </row>
    <row r="129" spans="13:14">
      <c r="M129" s="58">
        <f t="shared" si="17"/>
        <v>0</v>
      </c>
      <c r="N129" s="58" t="str">
        <f t="shared" si="18"/>
        <v/>
      </c>
    </row>
    <row r="130" spans="13:14">
      <c r="M130" s="58">
        <f t="shared" ref="M130:M193" si="19">IF(ISNUMBER(FIND("/",$B116,1)),MID($B116,1,FIND("/",$B116,1)-1),$B116)</f>
        <v>0</v>
      </c>
      <c r="N130" s="58" t="str">
        <f t="shared" ref="N130:N193" si="20">IF(ISNUMBER(FIND("/",$B116,1)),MID($B116,FIND("/",$B116,1)+1,LEN($B116)),"")</f>
        <v/>
      </c>
    </row>
    <row r="131" spans="13:14">
      <c r="M131" s="58">
        <f t="shared" si="19"/>
        <v>0</v>
      </c>
      <c r="N131" s="58" t="str">
        <f t="shared" si="20"/>
        <v/>
      </c>
    </row>
    <row r="132" spans="13:14">
      <c r="M132" s="58">
        <f t="shared" si="19"/>
        <v>0</v>
      </c>
      <c r="N132" s="58" t="str">
        <f t="shared" si="20"/>
        <v/>
      </c>
    </row>
    <row r="133" spans="13:14">
      <c r="M133" s="58">
        <f t="shared" si="19"/>
        <v>0</v>
      </c>
      <c r="N133" s="58" t="str">
        <f t="shared" si="20"/>
        <v/>
      </c>
    </row>
    <row r="134" spans="13:14">
      <c r="M134" s="58">
        <f t="shared" si="19"/>
        <v>0</v>
      </c>
      <c r="N134" s="58" t="str">
        <f t="shared" si="20"/>
        <v/>
      </c>
    </row>
    <row r="135" spans="13:14">
      <c r="M135" s="58">
        <f t="shared" si="19"/>
        <v>0</v>
      </c>
      <c r="N135" s="58" t="str">
        <f t="shared" si="20"/>
        <v/>
      </c>
    </row>
    <row r="136" spans="13:14">
      <c r="M136" s="58">
        <f t="shared" si="19"/>
        <v>0</v>
      </c>
      <c r="N136" s="58" t="str">
        <f t="shared" si="20"/>
        <v/>
      </c>
    </row>
    <row r="137" spans="13:14">
      <c r="M137" s="58">
        <f t="shared" si="19"/>
        <v>0</v>
      </c>
      <c r="N137" s="58" t="str">
        <f t="shared" si="20"/>
        <v/>
      </c>
    </row>
    <row r="138" spans="13:14">
      <c r="M138" s="58">
        <f t="shared" si="19"/>
        <v>0</v>
      </c>
      <c r="N138" s="58" t="str">
        <f t="shared" si="20"/>
        <v/>
      </c>
    </row>
    <row r="139" spans="13:14">
      <c r="M139" s="58">
        <f t="shared" si="19"/>
        <v>0</v>
      </c>
      <c r="N139" s="58" t="str">
        <f t="shared" si="20"/>
        <v/>
      </c>
    </row>
    <row r="140" spans="13:14">
      <c r="M140" s="58">
        <f t="shared" si="19"/>
        <v>0</v>
      </c>
      <c r="N140" s="58" t="str">
        <f t="shared" si="20"/>
        <v/>
      </c>
    </row>
    <row r="141" spans="13:14">
      <c r="M141" s="58">
        <f t="shared" si="19"/>
        <v>0</v>
      </c>
      <c r="N141" s="58" t="str">
        <f t="shared" si="20"/>
        <v/>
      </c>
    </row>
    <row r="142" spans="13:14">
      <c r="M142" s="58">
        <f t="shared" si="19"/>
        <v>0</v>
      </c>
      <c r="N142" s="58" t="str">
        <f t="shared" si="20"/>
        <v/>
      </c>
    </row>
    <row r="143" spans="13:14">
      <c r="M143" s="58">
        <f t="shared" si="19"/>
        <v>0</v>
      </c>
      <c r="N143" s="58" t="str">
        <f t="shared" si="20"/>
        <v/>
      </c>
    </row>
    <row r="144" spans="13:14">
      <c r="M144" s="58">
        <f t="shared" si="19"/>
        <v>0</v>
      </c>
      <c r="N144" s="58" t="str">
        <f t="shared" si="20"/>
        <v/>
      </c>
    </row>
    <row r="145" spans="13:14">
      <c r="M145" s="58">
        <f t="shared" si="19"/>
        <v>0</v>
      </c>
      <c r="N145" s="58" t="str">
        <f t="shared" si="20"/>
        <v/>
      </c>
    </row>
    <row r="146" spans="13:14">
      <c r="M146" s="58">
        <f t="shared" si="19"/>
        <v>0</v>
      </c>
      <c r="N146" s="58" t="str">
        <f t="shared" si="20"/>
        <v/>
      </c>
    </row>
    <row r="147" spans="13:14">
      <c r="M147" s="58">
        <f t="shared" si="19"/>
        <v>0</v>
      </c>
      <c r="N147" s="58" t="str">
        <f t="shared" si="20"/>
        <v/>
      </c>
    </row>
    <row r="148" spans="13:14">
      <c r="M148" s="58">
        <f t="shared" si="19"/>
        <v>0</v>
      </c>
      <c r="N148" s="58" t="str">
        <f t="shared" si="20"/>
        <v/>
      </c>
    </row>
    <row r="149" spans="13:14">
      <c r="M149" s="58">
        <f t="shared" si="19"/>
        <v>0</v>
      </c>
      <c r="N149" s="58" t="str">
        <f t="shared" si="20"/>
        <v/>
      </c>
    </row>
    <row r="150" spans="13:14">
      <c r="M150" s="58">
        <f t="shared" si="19"/>
        <v>0</v>
      </c>
      <c r="N150" s="58" t="str">
        <f t="shared" si="20"/>
        <v/>
      </c>
    </row>
    <row r="151" spans="13:14">
      <c r="M151" s="58">
        <f t="shared" si="19"/>
        <v>0</v>
      </c>
      <c r="N151" s="58" t="str">
        <f t="shared" si="20"/>
        <v/>
      </c>
    </row>
    <row r="152" spans="13:14">
      <c r="M152" s="58">
        <f t="shared" si="19"/>
        <v>0</v>
      </c>
      <c r="N152" s="58" t="str">
        <f t="shared" si="20"/>
        <v/>
      </c>
    </row>
    <row r="153" spans="13:14">
      <c r="M153" s="58">
        <f t="shared" si="19"/>
        <v>0</v>
      </c>
      <c r="N153" s="58" t="str">
        <f t="shared" si="20"/>
        <v/>
      </c>
    </row>
    <row r="154" spans="13:14">
      <c r="M154" s="58">
        <f t="shared" si="19"/>
        <v>0</v>
      </c>
      <c r="N154" s="58" t="str">
        <f t="shared" si="20"/>
        <v/>
      </c>
    </row>
    <row r="155" spans="13:14">
      <c r="M155" s="58">
        <f t="shared" si="19"/>
        <v>0</v>
      </c>
      <c r="N155" s="58" t="str">
        <f t="shared" si="20"/>
        <v/>
      </c>
    </row>
    <row r="156" spans="13:14">
      <c r="M156" s="58">
        <f t="shared" si="19"/>
        <v>0</v>
      </c>
      <c r="N156" s="58" t="str">
        <f t="shared" si="20"/>
        <v/>
      </c>
    </row>
    <row r="157" spans="13:14">
      <c r="M157" s="58">
        <f t="shared" si="19"/>
        <v>0</v>
      </c>
      <c r="N157" s="58" t="str">
        <f t="shared" si="20"/>
        <v/>
      </c>
    </row>
    <row r="158" spans="13:14">
      <c r="M158" s="58">
        <f t="shared" si="19"/>
        <v>0</v>
      </c>
      <c r="N158" s="58" t="str">
        <f t="shared" si="20"/>
        <v/>
      </c>
    </row>
    <row r="159" spans="13:14">
      <c r="M159" s="58">
        <f t="shared" si="19"/>
        <v>0</v>
      </c>
      <c r="N159" s="58" t="str">
        <f t="shared" si="20"/>
        <v/>
      </c>
    </row>
    <row r="160" spans="13:14">
      <c r="M160" s="58">
        <f t="shared" si="19"/>
        <v>0</v>
      </c>
      <c r="N160" s="58" t="str">
        <f t="shared" si="20"/>
        <v/>
      </c>
    </row>
    <row r="161" spans="13:14">
      <c r="M161" s="58">
        <f t="shared" si="19"/>
        <v>0</v>
      </c>
      <c r="N161" s="58" t="str">
        <f t="shared" si="20"/>
        <v/>
      </c>
    </row>
    <row r="162" spans="13:14">
      <c r="M162" s="58">
        <f t="shared" si="19"/>
        <v>0</v>
      </c>
      <c r="N162" s="58" t="str">
        <f t="shared" si="20"/>
        <v/>
      </c>
    </row>
    <row r="163" spans="13:14">
      <c r="M163" s="58">
        <f t="shared" si="19"/>
        <v>0</v>
      </c>
      <c r="N163" s="58" t="str">
        <f t="shared" si="20"/>
        <v/>
      </c>
    </row>
    <row r="164" spans="13:14">
      <c r="M164" s="58">
        <f t="shared" si="19"/>
        <v>0</v>
      </c>
      <c r="N164" s="58" t="str">
        <f t="shared" si="20"/>
        <v/>
      </c>
    </row>
    <row r="165" spans="13:14">
      <c r="M165" s="58">
        <f t="shared" si="19"/>
        <v>0</v>
      </c>
      <c r="N165" s="58" t="str">
        <f t="shared" si="20"/>
        <v/>
      </c>
    </row>
    <row r="166" spans="13:14">
      <c r="M166" s="58">
        <f t="shared" si="19"/>
        <v>0</v>
      </c>
      <c r="N166" s="58" t="str">
        <f t="shared" si="20"/>
        <v/>
      </c>
    </row>
    <row r="167" spans="13:14">
      <c r="M167" s="58">
        <f t="shared" si="19"/>
        <v>0</v>
      </c>
      <c r="N167" s="58" t="str">
        <f t="shared" si="20"/>
        <v/>
      </c>
    </row>
    <row r="168" spans="13:14">
      <c r="M168" s="58">
        <f t="shared" si="19"/>
        <v>0</v>
      </c>
      <c r="N168" s="58" t="str">
        <f t="shared" si="20"/>
        <v/>
      </c>
    </row>
    <row r="169" spans="13:14">
      <c r="M169" s="58">
        <f t="shared" si="19"/>
        <v>0</v>
      </c>
      <c r="N169" s="58" t="str">
        <f t="shared" si="20"/>
        <v/>
      </c>
    </row>
    <row r="170" spans="13:14">
      <c r="M170" s="58">
        <f t="shared" si="19"/>
        <v>0</v>
      </c>
      <c r="N170" s="58" t="str">
        <f t="shared" si="20"/>
        <v/>
      </c>
    </row>
    <row r="171" spans="13:14">
      <c r="M171" s="58">
        <f t="shared" si="19"/>
        <v>0</v>
      </c>
      <c r="N171" s="58" t="str">
        <f t="shared" si="20"/>
        <v/>
      </c>
    </row>
    <row r="172" spans="13:14">
      <c r="M172" s="58">
        <f t="shared" si="19"/>
        <v>0</v>
      </c>
      <c r="N172" s="58" t="str">
        <f t="shared" si="20"/>
        <v/>
      </c>
    </row>
    <row r="173" spans="13:14">
      <c r="M173" s="58">
        <f t="shared" si="19"/>
        <v>0</v>
      </c>
      <c r="N173" s="58" t="str">
        <f t="shared" si="20"/>
        <v/>
      </c>
    </row>
    <row r="174" spans="13:14">
      <c r="M174" s="58">
        <f t="shared" si="19"/>
        <v>0</v>
      </c>
      <c r="N174" s="58" t="str">
        <f t="shared" si="20"/>
        <v/>
      </c>
    </row>
    <row r="175" spans="13:14">
      <c r="M175" s="58">
        <f t="shared" si="19"/>
        <v>0</v>
      </c>
      <c r="N175" s="58" t="str">
        <f t="shared" si="20"/>
        <v/>
      </c>
    </row>
    <row r="176" spans="13:14">
      <c r="M176" s="58">
        <f t="shared" si="19"/>
        <v>0</v>
      </c>
      <c r="N176" s="58" t="str">
        <f t="shared" si="20"/>
        <v/>
      </c>
    </row>
    <row r="177" spans="13:14">
      <c r="M177" s="58">
        <f t="shared" si="19"/>
        <v>0</v>
      </c>
      <c r="N177" s="58" t="str">
        <f t="shared" si="20"/>
        <v/>
      </c>
    </row>
    <row r="178" spans="13:14">
      <c r="M178" s="58">
        <f t="shared" si="19"/>
        <v>0</v>
      </c>
      <c r="N178" s="58" t="str">
        <f t="shared" si="20"/>
        <v/>
      </c>
    </row>
    <row r="179" spans="13:14">
      <c r="M179" s="58">
        <f t="shared" si="19"/>
        <v>0</v>
      </c>
      <c r="N179" s="58" t="str">
        <f t="shared" si="20"/>
        <v/>
      </c>
    </row>
    <row r="180" spans="13:14">
      <c r="M180" s="58">
        <f t="shared" si="19"/>
        <v>0</v>
      </c>
      <c r="N180" s="58" t="str">
        <f t="shared" si="20"/>
        <v/>
      </c>
    </row>
    <row r="181" spans="13:14">
      <c r="M181" s="58">
        <f t="shared" si="19"/>
        <v>0</v>
      </c>
      <c r="N181" s="58" t="str">
        <f t="shared" si="20"/>
        <v/>
      </c>
    </row>
    <row r="182" spans="13:14">
      <c r="M182" s="58">
        <f t="shared" si="19"/>
        <v>0</v>
      </c>
      <c r="N182" s="58" t="str">
        <f t="shared" si="20"/>
        <v/>
      </c>
    </row>
    <row r="183" spans="13:14">
      <c r="M183" s="58">
        <f t="shared" si="19"/>
        <v>0</v>
      </c>
      <c r="N183" s="58" t="str">
        <f t="shared" si="20"/>
        <v/>
      </c>
    </row>
    <row r="184" spans="13:14">
      <c r="M184" s="58">
        <f t="shared" si="19"/>
        <v>0</v>
      </c>
      <c r="N184" s="58" t="str">
        <f t="shared" si="20"/>
        <v/>
      </c>
    </row>
    <row r="185" spans="13:14">
      <c r="M185" s="58">
        <f t="shared" si="19"/>
        <v>0</v>
      </c>
      <c r="N185" s="58" t="str">
        <f t="shared" si="20"/>
        <v/>
      </c>
    </row>
    <row r="186" spans="13:14">
      <c r="M186" s="58">
        <f t="shared" si="19"/>
        <v>0</v>
      </c>
      <c r="N186" s="58" t="str">
        <f t="shared" si="20"/>
        <v/>
      </c>
    </row>
    <row r="187" spans="13:14">
      <c r="M187" s="58">
        <f t="shared" si="19"/>
        <v>0</v>
      </c>
      <c r="N187" s="58" t="str">
        <f t="shared" si="20"/>
        <v/>
      </c>
    </row>
    <row r="188" spans="13:14">
      <c r="M188" s="58">
        <f t="shared" si="19"/>
        <v>0</v>
      </c>
      <c r="N188" s="58" t="str">
        <f t="shared" si="20"/>
        <v/>
      </c>
    </row>
    <row r="189" spans="13:14">
      <c r="M189" s="58">
        <f t="shared" si="19"/>
        <v>0</v>
      </c>
      <c r="N189" s="58" t="str">
        <f t="shared" si="20"/>
        <v/>
      </c>
    </row>
    <row r="190" spans="13:14">
      <c r="M190" s="58">
        <f t="shared" si="19"/>
        <v>0</v>
      </c>
      <c r="N190" s="58" t="str">
        <f t="shared" si="20"/>
        <v/>
      </c>
    </row>
    <row r="191" spans="13:14">
      <c r="M191" s="58">
        <f t="shared" si="19"/>
        <v>0</v>
      </c>
      <c r="N191" s="58" t="str">
        <f t="shared" si="20"/>
        <v/>
      </c>
    </row>
    <row r="192" spans="13:14">
      <c r="M192" s="58">
        <f t="shared" si="19"/>
        <v>0</v>
      </c>
      <c r="N192" s="58" t="str">
        <f t="shared" si="20"/>
        <v/>
      </c>
    </row>
    <row r="193" spans="12:14">
      <c r="M193" s="58">
        <f t="shared" si="19"/>
        <v>0</v>
      </c>
      <c r="N193" s="58" t="str">
        <f t="shared" si="20"/>
        <v/>
      </c>
    </row>
    <row r="194" spans="12:14">
      <c r="M194" s="58">
        <f t="shared" ref="M194:M257" si="21">IF(ISNUMBER(FIND("/",$B180,1)),MID($B180,1,FIND("/",$B180,1)-1),$B180)</f>
        <v>0</v>
      </c>
      <c r="N194" s="58" t="str">
        <f t="shared" ref="N194:N257" si="22">IF(ISNUMBER(FIND("/",$B180,1)),MID($B180,FIND("/",$B180,1)+1,LEN($B180)),"")</f>
        <v/>
      </c>
    </row>
    <row r="195" spans="12:14">
      <c r="M195" s="58">
        <f t="shared" si="21"/>
        <v>0</v>
      </c>
      <c r="N195" s="58" t="str">
        <f t="shared" si="22"/>
        <v/>
      </c>
    </row>
    <row r="196" spans="12:14">
      <c r="M196" s="58">
        <f t="shared" si="21"/>
        <v>0</v>
      </c>
      <c r="N196" s="58" t="str">
        <f t="shared" si="22"/>
        <v/>
      </c>
    </row>
    <row r="197" spans="12:14">
      <c r="M197" s="58">
        <f t="shared" si="21"/>
        <v>0</v>
      </c>
      <c r="N197" s="58" t="str">
        <f t="shared" si="22"/>
        <v/>
      </c>
    </row>
    <row r="198" spans="12:14">
      <c r="M198" s="58">
        <f t="shared" si="21"/>
        <v>0</v>
      </c>
      <c r="N198" s="58" t="str">
        <f t="shared" si="22"/>
        <v/>
      </c>
    </row>
    <row r="199" spans="12:14">
      <c r="M199" s="58">
        <f t="shared" si="21"/>
        <v>0</v>
      </c>
      <c r="N199" s="58" t="str">
        <f t="shared" si="22"/>
        <v/>
      </c>
    </row>
    <row r="200" spans="12:14">
      <c r="M200" s="58">
        <f t="shared" si="21"/>
        <v>0</v>
      </c>
      <c r="N200" s="58" t="str">
        <f t="shared" si="22"/>
        <v/>
      </c>
    </row>
    <row r="201" spans="12:14">
      <c r="M201" s="58">
        <f t="shared" si="21"/>
        <v>0</v>
      </c>
      <c r="N201" s="58" t="str">
        <f t="shared" si="22"/>
        <v/>
      </c>
    </row>
    <row r="202" spans="12:14">
      <c r="M202" s="58">
        <f t="shared" si="21"/>
        <v>0</v>
      </c>
      <c r="N202" s="58" t="str">
        <f t="shared" si="22"/>
        <v/>
      </c>
    </row>
    <row r="203" spans="12:14">
      <c r="M203" s="58">
        <f t="shared" si="21"/>
        <v>0</v>
      </c>
      <c r="N203" s="58" t="str">
        <f t="shared" si="22"/>
        <v/>
      </c>
    </row>
    <row r="204" spans="12:14">
      <c r="M204" s="58">
        <f t="shared" si="21"/>
        <v>0</v>
      </c>
      <c r="N204" s="58" t="str">
        <f t="shared" si="22"/>
        <v/>
      </c>
    </row>
    <row r="205" spans="12:14">
      <c r="M205" s="58">
        <f t="shared" si="21"/>
        <v>0</v>
      </c>
      <c r="N205" s="58" t="str">
        <f t="shared" si="22"/>
        <v/>
      </c>
    </row>
    <row r="206" spans="12:14">
      <c r="M206" s="58">
        <f t="shared" si="21"/>
        <v>0</v>
      </c>
      <c r="N206" s="58" t="str">
        <f t="shared" si="22"/>
        <v/>
      </c>
    </row>
    <row r="207" spans="12:14">
      <c r="L207" s="54"/>
      <c r="M207" s="58">
        <f t="shared" si="21"/>
        <v>0</v>
      </c>
      <c r="N207" s="58" t="str">
        <f t="shared" si="22"/>
        <v/>
      </c>
    </row>
    <row r="208" spans="12:14">
      <c r="L208" s="54"/>
      <c r="M208" s="58">
        <f t="shared" si="21"/>
        <v>0</v>
      </c>
      <c r="N208" s="58" t="str">
        <f t="shared" si="22"/>
        <v/>
      </c>
    </row>
    <row r="209" spans="12:14">
      <c r="L209" s="54"/>
      <c r="M209" s="58">
        <f t="shared" si="21"/>
        <v>0</v>
      </c>
      <c r="N209" s="58" t="str">
        <f t="shared" si="22"/>
        <v/>
      </c>
    </row>
    <row r="210" spans="12:14">
      <c r="L210" s="54"/>
      <c r="M210" s="58">
        <f t="shared" si="21"/>
        <v>0</v>
      </c>
      <c r="N210" s="58" t="str">
        <f t="shared" si="22"/>
        <v/>
      </c>
    </row>
    <row r="211" spans="12:14">
      <c r="L211" s="54"/>
      <c r="M211" s="58">
        <f t="shared" si="21"/>
        <v>0</v>
      </c>
      <c r="N211" s="58" t="str">
        <f t="shared" si="22"/>
        <v/>
      </c>
    </row>
    <row r="212" spans="12:14">
      <c r="L212" s="54"/>
      <c r="M212" s="58">
        <f t="shared" si="21"/>
        <v>0</v>
      </c>
      <c r="N212" s="58" t="str">
        <f t="shared" si="22"/>
        <v/>
      </c>
    </row>
    <row r="213" spans="12:14">
      <c r="L213" s="54"/>
      <c r="M213" s="58">
        <f t="shared" si="21"/>
        <v>0</v>
      </c>
      <c r="N213" s="58" t="str">
        <f t="shared" si="22"/>
        <v/>
      </c>
    </row>
    <row r="214" spans="12:14">
      <c r="L214" s="54"/>
      <c r="M214" s="58">
        <f t="shared" si="21"/>
        <v>0</v>
      </c>
      <c r="N214" s="58" t="str">
        <f t="shared" si="22"/>
        <v/>
      </c>
    </row>
    <row r="215" spans="12:14">
      <c r="L215" s="54"/>
      <c r="M215" s="58">
        <f t="shared" si="21"/>
        <v>0</v>
      </c>
      <c r="N215" s="58" t="str">
        <f t="shared" si="22"/>
        <v/>
      </c>
    </row>
    <row r="216" spans="12:14">
      <c r="L216" s="54"/>
      <c r="M216" s="58">
        <f t="shared" si="21"/>
        <v>0</v>
      </c>
      <c r="N216" s="58" t="str">
        <f t="shared" si="22"/>
        <v/>
      </c>
    </row>
    <row r="217" spans="12:14">
      <c r="L217" s="54"/>
      <c r="M217" s="58">
        <f t="shared" si="21"/>
        <v>0</v>
      </c>
      <c r="N217" s="58" t="str">
        <f t="shared" si="22"/>
        <v/>
      </c>
    </row>
    <row r="218" spans="12:14">
      <c r="L218" s="54"/>
      <c r="M218" s="58">
        <f t="shared" si="21"/>
        <v>0</v>
      </c>
      <c r="N218" s="58" t="str">
        <f t="shared" si="22"/>
        <v/>
      </c>
    </row>
    <row r="219" spans="12:14">
      <c r="L219" s="54"/>
      <c r="M219" s="58">
        <f t="shared" si="21"/>
        <v>0</v>
      </c>
      <c r="N219" s="58" t="str">
        <f t="shared" si="22"/>
        <v/>
      </c>
    </row>
    <row r="220" spans="12:14">
      <c r="L220" s="54"/>
      <c r="M220" s="58">
        <f t="shared" si="21"/>
        <v>0</v>
      </c>
      <c r="N220" s="58" t="str">
        <f t="shared" si="22"/>
        <v/>
      </c>
    </row>
    <row r="221" spans="12:14">
      <c r="L221" s="54"/>
      <c r="M221" s="58">
        <f t="shared" si="21"/>
        <v>0</v>
      </c>
      <c r="N221" s="58" t="str">
        <f t="shared" si="22"/>
        <v/>
      </c>
    </row>
    <row r="222" spans="12:14">
      <c r="L222" s="54"/>
      <c r="M222" s="58">
        <f t="shared" si="21"/>
        <v>0</v>
      </c>
      <c r="N222" s="58" t="str">
        <f t="shared" si="22"/>
        <v/>
      </c>
    </row>
    <row r="223" spans="12:14">
      <c r="L223" s="54"/>
      <c r="M223" s="58">
        <f t="shared" si="21"/>
        <v>0</v>
      </c>
      <c r="N223" s="58" t="str">
        <f t="shared" si="22"/>
        <v/>
      </c>
    </row>
    <row r="224" spans="12:14">
      <c r="L224" s="54"/>
      <c r="M224" s="58">
        <f t="shared" si="21"/>
        <v>0</v>
      </c>
      <c r="N224" s="58" t="str">
        <f t="shared" si="22"/>
        <v/>
      </c>
    </row>
    <row r="225" spans="12:14">
      <c r="L225" s="54"/>
      <c r="M225" s="58">
        <f t="shared" si="21"/>
        <v>0</v>
      </c>
      <c r="N225" s="58" t="str">
        <f t="shared" si="22"/>
        <v/>
      </c>
    </row>
    <row r="226" spans="12:14">
      <c r="L226" s="54"/>
      <c r="M226" s="58">
        <f t="shared" si="21"/>
        <v>0</v>
      </c>
      <c r="N226" s="58" t="str">
        <f t="shared" si="22"/>
        <v/>
      </c>
    </row>
    <row r="227" spans="12:14">
      <c r="L227" s="54"/>
      <c r="M227" s="58">
        <f t="shared" si="21"/>
        <v>0</v>
      </c>
      <c r="N227" s="58" t="str">
        <f t="shared" si="22"/>
        <v/>
      </c>
    </row>
    <row r="228" spans="12:14">
      <c r="L228" s="433"/>
      <c r="M228" s="58">
        <f t="shared" si="21"/>
        <v>0</v>
      </c>
      <c r="N228" s="58" t="str">
        <f t="shared" si="22"/>
        <v/>
      </c>
    </row>
    <row r="229" spans="12:14">
      <c r="L229" s="433"/>
      <c r="M229" s="58">
        <f t="shared" si="21"/>
        <v>0</v>
      </c>
      <c r="N229" s="58" t="str">
        <f t="shared" si="22"/>
        <v/>
      </c>
    </row>
    <row r="230" spans="12:14">
      <c r="L230" s="433"/>
      <c r="M230" s="58">
        <f t="shared" si="21"/>
        <v>0</v>
      </c>
      <c r="N230" s="58" t="str">
        <f t="shared" si="22"/>
        <v/>
      </c>
    </row>
    <row r="231" spans="12:14">
      <c r="L231" s="433"/>
      <c r="M231" s="58">
        <f t="shared" si="21"/>
        <v>0</v>
      </c>
      <c r="N231" s="58" t="str">
        <f t="shared" si="22"/>
        <v/>
      </c>
    </row>
    <row r="232" spans="12:14">
      <c r="L232" s="433"/>
      <c r="M232" s="58">
        <f t="shared" si="21"/>
        <v>0</v>
      </c>
      <c r="N232" s="58" t="str">
        <f t="shared" si="22"/>
        <v/>
      </c>
    </row>
    <row r="233" spans="12:14">
      <c r="L233" s="433"/>
      <c r="M233" s="58">
        <f t="shared" si="21"/>
        <v>0</v>
      </c>
      <c r="N233" s="58" t="str">
        <f t="shared" si="22"/>
        <v/>
      </c>
    </row>
    <row r="234" spans="12:14">
      <c r="L234" s="433"/>
      <c r="M234" s="58">
        <f t="shared" si="21"/>
        <v>0</v>
      </c>
      <c r="N234" s="58" t="str">
        <f t="shared" si="22"/>
        <v/>
      </c>
    </row>
    <row r="235" spans="12:14">
      <c r="L235" s="433"/>
      <c r="M235" s="58">
        <f t="shared" si="21"/>
        <v>0</v>
      </c>
      <c r="N235" s="58" t="str">
        <f t="shared" si="22"/>
        <v/>
      </c>
    </row>
    <row r="236" spans="12:14">
      <c r="L236" s="433"/>
      <c r="M236" s="58">
        <f t="shared" si="21"/>
        <v>0</v>
      </c>
      <c r="N236" s="58" t="str">
        <f t="shared" si="22"/>
        <v/>
      </c>
    </row>
    <row r="237" spans="12:14">
      <c r="L237" s="433"/>
      <c r="M237" s="58">
        <f t="shared" si="21"/>
        <v>0</v>
      </c>
      <c r="N237" s="58" t="str">
        <f t="shared" si="22"/>
        <v/>
      </c>
    </row>
    <row r="238" spans="12:14">
      <c r="L238" s="433"/>
      <c r="M238" s="58">
        <f t="shared" si="21"/>
        <v>0</v>
      </c>
      <c r="N238" s="58" t="str">
        <f t="shared" si="22"/>
        <v/>
      </c>
    </row>
    <row r="239" spans="12:14">
      <c r="L239" s="433"/>
      <c r="M239" s="58">
        <f t="shared" si="21"/>
        <v>0</v>
      </c>
      <c r="N239" s="58" t="str">
        <f t="shared" si="22"/>
        <v/>
      </c>
    </row>
    <row r="240" spans="12:14">
      <c r="L240" s="433"/>
      <c r="M240" s="58">
        <f t="shared" si="21"/>
        <v>0</v>
      </c>
      <c r="N240" s="58" t="str">
        <f t="shared" si="22"/>
        <v/>
      </c>
    </row>
    <row r="241" spans="12:14">
      <c r="L241" s="433"/>
      <c r="M241" s="58">
        <f t="shared" si="21"/>
        <v>0</v>
      </c>
      <c r="N241" s="58" t="str">
        <f t="shared" si="22"/>
        <v/>
      </c>
    </row>
    <row r="242" spans="12:14">
      <c r="L242" s="433"/>
      <c r="M242" s="58">
        <f t="shared" si="21"/>
        <v>0</v>
      </c>
      <c r="N242" s="58" t="str">
        <f t="shared" si="22"/>
        <v/>
      </c>
    </row>
    <row r="243" spans="12:14">
      <c r="L243" s="433"/>
      <c r="M243" s="58">
        <f t="shared" si="21"/>
        <v>0</v>
      </c>
      <c r="N243" s="58" t="str">
        <f t="shared" si="22"/>
        <v/>
      </c>
    </row>
    <row r="244" spans="12:14">
      <c r="L244" s="433"/>
      <c r="M244" s="58">
        <f t="shared" si="21"/>
        <v>0</v>
      </c>
      <c r="N244" s="58" t="str">
        <f t="shared" si="22"/>
        <v/>
      </c>
    </row>
    <row r="245" spans="12:14">
      <c r="L245" s="433"/>
      <c r="M245" s="58">
        <f t="shared" si="21"/>
        <v>0</v>
      </c>
      <c r="N245" s="58" t="str">
        <f t="shared" si="22"/>
        <v/>
      </c>
    </row>
    <row r="246" spans="12:14">
      <c r="L246" s="433"/>
      <c r="M246" s="58">
        <f t="shared" si="21"/>
        <v>0</v>
      </c>
      <c r="N246" s="58" t="str">
        <f t="shared" si="22"/>
        <v/>
      </c>
    </row>
    <row r="247" spans="12:14">
      <c r="L247" s="433"/>
      <c r="M247" s="58">
        <f t="shared" si="21"/>
        <v>0</v>
      </c>
      <c r="N247" s="58" t="str">
        <f t="shared" si="22"/>
        <v/>
      </c>
    </row>
    <row r="248" spans="12:14">
      <c r="L248" s="433"/>
      <c r="M248" s="58">
        <f t="shared" si="21"/>
        <v>0</v>
      </c>
      <c r="N248" s="58" t="str">
        <f t="shared" si="22"/>
        <v/>
      </c>
    </row>
    <row r="249" spans="12:14">
      <c r="L249" s="433"/>
      <c r="M249" s="58">
        <f t="shared" si="21"/>
        <v>0</v>
      </c>
      <c r="N249" s="58" t="str">
        <f t="shared" si="22"/>
        <v/>
      </c>
    </row>
    <row r="250" spans="12:14">
      <c r="L250" s="54"/>
      <c r="M250" s="58">
        <f t="shared" si="21"/>
        <v>0</v>
      </c>
      <c r="N250" s="58" t="str">
        <f t="shared" si="22"/>
        <v/>
      </c>
    </row>
    <row r="251" spans="12:14">
      <c r="L251" s="54"/>
      <c r="M251" s="58">
        <f t="shared" si="21"/>
        <v>0</v>
      </c>
      <c r="N251" s="58" t="str">
        <f t="shared" si="22"/>
        <v/>
      </c>
    </row>
    <row r="252" spans="12:14">
      <c r="L252" s="54"/>
      <c r="M252" s="58">
        <f t="shared" si="21"/>
        <v>0</v>
      </c>
      <c r="N252" s="58" t="str">
        <f t="shared" si="22"/>
        <v/>
      </c>
    </row>
    <row r="253" spans="12:14">
      <c r="L253" s="54"/>
      <c r="M253" s="58">
        <f t="shared" si="21"/>
        <v>0</v>
      </c>
      <c r="N253" s="58" t="str">
        <f t="shared" si="22"/>
        <v/>
      </c>
    </row>
    <row r="254" spans="12:14">
      <c r="L254" s="54"/>
      <c r="M254" s="58">
        <f t="shared" si="21"/>
        <v>0</v>
      </c>
      <c r="N254" s="58" t="str">
        <f t="shared" si="22"/>
        <v/>
      </c>
    </row>
    <row r="255" spans="12:14">
      <c r="L255" s="54"/>
      <c r="M255" s="58">
        <f t="shared" si="21"/>
        <v>0</v>
      </c>
      <c r="N255" s="58" t="str">
        <f t="shared" si="22"/>
        <v/>
      </c>
    </row>
    <row r="256" spans="12:14">
      <c r="L256" s="54"/>
      <c r="M256" s="58">
        <f t="shared" si="21"/>
        <v>0</v>
      </c>
      <c r="N256" s="58" t="str">
        <f t="shared" si="22"/>
        <v/>
      </c>
    </row>
    <row r="257" spans="13:14">
      <c r="M257" s="58">
        <f t="shared" si="21"/>
        <v>0</v>
      </c>
      <c r="N257" s="58" t="str">
        <f t="shared" si="22"/>
        <v/>
      </c>
    </row>
    <row r="258" spans="13:14">
      <c r="M258" s="58">
        <f t="shared" ref="M258:M321" si="23">IF(ISNUMBER(FIND("/",$B244,1)),MID($B244,1,FIND("/",$B244,1)-1),$B244)</f>
        <v>0</v>
      </c>
      <c r="N258" s="58" t="str">
        <f t="shared" ref="N258:N321" si="24">IF(ISNUMBER(FIND("/",$B244,1)),MID($B244,FIND("/",$B244,1)+1,LEN($B244)),"")</f>
        <v/>
      </c>
    </row>
    <row r="259" spans="13:14">
      <c r="M259" s="58">
        <f t="shared" si="23"/>
        <v>0</v>
      </c>
      <c r="N259" s="58" t="str">
        <f t="shared" si="24"/>
        <v/>
      </c>
    </row>
    <row r="260" spans="13:14">
      <c r="M260" s="58">
        <f t="shared" si="23"/>
        <v>0</v>
      </c>
      <c r="N260" s="58" t="str">
        <f t="shared" si="24"/>
        <v/>
      </c>
    </row>
    <row r="261" spans="13:14">
      <c r="M261" s="58">
        <f t="shared" si="23"/>
        <v>0</v>
      </c>
      <c r="N261" s="58" t="str">
        <f t="shared" si="24"/>
        <v/>
      </c>
    </row>
    <row r="262" spans="13:14">
      <c r="M262" s="58">
        <f t="shared" si="23"/>
        <v>0</v>
      </c>
      <c r="N262" s="58" t="str">
        <f t="shared" si="24"/>
        <v/>
      </c>
    </row>
    <row r="263" spans="13:14">
      <c r="M263" s="58">
        <f t="shared" si="23"/>
        <v>0</v>
      </c>
      <c r="N263" s="58" t="str">
        <f t="shared" si="24"/>
        <v/>
      </c>
    </row>
    <row r="264" spans="13:14">
      <c r="M264" s="58">
        <f t="shared" si="23"/>
        <v>0</v>
      </c>
      <c r="N264" s="58" t="str">
        <f t="shared" si="24"/>
        <v/>
      </c>
    </row>
    <row r="265" spans="13:14">
      <c r="M265" s="58">
        <f t="shared" si="23"/>
        <v>0</v>
      </c>
      <c r="N265" s="58" t="str">
        <f t="shared" si="24"/>
        <v/>
      </c>
    </row>
    <row r="266" spans="13:14">
      <c r="M266" s="58">
        <f t="shared" si="23"/>
        <v>0</v>
      </c>
      <c r="N266" s="58" t="str">
        <f t="shared" si="24"/>
        <v/>
      </c>
    </row>
    <row r="267" spans="13:14">
      <c r="M267" s="58">
        <f t="shared" si="23"/>
        <v>0</v>
      </c>
      <c r="N267" s="58" t="str">
        <f t="shared" si="24"/>
        <v/>
      </c>
    </row>
    <row r="268" spans="13:14">
      <c r="M268" s="58">
        <f t="shared" si="23"/>
        <v>0</v>
      </c>
      <c r="N268" s="58" t="str">
        <f t="shared" si="24"/>
        <v/>
      </c>
    </row>
    <row r="269" spans="13:14">
      <c r="M269" s="58">
        <f t="shared" si="23"/>
        <v>0</v>
      </c>
      <c r="N269" s="58" t="str">
        <f t="shared" si="24"/>
        <v/>
      </c>
    </row>
    <row r="270" spans="13:14">
      <c r="M270" s="58">
        <f t="shared" si="23"/>
        <v>0</v>
      </c>
      <c r="N270" s="58" t="str">
        <f t="shared" si="24"/>
        <v/>
      </c>
    </row>
    <row r="271" spans="13:14">
      <c r="M271" s="58">
        <f t="shared" si="23"/>
        <v>0</v>
      </c>
      <c r="N271" s="58" t="str">
        <f t="shared" si="24"/>
        <v/>
      </c>
    </row>
    <row r="272" spans="13:14">
      <c r="M272" s="58">
        <f t="shared" si="23"/>
        <v>0</v>
      </c>
      <c r="N272" s="58" t="str">
        <f t="shared" si="24"/>
        <v/>
      </c>
    </row>
    <row r="273" spans="13:14">
      <c r="M273" s="58">
        <f t="shared" si="23"/>
        <v>0</v>
      </c>
      <c r="N273" s="58" t="str">
        <f t="shared" si="24"/>
        <v/>
      </c>
    </row>
    <row r="274" spans="13:14">
      <c r="M274" s="58">
        <f t="shared" si="23"/>
        <v>0</v>
      </c>
      <c r="N274" s="58" t="str">
        <f t="shared" si="24"/>
        <v/>
      </c>
    </row>
    <row r="275" spans="13:14">
      <c r="M275" s="58">
        <f t="shared" si="23"/>
        <v>0</v>
      </c>
      <c r="N275" s="58" t="str">
        <f t="shared" si="24"/>
        <v/>
      </c>
    </row>
    <row r="276" spans="13:14">
      <c r="M276" s="58">
        <f t="shared" si="23"/>
        <v>0</v>
      </c>
      <c r="N276" s="58" t="str">
        <f t="shared" si="24"/>
        <v/>
      </c>
    </row>
    <row r="277" spans="13:14">
      <c r="M277" s="58">
        <f t="shared" si="23"/>
        <v>0</v>
      </c>
      <c r="N277" s="58" t="str">
        <f t="shared" si="24"/>
        <v/>
      </c>
    </row>
    <row r="278" spans="13:14">
      <c r="M278" s="58">
        <f t="shared" si="23"/>
        <v>0</v>
      </c>
      <c r="N278" s="58" t="str">
        <f t="shared" si="24"/>
        <v/>
      </c>
    </row>
    <row r="279" spans="13:14">
      <c r="M279" s="58">
        <f t="shared" si="23"/>
        <v>0</v>
      </c>
      <c r="N279" s="58" t="str">
        <f t="shared" si="24"/>
        <v/>
      </c>
    </row>
    <row r="280" spans="13:14">
      <c r="M280" s="58">
        <f t="shared" si="23"/>
        <v>0</v>
      </c>
      <c r="N280" s="58" t="str">
        <f t="shared" si="24"/>
        <v/>
      </c>
    </row>
    <row r="281" spans="13:14">
      <c r="M281" s="58">
        <f t="shared" si="23"/>
        <v>0</v>
      </c>
      <c r="N281" s="58" t="str">
        <f t="shared" si="24"/>
        <v/>
      </c>
    </row>
    <row r="282" spans="13:14">
      <c r="M282" s="58">
        <f t="shared" si="23"/>
        <v>0</v>
      </c>
      <c r="N282" s="58" t="str">
        <f t="shared" si="24"/>
        <v/>
      </c>
    </row>
    <row r="283" spans="13:14">
      <c r="M283" s="58">
        <f t="shared" si="23"/>
        <v>0</v>
      </c>
      <c r="N283" s="58" t="str">
        <f t="shared" si="24"/>
        <v/>
      </c>
    </row>
    <row r="284" spans="13:14">
      <c r="M284" s="58">
        <f t="shared" si="23"/>
        <v>0</v>
      </c>
      <c r="N284" s="58" t="str">
        <f t="shared" si="24"/>
        <v/>
      </c>
    </row>
    <row r="285" spans="13:14">
      <c r="M285" s="58">
        <f t="shared" si="23"/>
        <v>0</v>
      </c>
      <c r="N285" s="58" t="str">
        <f t="shared" si="24"/>
        <v/>
      </c>
    </row>
    <row r="286" spans="13:14">
      <c r="M286" s="58">
        <f t="shared" si="23"/>
        <v>0</v>
      </c>
      <c r="N286" s="58" t="str">
        <f t="shared" si="24"/>
        <v/>
      </c>
    </row>
    <row r="287" spans="13:14">
      <c r="M287" s="58">
        <f t="shared" si="23"/>
        <v>0</v>
      </c>
      <c r="N287" s="58" t="str">
        <f t="shared" si="24"/>
        <v/>
      </c>
    </row>
    <row r="288" spans="13:14">
      <c r="M288" s="58">
        <f t="shared" si="23"/>
        <v>0</v>
      </c>
      <c r="N288" s="58" t="str">
        <f t="shared" si="24"/>
        <v/>
      </c>
    </row>
    <row r="289" spans="13:14">
      <c r="M289" s="58">
        <f t="shared" si="23"/>
        <v>0</v>
      </c>
      <c r="N289" s="58" t="str">
        <f t="shared" si="24"/>
        <v/>
      </c>
    </row>
    <row r="290" spans="13:14">
      <c r="M290" s="58">
        <f t="shared" si="23"/>
        <v>0</v>
      </c>
      <c r="N290" s="58" t="str">
        <f t="shared" si="24"/>
        <v/>
      </c>
    </row>
    <row r="291" spans="13:14">
      <c r="M291" s="58">
        <f t="shared" si="23"/>
        <v>0</v>
      </c>
      <c r="N291" s="58" t="str">
        <f t="shared" si="24"/>
        <v/>
      </c>
    </row>
    <row r="292" spans="13:14">
      <c r="M292" s="58">
        <f t="shared" si="23"/>
        <v>0</v>
      </c>
      <c r="N292" s="58" t="str">
        <f t="shared" si="24"/>
        <v/>
      </c>
    </row>
    <row r="293" spans="13:14">
      <c r="M293" s="58">
        <f t="shared" si="23"/>
        <v>0</v>
      </c>
      <c r="N293" s="58" t="str">
        <f t="shared" si="24"/>
        <v/>
      </c>
    </row>
    <row r="294" spans="13:14">
      <c r="M294" s="58">
        <f t="shared" si="23"/>
        <v>0</v>
      </c>
      <c r="N294" s="58" t="str">
        <f t="shared" si="24"/>
        <v/>
      </c>
    </row>
    <row r="295" spans="13:14">
      <c r="M295" s="58">
        <f t="shared" si="23"/>
        <v>0</v>
      </c>
      <c r="N295" s="58" t="str">
        <f t="shared" si="24"/>
        <v/>
      </c>
    </row>
    <row r="296" spans="13:14">
      <c r="M296" s="58">
        <f t="shared" si="23"/>
        <v>0</v>
      </c>
      <c r="N296" s="58" t="str">
        <f t="shared" si="24"/>
        <v/>
      </c>
    </row>
    <row r="297" spans="13:14">
      <c r="M297" s="58">
        <f t="shared" si="23"/>
        <v>0</v>
      </c>
      <c r="N297" s="58" t="str">
        <f t="shared" si="24"/>
        <v/>
      </c>
    </row>
    <row r="298" spans="13:14">
      <c r="M298" s="58">
        <f t="shared" si="23"/>
        <v>0</v>
      </c>
      <c r="N298" s="58" t="str">
        <f t="shared" si="24"/>
        <v/>
      </c>
    </row>
    <row r="299" spans="13:14">
      <c r="M299" s="58">
        <f t="shared" si="23"/>
        <v>0</v>
      </c>
      <c r="N299" s="58" t="str">
        <f t="shared" si="24"/>
        <v/>
      </c>
    </row>
    <row r="300" spans="13:14">
      <c r="M300" s="58">
        <f t="shared" si="23"/>
        <v>0</v>
      </c>
      <c r="N300" s="58" t="str">
        <f t="shared" si="24"/>
        <v/>
      </c>
    </row>
    <row r="301" spans="13:14">
      <c r="M301" s="58">
        <f t="shared" si="23"/>
        <v>0</v>
      </c>
      <c r="N301" s="58" t="str">
        <f t="shared" si="24"/>
        <v/>
      </c>
    </row>
    <row r="302" spans="13:14">
      <c r="M302" s="58">
        <f t="shared" si="23"/>
        <v>0</v>
      </c>
      <c r="N302" s="58" t="str">
        <f t="shared" si="24"/>
        <v/>
      </c>
    </row>
    <row r="303" spans="13:14">
      <c r="M303" s="58">
        <f t="shared" si="23"/>
        <v>0</v>
      </c>
      <c r="N303" s="58" t="str">
        <f t="shared" si="24"/>
        <v/>
      </c>
    </row>
    <row r="304" spans="13:14">
      <c r="M304" s="58">
        <f t="shared" si="23"/>
        <v>0</v>
      </c>
      <c r="N304" s="58" t="str">
        <f t="shared" si="24"/>
        <v/>
      </c>
    </row>
    <row r="305" spans="13:14">
      <c r="M305" s="58">
        <f t="shared" si="23"/>
        <v>0</v>
      </c>
      <c r="N305" s="58" t="str">
        <f t="shared" si="24"/>
        <v/>
      </c>
    </row>
    <row r="306" spans="13:14">
      <c r="M306" s="58">
        <f t="shared" si="23"/>
        <v>0</v>
      </c>
      <c r="N306" s="58" t="str">
        <f t="shared" si="24"/>
        <v/>
      </c>
    </row>
    <row r="307" spans="13:14">
      <c r="M307" s="58">
        <f t="shared" si="23"/>
        <v>0</v>
      </c>
      <c r="N307" s="58" t="str">
        <f t="shared" si="24"/>
        <v/>
      </c>
    </row>
    <row r="308" spans="13:14">
      <c r="M308" s="58">
        <f t="shared" si="23"/>
        <v>0</v>
      </c>
      <c r="N308" s="58" t="str">
        <f t="shared" si="24"/>
        <v/>
      </c>
    </row>
    <row r="309" spans="13:14">
      <c r="M309" s="58">
        <f t="shared" si="23"/>
        <v>0</v>
      </c>
      <c r="N309" s="58" t="str">
        <f t="shared" si="24"/>
        <v/>
      </c>
    </row>
    <row r="310" spans="13:14">
      <c r="M310" s="58">
        <f t="shared" si="23"/>
        <v>0</v>
      </c>
      <c r="N310" s="58" t="str">
        <f t="shared" si="24"/>
        <v/>
      </c>
    </row>
    <row r="311" spans="13:14">
      <c r="M311" s="58">
        <f t="shared" si="23"/>
        <v>0</v>
      </c>
      <c r="N311" s="58" t="str">
        <f t="shared" si="24"/>
        <v/>
      </c>
    </row>
    <row r="312" spans="13:14">
      <c r="M312" s="58">
        <f t="shared" si="23"/>
        <v>0</v>
      </c>
      <c r="N312" s="58" t="str">
        <f t="shared" si="24"/>
        <v/>
      </c>
    </row>
    <row r="313" spans="13:14">
      <c r="M313" s="58">
        <f t="shared" si="23"/>
        <v>0</v>
      </c>
      <c r="N313" s="58" t="str">
        <f t="shared" si="24"/>
        <v/>
      </c>
    </row>
    <row r="314" spans="13:14">
      <c r="M314" s="58">
        <f t="shared" si="23"/>
        <v>0</v>
      </c>
      <c r="N314" s="58" t="str">
        <f t="shared" si="24"/>
        <v/>
      </c>
    </row>
    <row r="315" spans="13:14">
      <c r="M315" s="58">
        <f t="shared" si="23"/>
        <v>0</v>
      </c>
      <c r="N315" s="58" t="str">
        <f t="shared" si="24"/>
        <v/>
      </c>
    </row>
    <row r="316" spans="13:14">
      <c r="M316" s="58">
        <f t="shared" si="23"/>
        <v>0</v>
      </c>
      <c r="N316" s="58" t="str">
        <f t="shared" si="24"/>
        <v/>
      </c>
    </row>
    <row r="317" spans="13:14">
      <c r="M317" s="58">
        <f t="shared" si="23"/>
        <v>0</v>
      </c>
      <c r="N317" s="58" t="str">
        <f t="shared" si="24"/>
        <v/>
      </c>
    </row>
    <row r="318" spans="13:14">
      <c r="M318" s="58">
        <f t="shared" si="23"/>
        <v>0</v>
      </c>
      <c r="N318" s="58" t="str">
        <f t="shared" si="24"/>
        <v/>
      </c>
    </row>
    <row r="319" spans="13:14">
      <c r="M319" s="58">
        <f t="shared" si="23"/>
        <v>0</v>
      </c>
      <c r="N319" s="58" t="str">
        <f t="shared" si="24"/>
        <v/>
      </c>
    </row>
    <row r="320" spans="13:14">
      <c r="M320" s="58">
        <f t="shared" si="23"/>
        <v>0</v>
      </c>
      <c r="N320" s="58" t="str">
        <f t="shared" si="24"/>
        <v/>
      </c>
    </row>
    <row r="321" spans="12:14">
      <c r="M321" s="58">
        <f t="shared" si="23"/>
        <v>0</v>
      </c>
      <c r="N321" s="58" t="str">
        <f t="shared" si="24"/>
        <v/>
      </c>
    </row>
    <row r="322" spans="12:14">
      <c r="M322" s="58">
        <f t="shared" ref="M322:M334" si="25">IF(ISNUMBER(FIND("/",$B308,1)),MID($B308,1,FIND("/",$B308,1)-1),$B308)</f>
        <v>0</v>
      </c>
      <c r="N322" s="58" t="str">
        <f t="shared" ref="N322:N334" si="26">IF(ISNUMBER(FIND("/",$B308,1)),MID($B308,FIND("/",$B308,1)+1,LEN($B308)),"")</f>
        <v/>
      </c>
    </row>
    <row r="323" spans="12:14">
      <c r="M323" s="58">
        <f t="shared" si="25"/>
        <v>0</v>
      </c>
      <c r="N323" s="58" t="str">
        <f t="shared" si="26"/>
        <v/>
      </c>
    </row>
    <row r="324" spans="12:14">
      <c r="M324" s="58">
        <f t="shared" si="25"/>
        <v>0</v>
      </c>
      <c r="N324" s="58" t="str">
        <f t="shared" si="26"/>
        <v/>
      </c>
    </row>
    <row r="325" spans="12:14">
      <c r="M325" s="58">
        <f t="shared" si="25"/>
        <v>0</v>
      </c>
      <c r="N325" s="58" t="str">
        <f t="shared" si="26"/>
        <v/>
      </c>
    </row>
    <row r="326" spans="12:14">
      <c r="M326" s="58">
        <f t="shared" si="25"/>
        <v>0</v>
      </c>
      <c r="N326" s="58" t="str">
        <f t="shared" si="26"/>
        <v/>
      </c>
    </row>
    <row r="327" spans="12:14">
      <c r="M327" s="58">
        <f t="shared" si="25"/>
        <v>0</v>
      </c>
      <c r="N327" s="58" t="str">
        <f t="shared" si="26"/>
        <v/>
      </c>
    </row>
    <row r="328" spans="12:14">
      <c r="M328" s="58">
        <f t="shared" si="25"/>
        <v>0</v>
      </c>
      <c r="N328" s="58" t="str">
        <f t="shared" si="26"/>
        <v/>
      </c>
    </row>
    <row r="329" spans="12:14">
      <c r="M329" s="58">
        <f t="shared" si="25"/>
        <v>0</v>
      </c>
      <c r="N329" s="58" t="str">
        <f t="shared" si="26"/>
        <v/>
      </c>
    </row>
    <row r="330" spans="12:14">
      <c r="L330" s="493"/>
      <c r="M330" s="58">
        <f t="shared" si="25"/>
        <v>0</v>
      </c>
      <c r="N330" s="58" t="str">
        <f t="shared" si="26"/>
        <v/>
      </c>
    </row>
    <row r="331" spans="12:14">
      <c r="L331" s="172"/>
      <c r="M331" s="58">
        <f t="shared" si="25"/>
        <v>0</v>
      </c>
      <c r="N331" s="58" t="str">
        <f t="shared" si="26"/>
        <v/>
      </c>
    </row>
    <row r="332" spans="12:14">
      <c r="L332" s="172"/>
      <c r="M332" s="58">
        <f t="shared" si="25"/>
        <v>0</v>
      </c>
      <c r="N332" s="58" t="str">
        <f t="shared" si="26"/>
        <v/>
      </c>
    </row>
    <row r="333" spans="12:14">
      <c r="L333" s="493"/>
      <c r="M333" s="58">
        <f t="shared" si="25"/>
        <v>0</v>
      </c>
      <c r="N333" s="58" t="str">
        <f t="shared" si="26"/>
        <v/>
      </c>
    </row>
    <row r="334" spans="12:14">
      <c r="L334" s="493"/>
      <c r="M334" s="58">
        <f t="shared" si="25"/>
        <v>0</v>
      </c>
      <c r="N334" s="58" t="str">
        <f t="shared" si="26"/>
        <v/>
      </c>
    </row>
    <row r="335" spans="12:14">
      <c r="L335" s="493"/>
    </row>
    <row r="336" spans="12:14">
      <c r="L336" s="493"/>
    </row>
    <row r="337" spans="12:12">
      <c r="L337" s="159"/>
    </row>
    <row r="338" spans="12:12">
      <c r="L338" s="159"/>
    </row>
  </sheetData>
  <mergeCells count="3">
    <mergeCell ref="A1:H1"/>
    <mergeCell ref="A48:B48"/>
    <mergeCell ref="A3:G3"/>
  </mergeCells>
  <phoneticPr fontId="0" type="noConversion"/>
  <conditionalFormatting sqref="E5:F10 E18:F23 E25:F40">
    <cfRule type="containsText" dxfId="137" priority="28" operator="containsText" text="CADUCADO">
      <formula>NOT(ISERROR(SEARCH("CADUCADO",E5)))</formula>
    </cfRule>
    <cfRule type="expression" dxfId="136" priority="29">
      <formula xml:space="preserve"> CADUCADO</formula>
    </cfRule>
  </conditionalFormatting>
  <conditionalFormatting sqref="F5:F10 F18:F23 F25:F40">
    <cfRule type="containsText" dxfId="135" priority="27" operator="containsText" text="ALERTA">
      <formula>NOT(ISERROR(SEARCH("ALERTA",F5)))</formula>
    </cfRule>
  </conditionalFormatting>
  <conditionalFormatting sqref="E24:F24">
    <cfRule type="containsText" dxfId="134" priority="25" operator="containsText" text="CADUCADO">
      <formula>NOT(ISERROR(SEARCH("CADUCADO",E24)))</formula>
    </cfRule>
    <cfRule type="expression" dxfId="133" priority="26">
      <formula xml:space="preserve"> CADUCADO</formula>
    </cfRule>
  </conditionalFormatting>
  <conditionalFormatting sqref="F24">
    <cfRule type="containsText" dxfId="132" priority="24" operator="containsText" text="ALERTA">
      <formula>NOT(ISERROR(SEARCH("ALERTA",F24)))</formula>
    </cfRule>
  </conditionalFormatting>
  <conditionalFormatting sqref="E11">
    <cfRule type="expression" dxfId="131" priority="21">
      <formula xml:space="preserve"> CADUCADO</formula>
    </cfRule>
  </conditionalFormatting>
  <conditionalFormatting sqref="F11">
    <cfRule type="expression" dxfId="130" priority="18">
      <formula xml:space="preserve"> CADUCADO</formula>
    </cfRule>
  </conditionalFormatting>
  <conditionalFormatting sqref="E12:E17">
    <cfRule type="containsText" dxfId="129" priority="23" operator="containsText" text="CADUCADO">
      <formula>NOT(ISERROR(SEARCH("CADUCADO",#REF!)))</formula>
    </cfRule>
  </conditionalFormatting>
  <conditionalFormatting sqref="F12:F17">
    <cfRule type="containsText" dxfId="128" priority="22" operator="containsText" text="ALERTA">
      <formula>NOT(ISERROR(SEARCH("ALERTA",#REF!)))</formula>
    </cfRule>
  </conditionalFormatting>
  <conditionalFormatting sqref="E11">
    <cfRule type="containsText" dxfId="127" priority="20" operator="containsText" text="CADUCADO">
      <formula>NOT(ISERROR(SEARCH("CADUCADO",#REF!)))</formula>
    </cfRule>
  </conditionalFormatting>
  <conditionalFormatting sqref="E11">
    <cfRule type="containsText" dxfId="126" priority="19" operator="containsText" text="CADUCADO">
      <formula>NOT(ISERROR(SEARCH("CADUCADO",#REF!)))</formula>
    </cfRule>
  </conditionalFormatting>
  <conditionalFormatting sqref="F11">
    <cfRule type="containsText" dxfId="125" priority="16" operator="containsText" text="ALERTA">
      <formula>NOT(ISERROR(SEARCH("ALERTA",#REF!)))</formula>
    </cfRule>
  </conditionalFormatting>
  <conditionalFormatting sqref="F11">
    <cfRule type="containsText" dxfId="124" priority="17" operator="containsText" text="CADUCADO">
      <formula>NOT(ISERROR(SEARCH("CADUCADO",#REF!)))</formula>
    </cfRule>
  </conditionalFormatting>
  <conditionalFormatting sqref="E41:F47">
    <cfRule type="containsText" dxfId="123" priority="5" operator="containsText" text="CADUCADO">
      <formula>NOT(ISERROR(SEARCH("CADUCADO",E41)))</formula>
    </cfRule>
    <cfRule type="expression" dxfId="122" priority="6">
      <formula xml:space="preserve"> CADUCADO</formula>
    </cfRule>
  </conditionalFormatting>
  <conditionalFormatting sqref="F41:F47">
    <cfRule type="containsText" dxfId="121" priority="4" operator="containsText" text="ALERTA">
      <formula>NOT(ISERROR(SEARCH("ALERTA",F41)))</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AA304"/>
  <sheetViews>
    <sheetView workbookViewId="0">
      <selection sqref="A1:H1"/>
    </sheetView>
  </sheetViews>
  <sheetFormatPr baseColWidth="10" defaultRowHeight="15"/>
  <cols>
    <col min="1" max="1" width="15.42578125" style="20" customWidth="1"/>
    <col min="2" max="2" width="12" style="20" customWidth="1"/>
    <col min="3" max="3" width="12.140625" style="20" customWidth="1"/>
    <col min="4" max="4" width="15.5703125" style="20" customWidth="1"/>
    <col min="5" max="6" width="15.5703125" style="20" hidden="1" customWidth="1"/>
    <col min="7" max="7" width="12" style="20" customWidth="1"/>
    <col min="8" max="8" width="32.85546875" style="20" customWidth="1"/>
    <col min="9" max="9" width="34.42578125" style="20" customWidth="1"/>
    <col min="10" max="10" width="29.42578125" style="20" customWidth="1"/>
    <col min="11" max="11" width="12.140625" style="20" customWidth="1"/>
    <col min="12" max="12" width="11.42578125" style="58" hidden="1" customWidth="1"/>
    <col min="13" max="13" width="12.85546875" style="58" hidden="1" customWidth="1"/>
    <col min="14" max="14" width="17.28515625" style="58" hidden="1" customWidth="1"/>
    <col min="15" max="15" width="11.5703125" style="20" hidden="1" customWidth="1"/>
    <col min="16" max="16" width="8.5703125" style="20" hidden="1" customWidth="1"/>
    <col min="17" max="17" width="5" style="20" hidden="1" customWidth="1"/>
    <col min="18" max="19" width="11.42578125" style="20"/>
    <col min="20" max="27" width="0" style="20" hidden="1" customWidth="1"/>
    <col min="28" max="16384" width="11.42578125" style="20"/>
  </cols>
  <sheetData>
    <row r="1" spans="1:27">
      <c r="A1" s="2354" t="s">
        <v>4395</v>
      </c>
      <c r="B1" s="2354"/>
      <c r="C1" s="2354"/>
      <c r="D1" s="2354"/>
      <c r="E1" s="2354"/>
      <c r="F1" s="2354"/>
      <c r="G1" s="2354"/>
      <c r="H1" s="2354"/>
      <c r="I1" s="473"/>
    </row>
    <row r="2" spans="1:27" ht="34.5" customHeight="1" thickBot="1">
      <c r="A2" s="580" t="s">
        <v>1748</v>
      </c>
      <c r="B2" s="473"/>
      <c r="C2" s="473"/>
      <c r="D2" s="473"/>
      <c r="E2" s="473"/>
      <c r="F2" s="473"/>
      <c r="M2" s="172"/>
      <c r="S2" s="661" t="s">
        <v>3838</v>
      </c>
      <c r="T2" s="662">
        <f ca="1">TODAY()</f>
        <v>44236</v>
      </c>
    </row>
    <row r="3" spans="1:27" ht="30.75" customHeight="1" thickTop="1" thickBot="1">
      <c r="A3" s="474"/>
      <c r="B3" s="2378" t="s">
        <v>1490</v>
      </c>
      <c r="C3" s="2378"/>
      <c r="D3" s="2378"/>
      <c r="E3" s="660"/>
      <c r="F3" s="660"/>
      <c r="G3" s="475"/>
      <c r="H3" s="475"/>
      <c r="I3" s="475"/>
      <c r="J3" s="475"/>
      <c r="K3" s="570"/>
    </row>
    <row r="4" spans="1:27" ht="15.75" hidden="1" thickTop="1">
      <c r="A4" s="476" t="s">
        <v>3786</v>
      </c>
      <c r="B4" s="229" t="s">
        <v>3787</v>
      </c>
      <c r="C4" s="229" t="s">
        <v>3788</v>
      </c>
      <c r="D4" s="229" t="s">
        <v>3789</v>
      </c>
      <c r="E4" s="229" t="s">
        <v>3840</v>
      </c>
      <c r="F4" s="229" t="s">
        <v>3839</v>
      </c>
      <c r="G4" s="225" t="s">
        <v>3790</v>
      </c>
      <c r="H4" s="266" t="s">
        <v>3791</v>
      </c>
      <c r="I4" s="229" t="s">
        <v>3792</v>
      </c>
      <c r="J4" s="229" t="s">
        <v>3793</v>
      </c>
      <c r="K4" s="477" t="s">
        <v>3830</v>
      </c>
      <c r="L4" s="172" t="s">
        <v>2022</v>
      </c>
      <c r="M4" s="172" t="s">
        <v>2020</v>
      </c>
      <c r="N4" s="172" t="s">
        <v>2021</v>
      </c>
      <c r="O4" s="436" t="s">
        <v>2024</v>
      </c>
      <c r="P4" s="432"/>
      <c r="Q4" s="432"/>
      <c r="R4" s="432"/>
      <c r="S4" s="432"/>
      <c r="T4" s="432"/>
      <c r="U4" s="432"/>
      <c r="V4" s="432"/>
      <c r="W4" s="432"/>
    </row>
    <row r="5" spans="1:27" ht="31.5" thickTop="1" thickBot="1">
      <c r="A5" s="807" t="s">
        <v>2033</v>
      </c>
      <c r="B5" s="787" t="s">
        <v>1489</v>
      </c>
      <c r="C5" s="787" t="s">
        <v>1491</v>
      </c>
      <c r="D5" s="787" t="s">
        <v>1492</v>
      </c>
      <c r="E5" s="672" t="s">
        <v>3836</v>
      </c>
      <c r="F5" s="672" t="s">
        <v>3837</v>
      </c>
      <c r="G5" s="800" t="s">
        <v>1360</v>
      </c>
      <c r="H5" s="787" t="s">
        <v>2016</v>
      </c>
      <c r="I5" s="787" t="s">
        <v>1493</v>
      </c>
      <c r="J5" s="787" t="s">
        <v>1362</v>
      </c>
      <c r="K5" s="788" t="s">
        <v>678</v>
      </c>
      <c r="L5" s="172"/>
      <c r="M5" s="58">
        <f>IF(ISNUMBER(FIND("/",$B6,1)),MID($B6,1,FIND("/",$B6,1)-1),$B6)</f>
        <v>0</v>
      </c>
      <c r="N5" s="58" t="str">
        <f>IF(ISNUMBER(FIND("/",$B6,1)),MID($B6,FIND("/",$B6,1)+1,LEN($B6)),"")</f>
        <v/>
      </c>
      <c r="O5" s="436" t="s">
        <v>2033</v>
      </c>
      <c r="P5" s="436" t="s">
        <v>2020</v>
      </c>
      <c r="Q5" s="432" t="s">
        <v>2025</v>
      </c>
      <c r="R5" s="432"/>
      <c r="S5" s="432"/>
      <c r="T5" s="823"/>
      <c r="U5" s="827">
        <v>2012</v>
      </c>
      <c r="V5" s="822">
        <v>2013</v>
      </c>
      <c r="W5" s="822">
        <v>2014</v>
      </c>
      <c r="X5" s="822">
        <v>2015</v>
      </c>
      <c r="Y5" s="822">
        <v>2016</v>
      </c>
      <c r="Z5" s="827" t="s">
        <v>3841</v>
      </c>
      <c r="AA5" s="850" t="s">
        <v>2025</v>
      </c>
    </row>
    <row r="6" spans="1:27" ht="34.5" customHeight="1">
      <c r="A6" s="808"/>
      <c r="B6" s="809"/>
      <c r="C6" s="810"/>
      <c r="D6" s="811"/>
      <c r="E6" s="663"/>
      <c r="F6" s="663"/>
      <c r="G6" s="812"/>
      <c r="H6" s="813"/>
      <c r="I6" s="814"/>
      <c r="J6" s="814"/>
      <c r="K6" s="815"/>
      <c r="M6" s="58">
        <f t="shared" ref="M6:M69" si="0">IF(ISNUMBER(FIND("/",$B7,1)),MID($B7,1,FIND("/",$B7,1)-1),$B7)</f>
        <v>0</v>
      </c>
      <c r="N6" s="58" t="str">
        <f t="shared" ref="N6:N69" si="1">IF(ISNUMBER(FIND("/",$B7,1)),MID($B7,FIND("/",$B7,1)+1,LEN($B7)),"")</f>
        <v/>
      </c>
      <c r="O6" s="432" t="s">
        <v>2019</v>
      </c>
      <c r="P6" s="432"/>
      <c r="Q6" s="465">
        <v>1</v>
      </c>
      <c r="R6" s="432"/>
      <c r="S6" s="432"/>
      <c r="T6" s="824"/>
      <c r="U6" s="828">
        <f>COUNTIFS($C$6:$C$240, "&gt;="&amp;U11, $C$6:$C$240, "&lt;="&amp;U12, $A$6:$A$240, "&lt;&gt;F")</f>
        <v>0</v>
      </c>
      <c r="V6" s="828">
        <f>COUNTIFS($C$6:$C$240, "&gt;="&amp;V11, $C$6:$C$240, "&lt;="&amp;V12, $A$6:$A$240, "&lt;&gt;F")</f>
        <v>0</v>
      </c>
      <c r="W6" s="828">
        <f>COUNTIFS($C$6:$C$240, "&gt;="&amp;W11, $C$6:$C$240, "&lt;="&amp;W12, $A$6:$A$240, "&lt;&gt;F")</f>
        <v>0</v>
      </c>
      <c r="X6" s="828">
        <f>COUNTIFS($C$6:$C$240, "&gt;="&amp;X11, $C$6:$C$240, "&lt;="&amp;X12, $A$6:$A$240, "&lt;&gt;F")</f>
        <v>0</v>
      </c>
      <c r="Y6" s="828">
        <f>COUNTIFS($C$6:$C$240, "&gt;="&amp;Y11, $C$6:$C$240, "&lt;="&amp;Y12, $A$6:$A$240, "&lt;&gt;F")</f>
        <v>0</v>
      </c>
      <c r="Z6" s="828">
        <f>COUNTIFS($C$6:$C$240,"&gt;="&amp;Z11, $C$6:$C$240, "&lt;="&amp;Z12, $A$6:$A$240, "&lt;&gt;F")</f>
        <v>0</v>
      </c>
      <c r="AA6" s="851">
        <f>SUM(U6:Y6)</f>
        <v>0</v>
      </c>
    </row>
    <row r="7" spans="1:27" ht="21" customHeight="1">
      <c r="A7" s="2318" t="s">
        <v>2732</v>
      </c>
      <c r="B7" s="2319"/>
      <c r="C7" s="438"/>
      <c r="D7" s="427"/>
      <c r="E7" s="427"/>
      <c r="F7" s="427"/>
      <c r="G7" s="54"/>
      <c r="H7" s="450"/>
      <c r="I7" s="9"/>
      <c r="J7" s="163"/>
      <c r="K7" s="58"/>
      <c r="M7" s="58">
        <f t="shared" si="0"/>
        <v>0</v>
      </c>
      <c r="N7" s="58" t="str">
        <f t="shared" si="1"/>
        <v/>
      </c>
      <c r="O7" s="432" t="s">
        <v>2018</v>
      </c>
      <c r="P7" s="432"/>
      <c r="Q7" s="465">
        <v>3</v>
      </c>
      <c r="R7" s="432"/>
      <c r="S7" s="432"/>
      <c r="T7" s="825" t="s">
        <v>3842</v>
      </c>
      <c r="U7" s="828">
        <f>COUNTIFS($C$6:$C$240, "&gt;="&amp;U11, $C$6:$C$240, "&lt;="&amp;U12, $A$6:$A$240, "&lt;&gt;F",$G$6:$G$240, "A" )</f>
        <v>0</v>
      </c>
      <c r="V7" s="828">
        <f>COUNTIFS($C$6:$C$240, "&gt;="&amp;V11, $C$6:$C$240, "&lt;="&amp;V12, $A$6:$A$240, "&lt;&gt;F",$G$6:$G$240, "A" )</f>
        <v>0</v>
      </c>
      <c r="W7" s="828">
        <f>COUNTIFS($C$6:$C$240, "&gt;="&amp;W11, $C$6:$C$240, "&lt;="&amp;W12, $A$6:$A$240, "&lt;&gt;F",$G$6:$G$240, "A" )</f>
        <v>0</v>
      </c>
      <c r="X7" s="828">
        <f>COUNTIFS($C$6:$C$240, "&gt;="&amp;X11, $C$6:$C$240, "&lt;="&amp;X12, $A$6:$A$240, "&lt;&gt;F",$G$6:$G$240, "A" )</f>
        <v>0</v>
      </c>
      <c r="Y7" s="828">
        <f>COUNTIFS($C$6:$C$240, "&gt;="&amp;Y11, $C$6:$C$240, "&lt;="&amp;Y12, $A$6:$A$240, "&lt;&gt;F",$G$6:$G$240, "A" )</f>
        <v>0</v>
      </c>
      <c r="Z7" s="828">
        <f>COUNTIFS($C$6:$C$240,"&gt;="&amp;Z12, $C$6:$C$240, "&lt;="&amp;Z13, $A$6:$A$240, "&lt;&gt;F",$G$6:$G$240, "A")</f>
        <v>0</v>
      </c>
      <c r="AA7" s="851">
        <f>SUM(U7:Y7)</f>
        <v>0</v>
      </c>
    </row>
    <row r="8" spans="1:27" ht="15.75" customHeight="1">
      <c r="A8" s="437"/>
      <c r="B8" s="54"/>
      <c r="C8" s="438"/>
      <c r="D8" s="427"/>
      <c r="E8" s="427"/>
      <c r="F8" s="427"/>
      <c r="G8" s="54"/>
      <c r="H8" s="450"/>
      <c r="I8" s="9"/>
      <c r="J8" s="16"/>
      <c r="K8" s="58"/>
      <c r="M8" s="58">
        <f t="shared" si="0"/>
        <v>0</v>
      </c>
      <c r="N8" s="58" t="str">
        <f t="shared" si="1"/>
        <v/>
      </c>
      <c r="O8" s="432" t="s">
        <v>2023</v>
      </c>
      <c r="P8" s="432"/>
      <c r="Q8" s="465">
        <v>4</v>
      </c>
      <c r="R8" s="432"/>
      <c r="S8" s="432"/>
      <c r="T8" s="825" t="s">
        <v>3843</v>
      </c>
      <c r="U8" s="828">
        <f>COUNTIFS($C$6:$C$240, "&gt;="&amp;U11, $C$6:$C$240, "&lt;="&amp;U12, $A$6:$A$240, "&lt;&gt;F",$G$6:$G$240, "B" )</f>
        <v>0</v>
      </c>
      <c r="V8" s="828">
        <f>COUNTIFS($C$6:$C$240, "&gt;="&amp;V11, $C$6:$C$240, "&lt;="&amp;V12, $A$6:$A$240, "&lt;&gt;F",$G$6:$G$240, "B" )</f>
        <v>0</v>
      </c>
      <c r="W8" s="828">
        <f>COUNTIFS($C$6:$C$240, "&gt;="&amp;W11, $C$6:$C$240, "&lt;="&amp;W12, $A$6:$A$240, "&lt;&gt;F",$G$6:$G$240, "B" )</f>
        <v>0</v>
      </c>
      <c r="X8" s="828">
        <f>COUNTIFS($C$6:$C$240, "&gt;="&amp;X11, $C$6:$C$240, "&lt;="&amp;X12, $A$6:$A$240, "&lt;&gt;F",$G$6:$G$240, "B" )</f>
        <v>0</v>
      </c>
      <c r="Y8" s="828">
        <f>COUNTIFS($C$6:$C$240, "&gt;="&amp;Y11, $C$6:$C$240, "&lt;="&amp;Y12, $A$6:$A$240, "&lt;&gt;F",$G$6:$G$240, "B" )</f>
        <v>0</v>
      </c>
      <c r="Z8" s="828">
        <f>COUNTIFS($C$6:$C$240,"&gt;="&amp;Z13, $C$6:$C$240, "&lt;="&amp;Z14, $A$6:$A$240, "&lt;&gt;F",$G$6:$G$240, "A")</f>
        <v>0</v>
      </c>
      <c r="AA8" s="851">
        <f>SUM(U8:Y8)</f>
        <v>0</v>
      </c>
    </row>
    <row r="9" spans="1:27">
      <c r="A9" s="437"/>
      <c r="B9" s="54"/>
      <c r="C9" s="438"/>
      <c r="D9" s="427"/>
      <c r="E9" s="427"/>
      <c r="F9" s="427"/>
      <c r="G9" s="54"/>
      <c r="H9" s="9"/>
      <c r="I9" s="9"/>
      <c r="J9" s="16"/>
      <c r="K9" s="58"/>
      <c r="M9" s="58">
        <f t="shared" si="0"/>
        <v>0</v>
      </c>
      <c r="N9" s="58" t="str">
        <f t="shared" si="1"/>
        <v/>
      </c>
      <c r="O9" s="432"/>
      <c r="P9" s="432"/>
      <c r="Q9" s="432"/>
      <c r="R9" s="432"/>
      <c r="S9" s="432"/>
      <c r="T9" s="825" t="s">
        <v>3844</v>
      </c>
      <c r="U9" s="828">
        <f>COUNTIFS($C$6:$C$240, "&gt;="&amp;U11, $C$6:$C$240, "&lt;="&amp;U12, $A$6:$A$240, "&lt;&gt;F",$G$6:$G$240, "C" )</f>
        <v>0</v>
      </c>
      <c r="V9" s="828">
        <f>COUNTIFS($C$6:$C$240, "&gt;="&amp;V11, $C$6:$C$240, "&lt;="&amp;V12, $A$6:$A$240, "&lt;&gt;F",$G$6:$G$240, "C" )</f>
        <v>0</v>
      </c>
      <c r="W9" s="828">
        <f>COUNTIFS($C$6:$C$240, "&gt;="&amp;W11, $C$6:$C$240, "&lt;="&amp;W12, $A$6:$A$240, "&lt;&gt;F",$G$6:$G$240, "C" )</f>
        <v>0</v>
      </c>
      <c r="X9" s="828">
        <f>COUNTIFS($C$6:$C$240, "&gt;="&amp;X11, $C$6:$C$240, "&lt;="&amp;X12, $A$6:$A$240, "&lt;&gt;F",$G$6:$G$240, "C" )</f>
        <v>0</v>
      </c>
      <c r="Y9" s="828">
        <f>COUNTIFS($C$6:$C$240, "&gt;="&amp;Y11, $C$6:$C$240, "&lt;="&amp;Y12, $A$6:$A$240, "&lt;&gt;F",$G$6:$G$240, "C" )</f>
        <v>0</v>
      </c>
      <c r="Z9" s="828">
        <f>COUNTIFS($C$6:$C$240,"&gt;="&amp;Z14, $C$6:$C$240, "&lt;="&amp;Z15, $A$6:$A$240, "&lt;&gt;F",$G$6:$G$240, "A")</f>
        <v>0</v>
      </c>
      <c r="AA9" s="851">
        <f>SUM(U9:Y9)</f>
        <v>0</v>
      </c>
    </row>
    <row r="10" spans="1:27" ht="15.75" thickBot="1">
      <c r="A10" s="495"/>
      <c r="B10" s="54"/>
      <c r="C10" s="426"/>
      <c r="D10" s="58"/>
      <c r="E10" s="58"/>
      <c r="F10" s="58"/>
      <c r="G10" s="54"/>
      <c r="H10" s="16"/>
      <c r="M10" s="58" t="str">
        <f t="shared" si="0"/>
        <v>SISTEMAS</v>
      </c>
      <c r="N10" s="58" t="str">
        <f t="shared" si="1"/>
        <v/>
      </c>
      <c r="O10" s="432"/>
      <c r="P10" s="432"/>
      <c r="Q10" s="432"/>
      <c r="R10" s="432"/>
      <c r="S10" s="432"/>
      <c r="T10" s="826" t="s">
        <v>3845</v>
      </c>
      <c r="U10" s="829">
        <f>COUNTIFS($C$6:$C$240, "&gt;="&amp;U11, $C$6:$C$240, "&lt;="&amp;U12, $A$6:$A$240, "&lt;&gt;F",$G$6:$G$240, "D" )</f>
        <v>0</v>
      </c>
      <c r="V10" s="829">
        <f>COUNTIFS($C$6:$C$240, "&gt;="&amp;V11, $C$6:$C$240, "&lt;="&amp;V12, $A$6:$A$240, "&lt;&gt;F",$G$6:$G$240, "D" )</f>
        <v>0</v>
      </c>
      <c r="W10" s="829">
        <f>COUNTIFS($C$6:$C$240, "&gt;="&amp;W11, $C$6:$C$240, "&lt;="&amp;W12, $A$6:$A$240, "&lt;&gt;F",$G$6:$G$240, "D" )</f>
        <v>0</v>
      </c>
      <c r="X10" s="829">
        <f>COUNTIFS($C$6:$C$240, "&gt;="&amp;X11, $C$6:$C$240, "&lt;="&amp;X12, $A$6:$A$240, "&lt;&gt;F",$G$6:$G$240, "D" )</f>
        <v>0</v>
      </c>
      <c r="Y10" s="829">
        <f>COUNTIFS($C$6:$C$240, "&gt;="&amp;Y11, $C$6:$C$240, "&lt;="&amp;Y12, $A$6:$A$240, "&lt;&gt;F",$G$6:$G$240, "D" )</f>
        <v>0</v>
      </c>
      <c r="Z10" s="829">
        <f>COUNTIFS($C$6:$C$240,"&gt;="&amp;Z15, $C$6:$C$240, "&lt;="&amp;Z16, $A$6:$A$240, "&lt;&gt;F",$G$6:$G$240, "A")</f>
        <v>0</v>
      </c>
      <c r="AA10" s="852">
        <f>SUM(U10:Y10)</f>
        <v>0</v>
      </c>
    </row>
    <row r="11" spans="1:27" ht="31.5" thickTop="1" thickBot="1">
      <c r="A11" s="457" t="s">
        <v>2029</v>
      </c>
      <c r="B11" s="457" t="s">
        <v>2030</v>
      </c>
      <c r="C11" s="457" t="s">
        <v>2031</v>
      </c>
      <c r="D11" s="457" t="s">
        <v>2032</v>
      </c>
      <c r="E11" s="666"/>
      <c r="F11" s="666"/>
      <c r="G11" s="54"/>
      <c r="H11" s="16"/>
      <c r="M11" s="58">
        <f t="shared" si="0"/>
        <v>0</v>
      </c>
      <c r="N11" s="58" t="str">
        <f t="shared" si="1"/>
        <v/>
      </c>
      <c r="O11" s="432"/>
      <c r="P11" s="432"/>
      <c r="Q11" s="432"/>
      <c r="R11" s="432"/>
      <c r="S11" s="432"/>
      <c r="T11" s="665"/>
      <c r="U11" s="817">
        <v>40909</v>
      </c>
      <c r="V11" s="817">
        <v>41275</v>
      </c>
      <c r="W11" s="817">
        <v>41640</v>
      </c>
      <c r="X11" s="817">
        <v>42005</v>
      </c>
      <c r="Y11" s="817">
        <v>42370</v>
      </c>
      <c r="Z11" s="817">
        <v>40909</v>
      </c>
      <c r="AA11" s="665"/>
    </row>
    <row r="12" spans="1:27" ht="15.75" thickBot="1">
      <c r="A12" s="610">
        <f>COUNTIF($A6:$A10,"P")</f>
        <v>0</v>
      </c>
      <c r="B12" s="610">
        <f>COUNTIF($A6:$A10,"S*")</f>
        <v>0</v>
      </c>
      <c r="C12" s="610">
        <f>COUNTIF($A6:$A10,"F")</f>
        <v>0</v>
      </c>
      <c r="D12" s="610">
        <f>COUNTIF($A6:$A10,"P*") + COUNTIF($A6:$A10,"S2") *2 + COUNTIF($A6:$A10,"S3") *3 + COUNTIF($A6:$A10,"S4") *4</f>
        <v>0</v>
      </c>
      <c r="E12" s="54"/>
      <c r="F12" s="54"/>
      <c r="H12" s="166"/>
      <c r="M12" s="58">
        <f t="shared" si="0"/>
        <v>0</v>
      </c>
      <c r="N12" s="58" t="str">
        <f t="shared" si="1"/>
        <v/>
      </c>
      <c r="O12" s="432"/>
      <c r="P12" s="432"/>
      <c r="Q12" s="432"/>
      <c r="R12" s="432"/>
      <c r="S12" s="432"/>
      <c r="T12" s="2"/>
      <c r="U12" s="818">
        <v>41274</v>
      </c>
      <c r="V12" s="818">
        <v>41639</v>
      </c>
      <c r="W12" s="818">
        <v>42004</v>
      </c>
      <c r="X12" s="818">
        <v>42369</v>
      </c>
      <c r="Y12" s="818">
        <v>42735</v>
      </c>
      <c r="Z12" s="818">
        <v>42735</v>
      </c>
      <c r="AA12" s="2"/>
    </row>
    <row r="13" spans="1:27">
      <c r="M13" s="58">
        <f t="shared" si="0"/>
        <v>0</v>
      </c>
      <c r="N13" s="58" t="str">
        <f t="shared" si="1"/>
        <v/>
      </c>
      <c r="O13" s="432"/>
      <c r="P13" s="432"/>
      <c r="Q13" s="432"/>
      <c r="R13" s="432"/>
      <c r="S13" s="432"/>
      <c r="T13" s="432"/>
      <c r="U13" s="432"/>
      <c r="V13" s="432"/>
      <c r="W13" s="432"/>
    </row>
    <row r="14" spans="1:27">
      <c r="M14" s="58">
        <f t="shared" si="0"/>
        <v>0</v>
      </c>
      <c r="N14" s="58" t="str">
        <f t="shared" si="1"/>
        <v/>
      </c>
      <c r="O14" s="432"/>
      <c r="P14" s="432"/>
      <c r="Q14" s="432"/>
      <c r="R14" s="432"/>
      <c r="S14" s="432"/>
      <c r="T14" s="432"/>
      <c r="U14" s="432"/>
      <c r="V14" s="432"/>
      <c r="W14" s="432"/>
    </row>
    <row r="15" spans="1:27">
      <c r="M15" s="58">
        <f t="shared" si="0"/>
        <v>0</v>
      </c>
      <c r="N15" s="58" t="str">
        <f t="shared" si="1"/>
        <v/>
      </c>
      <c r="O15" s="432"/>
      <c r="P15" s="432"/>
      <c r="Q15" s="432"/>
      <c r="R15" s="432"/>
      <c r="S15" s="432"/>
      <c r="T15" s="432"/>
      <c r="U15" s="432"/>
      <c r="V15" s="432"/>
      <c r="W15" s="432"/>
    </row>
    <row r="16" spans="1:27">
      <c r="M16" s="58">
        <f t="shared" si="0"/>
        <v>0</v>
      </c>
      <c r="N16" s="58" t="str">
        <f t="shared" si="1"/>
        <v/>
      </c>
      <c r="O16" s="432"/>
      <c r="P16" s="432"/>
      <c r="Q16" s="432"/>
      <c r="R16" s="432"/>
      <c r="S16" s="432"/>
      <c r="T16" s="432"/>
      <c r="U16" s="432"/>
      <c r="V16" s="432"/>
      <c r="W16" s="432"/>
    </row>
    <row r="17" spans="13:23">
      <c r="M17" s="58">
        <f t="shared" si="0"/>
        <v>0</v>
      </c>
      <c r="N17" s="58" t="str">
        <f t="shared" si="1"/>
        <v/>
      </c>
      <c r="O17" s="432"/>
      <c r="P17" s="432"/>
      <c r="Q17" s="432"/>
      <c r="R17" s="432"/>
      <c r="S17" s="432"/>
      <c r="T17" s="432"/>
      <c r="U17" s="432"/>
      <c r="V17" s="432"/>
      <c r="W17" s="432"/>
    </row>
    <row r="18" spans="13:23">
      <c r="M18" s="58">
        <f t="shared" si="0"/>
        <v>0</v>
      </c>
      <c r="N18" s="58" t="str">
        <f t="shared" si="1"/>
        <v/>
      </c>
    </row>
    <row r="19" spans="13:23">
      <c r="M19" s="58">
        <f t="shared" si="0"/>
        <v>0</v>
      </c>
      <c r="N19" s="58" t="str">
        <f t="shared" si="1"/>
        <v/>
      </c>
    </row>
    <row r="20" spans="13:23">
      <c r="M20" s="58">
        <f t="shared" si="0"/>
        <v>0</v>
      </c>
      <c r="N20" s="58" t="str">
        <f t="shared" si="1"/>
        <v/>
      </c>
    </row>
    <row r="21" spans="13:23">
      <c r="M21" s="58">
        <f t="shared" si="0"/>
        <v>0</v>
      </c>
      <c r="N21" s="58" t="str">
        <f t="shared" si="1"/>
        <v/>
      </c>
    </row>
    <row r="22" spans="13:23">
      <c r="M22" s="58">
        <f t="shared" si="0"/>
        <v>0</v>
      </c>
      <c r="N22" s="58" t="str">
        <f t="shared" si="1"/>
        <v/>
      </c>
    </row>
    <row r="23" spans="13:23">
      <c r="M23" s="58">
        <f t="shared" si="0"/>
        <v>0</v>
      </c>
      <c r="N23" s="58" t="str">
        <f t="shared" si="1"/>
        <v/>
      </c>
    </row>
    <row r="24" spans="13:23">
      <c r="M24" s="58">
        <f t="shared" si="0"/>
        <v>0</v>
      </c>
      <c r="N24" s="58" t="str">
        <f t="shared" si="1"/>
        <v/>
      </c>
    </row>
    <row r="25" spans="13:23">
      <c r="M25" s="58">
        <f t="shared" si="0"/>
        <v>0</v>
      </c>
      <c r="N25" s="58" t="str">
        <f t="shared" si="1"/>
        <v/>
      </c>
    </row>
    <row r="26" spans="13:23">
      <c r="M26" s="58">
        <f t="shared" si="0"/>
        <v>0</v>
      </c>
      <c r="N26" s="58" t="str">
        <f t="shared" si="1"/>
        <v/>
      </c>
    </row>
    <row r="27" spans="13:23">
      <c r="M27" s="58">
        <f t="shared" si="0"/>
        <v>0</v>
      </c>
      <c r="N27" s="58" t="str">
        <f t="shared" si="1"/>
        <v/>
      </c>
    </row>
    <row r="28" spans="13:23">
      <c r="M28" s="58">
        <f t="shared" si="0"/>
        <v>0</v>
      </c>
      <c r="N28" s="58" t="str">
        <f t="shared" si="1"/>
        <v/>
      </c>
    </row>
    <row r="29" spans="13:23">
      <c r="M29" s="58">
        <f t="shared" si="0"/>
        <v>0</v>
      </c>
      <c r="N29" s="58" t="str">
        <f t="shared" si="1"/>
        <v/>
      </c>
    </row>
    <row r="30" spans="13:23">
      <c r="M30" s="58">
        <f t="shared" si="0"/>
        <v>0</v>
      </c>
      <c r="N30" s="58" t="str">
        <f t="shared" si="1"/>
        <v/>
      </c>
    </row>
    <row r="31" spans="13:23">
      <c r="M31" s="58">
        <f t="shared" si="0"/>
        <v>0</v>
      </c>
      <c r="N31" s="58" t="str">
        <f t="shared" si="1"/>
        <v/>
      </c>
    </row>
    <row r="32" spans="13:23">
      <c r="M32" s="58">
        <f t="shared" si="0"/>
        <v>0</v>
      </c>
      <c r="N32" s="58" t="str">
        <f t="shared" si="1"/>
        <v/>
      </c>
    </row>
    <row r="33" spans="13:14">
      <c r="M33" s="58">
        <f t="shared" si="0"/>
        <v>0</v>
      </c>
      <c r="N33" s="58" t="str">
        <f t="shared" si="1"/>
        <v/>
      </c>
    </row>
    <row r="34" spans="13:14">
      <c r="M34" s="58">
        <f t="shared" si="0"/>
        <v>0</v>
      </c>
      <c r="N34" s="58" t="str">
        <f t="shared" si="1"/>
        <v/>
      </c>
    </row>
    <row r="35" spans="13:14">
      <c r="M35" s="58">
        <f t="shared" si="0"/>
        <v>0</v>
      </c>
      <c r="N35" s="58" t="str">
        <f t="shared" si="1"/>
        <v/>
      </c>
    </row>
    <row r="36" spans="13:14">
      <c r="M36" s="58">
        <f t="shared" si="0"/>
        <v>0</v>
      </c>
      <c r="N36" s="58" t="str">
        <f t="shared" si="1"/>
        <v/>
      </c>
    </row>
    <row r="37" spans="13:14">
      <c r="M37" s="58">
        <f t="shared" si="0"/>
        <v>0</v>
      </c>
      <c r="N37" s="58" t="str">
        <f t="shared" si="1"/>
        <v/>
      </c>
    </row>
    <row r="38" spans="13:14">
      <c r="M38" s="58">
        <f t="shared" si="0"/>
        <v>0</v>
      </c>
      <c r="N38" s="58" t="str">
        <f t="shared" si="1"/>
        <v/>
      </c>
    </row>
    <row r="39" spans="13:14">
      <c r="M39" s="58">
        <f t="shared" si="0"/>
        <v>0</v>
      </c>
      <c r="N39" s="58" t="str">
        <f t="shared" si="1"/>
        <v/>
      </c>
    </row>
    <row r="40" spans="13:14">
      <c r="M40" s="58">
        <f t="shared" si="0"/>
        <v>0</v>
      </c>
      <c r="N40" s="58" t="str">
        <f t="shared" si="1"/>
        <v/>
      </c>
    </row>
    <row r="41" spans="13:14">
      <c r="M41" s="58">
        <f t="shared" si="0"/>
        <v>0</v>
      </c>
      <c r="N41" s="58" t="str">
        <f t="shared" si="1"/>
        <v/>
      </c>
    </row>
    <row r="42" spans="13:14">
      <c r="M42" s="58">
        <f t="shared" si="0"/>
        <v>0</v>
      </c>
      <c r="N42" s="58" t="str">
        <f t="shared" si="1"/>
        <v/>
      </c>
    </row>
    <row r="43" spans="13:14">
      <c r="M43" s="58">
        <f t="shared" si="0"/>
        <v>0</v>
      </c>
      <c r="N43" s="58" t="str">
        <f t="shared" si="1"/>
        <v/>
      </c>
    </row>
    <row r="44" spans="13:14">
      <c r="M44" s="58">
        <f t="shared" si="0"/>
        <v>0</v>
      </c>
      <c r="N44" s="58" t="str">
        <f t="shared" si="1"/>
        <v/>
      </c>
    </row>
    <row r="45" spans="13:14">
      <c r="M45" s="58">
        <f t="shared" si="0"/>
        <v>0</v>
      </c>
      <c r="N45" s="58" t="str">
        <f t="shared" si="1"/>
        <v/>
      </c>
    </row>
    <row r="46" spans="13:14">
      <c r="M46" s="58">
        <f t="shared" si="0"/>
        <v>0</v>
      </c>
      <c r="N46" s="58" t="str">
        <f t="shared" si="1"/>
        <v/>
      </c>
    </row>
    <row r="47" spans="13:14">
      <c r="M47" s="58">
        <f t="shared" si="0"/>
        <v>0</v>
      </c>
      <c r="N47" s="58" t="str">
        <f t="shared" si="1"/>
        <v/>
      </c>
    </row>
    <row r="48" spans="13:14">
      <c r="M48" s="58">
        <f t="shared" si="0"/>
        <v>0</v>
      </c>
      <c r="N48" s="58" t="str">
        <f t="shared" si="1"/>
        <v/>
      </c>
    </row>
    <row r="49" spans="12:14">
      <c r="M49" s="58">
        <f t="shared" si="0"/>
        <v>0</v>
      </c>
      <c r="N49" s="58" t="str">
        <f t="shared" si="1"/>
        <v/>
      </c>
    </row>
    <row r="50" spans="12:14">
      <c r="L50" s="491"/>
      <c r="M50" s="58">
        <f t="shared" si="0"/>
        <v>0</v>
      </c>
      <c r="N50" s="58" t="str">
        <f t="shared" si="1"/>
        <v/>
      </c>
    </row>
    <row r="51" spans="12:14">
      <c r="L51" s="491"/>
      <c r="M51" s="58">
        <f t="shared" si="0"/>
        <v>0</v>
      </c>
      <c r="N51" s="58" t="str">
        <f t="shared" si="1"/>
        <v/>
      </c>
    </row>
    <row r="52" spans="12:14">
      <c r="M52" s="58">
        <f t="shared" si="0"/>
        <v>0</v>
      </c>
      <c r="N52" s="58" t="str">
        <f t="shared" si="1"/>
        <v/>
      </c>
    </row>
    <row r="53" spans="12:14">
      <c r="M53" s="58">
        <f t="shared" si="0"/>
        <v>0</v>
      </c>
      <c r="N53" s="58" t="str">
        <f t="shared" si="1"/>
        <v/>
      </c>
    </row>
    <row r="54" spans="12:14">
      <c r="M54" s="58">
        <f t="shared" si="0"/>
        <v>0</v>
      </c>
      <c r="N54" s="58" t="str">
        <f t="shared" si="1"/>
        <v/>
      </c>
    </row>
    <row r="55" spans="12:14">
      <c r="M55" s="58">
        <f t="shared" si="0"/>
        <v>0</v>
      </c>
      <c r="N55" s="58" t="str">
        <f t="shared" si="1"/>
        <v/>
      </c>
    </row>
    <row r="56" spans="12:14">
      <c r="M56" s="58">
        <f t="shared" si="0"/>
        <v>0</v>
      </c>
      <c r="N56" s="58" t="str">
        <f t="shared" si="1"/>
        <v/>
      </c>
    </row>
    <row r="57" spans="12:14">
      <c r="M57" s="58">
        <f t="shared" si="0"/>
        <v>0</v>
      </c>
      <c r="N57" s="58" t="str">
        <f t="shared" si="1"/>
        <v/>
      </c>
    </row>
    <row r="58" spans="12:14">
      <c r="M58" s="58">
        <f t="shared" si="0"/>
        <v>0</v>
      </c>
      <c r="N58" s="58" t="str">
        <f t="shared" si="1"/>
        <v/>
      </c>
    </row>
    <row r="59" spans="12:14">
      <c r="M59" s="58">
        <f t="shared" si="0"/>
        <v>0</v>
      </c>
      <c r="N59" s="58" t="str">
        <f t="shared" si="1"/>
        <v/>
      </c>
    </row>
    <row r="60" spans="12:14">
      <c r="M60" s="58">
        <f t="shared" si="0"/>
        <v>0</v>
      </c>
      <c r="N60" s="58" t="str">
        <f t="shared" si="1"/>
        <v/>
      </c>
    </row>
    <row r="61" spans="12:14">
      <c r="M61" s="58">
        <f t="shared" si="0"/>
        <v>0</v>
      </c>
      <c r="N61" s="58" t="str">
        <f t="shared" si="1"/>
        <v/>
      </c>
    </row>
    <row r="62" spans="12:14">
      <c r="M62" s="58">
        <f t="shared" si="0"/>
        <v>0</v>
      </c>
      <c r="N62" s="58" t="str">
        <f t="shared" si="1"/>
        <v/>
      </c>
    </row>
    <row r="63" spans="12:14">
      <c r="M63" s="58">
        <f t="shared" si="0"/>
        <v>0</v>
      </c>
      <c r="N63" s="58" t="str">
        <f t="shared" si="1"/>
        <v/>
      </c>
    </row>
    <row r="64" spans="12:14">
      <c r="M64" s="58">
        <f t="shared" si="0"/>
        <v>0</v>
      </c>
      <c r="N64" s="58" t="str">
        <f t="shared" si="1"/>
        <v/>
      </c>
    </row>
    <row r="65" spans="13:14">
      <c r="M65" s="58">
        <f t="shared" si="0"/>
        <v>0</v>
      </c>
      <c r="N65" s="58" t="str">
        <f t="shared" si="1"/>
        <v/>
      </c>
    </row>
    <row r="66" spans="13:14">
      <c r="M66" s="58">
        <f t="shared" si="0"/>
        <v>0</v>
      </c>
      <c r="N66" s="58" t="str">
        <f t="shared" si="1"/>
        <v/>
      </c>
    </row>
    <row r="67" spans="13:14">
      <c r="M67" s="58">
        <f t="shared" si="0"/>
        <v>0</v>
      </c>
      <c r="N67" s="58" t="str">
        <f t="shared" si="1"/>
        <v/>
      </c>
    </row>
    <row r="68" spans="13:14">
      <c r="M68" s="58">
        <f t="shared" si="0"/>
        <v>0</v>
      </c>
      <c r="N68" s="58" t="str">
        <f t="shared" si="1"/>
        <v/>
      </c>
    </row>
    <row r="69" spans="13:14">
      <c r="M69" s="58">
        <f t="shared" si="0"/>
        <v>0</v>
      </c>
      <c r="N69" s="58" t="str">
        <f t="shared" si="1"/>
        <v/>
      </c>
    </row>
    <row r="70" spans="13:14">
      <c r="M70" s="58">
        <f t="shared" ref="M70:M133" si="2">IF(ISNUMBER(FIND("/",$B71,1)),MID($B71,1,FIND("/",$B71,1)-1),$B71)</f>
        <v>0</v>
      </c>
      <c r="N70" s="58" t="str">
        <f t="shared" ref="N70:N133" si="3">IF(ISNUMBER(FIND("/",$B71,1)),MID($B71,FIND("/",$B71,1)+1,LEN($B71)),"")</f>
        <v/>
      </c>
    </row>
    <row r="71" spans="13:14">
      <c r="M71" s="58">
        <f t="shared" si="2"/>
        <v>0</v>
      </c>
      <c r="N71" s="58" t="str">
        <f t="shared" si="3"/>
        <v/>
      </c>
    </row>
    <row r="72" spans="13:14">
      <c r="M72" s="58">
        <f t="shared" si="2"/>
        <v>0</v>
      </c>
      <c r="N72" s="58" t="str">
        <f t="shared" si="3"/>
        <v/>
      </c>
    </row>
    <row r="73" spans="13:14">
      <c r="M73" s="58">
        <f t="shared" si="2"/>
        <v>0</v>
      </c>
      <c r="N73" s="58" t="str">
        <f t="shared" si="3"/>
        <v/>
      </c>
    </row>
    <row r="74" spans="13:14">
      <c r="M74" s="58">
        <f t="shared" si="2"/>
        <v>0</v>
      </c>
      <c r="N74" s="58" t="str">
        <f t="shared" si="3"/>
        <v/>
      </c>
    </row>
    <row r="75" spans="13:14">
      <c r="M75" s="58">
        <f t="shared" si="2"/>
        <v>0</v>
      </c>
      <c r="N75" s="58" t="str">
        <f t="shared" si="3"/>
        <v/>
      </c>
    </row>
    <row r="76" spans="13:14">
      <c r="M76" s="58">
        <f t="shared" si="2"/>
        <v>0</v>
      </c>
      <c r="N76" s="58" t="str">
        <f t="shared" si="3"/>
        <v/>
      </c>
    </row>
    <row r="77" spans="13:14">
      <c r="M77" s="58">
        <f t="shared" si="2"/>
        <v>0</v>
      </c>
      <c r="N77" s="58" t="str">
        <f t="shared" si="3"/>
        <v/>
      </c>
    </row>
    <row r="78" spans="13:14">
      <c r="M78" s="58">
        <f t="shared" si="2"/>
        <v>0</v>
      </c>
      <c r="N78" s="58" t="str">
        <f t="shared" si="3"/>
        <v/>
      </c>
    </row>
    <row r="79" spans="13:14">
      <c r="M79" s="58">
        <f t="shared" si="2"/>
        <v>0</v>
      </c>
      <c r="N79" s="58" t="str">
        <f t="shared" si="3"/>
        <v/>
      </c>
    </row>
    <row r="80" spans="13:14">
      <c r="M80" s="58">
        <f t="shared" si="2"/>
        <v>0</v>
      </c>
      <c r="N80" s="58" t="str">
        <f t="shared" si="3"/>
        <v/>
      </c>
    </row>
    <row r="81" spans="12:14">
      <c r="M81" s="58">
        <f t="shared" si="2"/>
        <v>0</v>
      </c>
      <c r="N81" s="58" t="str">
        <f t="shared" si="3"/>
        <v/>
      </c>
    </row>
    <row r="82" spans="12:14">
      <c r="M82" s="58">
        <f t="shared" si="2"/>
        <v>0</v>
      </c>
      <c r="N82" s="58" t="str">
        <f t="shared" si="3"/>
        <v/>
      </c>
    </row>
    <row r="83" spans="12:14">
      <c r="M83" s="58">
        <f t="shared" si="2"/>
        <v>0</v>
      </c>
      <c r="N83" s="58" t="str">
        <f t="shared" si="3"/>
        <v/>
      </c>
    </row>
    <row r="84" spans="12:14">
      <c r="M84" s="58">
        <f t="shared" si="2"/>
        <v>0</v>
      </c>
      <c r="N84" s="58" t="str">
        <f t="shared" si="3"/>
        <v/>
      </c>
    </row>
    <row r="85" spans="12:14">
      <c r="M85" s="58">
        <f t="shared" si="2"/>
        <v>0</v>
      </c>
      <c r="N85" s="58" t="str">
        <f t="shared" si="3"/>
        <v/>
      </c>
    </row>
    <row r="86" spans="12:14">
      <c r="M86" s="58">
        <f t="shared" si="2"/>
        <v>0</v>
      </c>
      <c r="N86" s="58" t="str">
        <f t="shared" si="3"/>
        <v/>
      </c>
    </row>
    <row r="87" spans="12:14">
      <c r="M87" s="58">
        <f t="shared" si="2"/>
        <v>0</v>
      </c>
      <c r="N87" s="58" t="str">
        <f t="shared" si="3"/>
        <v/>
      </c>
    </row>
    <row r="88" spans="12:14">
      <c r="M88" s="58">
        <f t="shared" si="2"/>
        <v>0</v>
      </c>
      <c r="N88" s="58" t="str">
        <f t="shared" si="3"/>
        <v/>
      </c>
    </row>
    <row r="89" spans="12:14">
      <c r="M89" s="58">
        <f t="shared" si="2"/>
        <v>0</v>
      </c>
      <c r="N89" s="58" t="str">
        <f t="shared" si="3"/>
        <v/>
      </c>
    </row>
    <row r="90" spans="12:14">
      <c r="M90" s="58">
        <f t="shared" si="2"/>
        <v>0</v>
      </c>
      <c r="N90" s="58" t="str">
        <f t="shared" si="3"/>
        <v/>
      </c>
    </row>
    <row r="91" spans="12:14">
      <c r="M91" s="58">
        <f t="shared" si="2"/>
        <v>0</v>
      </c>
      <c r="N91" s="58" t="str">
        <f t="shared" si="3"/>
        <v/>
      </c>
    </row>
    <row r="92" spans="12:14">
      <c r="L92" s="492"/>
      <c r="M92" s="58">
        <f t="shared" si="2"/>
        <v>0</v>
      </c>
      <c r="N92" s="58" t="str">
        <f t="shared" si="3"/>
        <v/>
      </c>
    </row>
    <row r="93" spans="12:14">
      <c r="M93" s="58">
        <f t="shared" si="2"/>
        <v>0</v>
      </c>
      <c r="N93" s="58" t="str">
        <f t="shared" si="3"/>
        <v/>
      </c>
    </row>
    <row r="94" spans="12:14">
      <c r="M94" s="58">
        <f t="shared" si="2"/>
        <v>0</v>
      </c>
      <c r="N94" s="58" t="str">
        <f t="shared" si="3"/>
        <v/>
      </c>
    </row>
    <row r="95" spans="12:14">
      <c r="M95" s="58">
        <f t="shared" si="2"/>
        <v>0</v>
      </c>
      <c r="N95" s="58" t="str">
        <f t="shared" si="3"/>
        <v/>
      </c>
    </row>
    <row r="96" spans="12:14">
      <c r="M96" s="58">
        <f t="shared" si="2"/>
        <v>0</v>
      </c>
      <c r="N96" s="58" t="str">
        <f t="shared" si="3"/>
        <v/>
      </c>
    </row>
    <row r="97" spans="13:14">
      <c r="M97" s="58">
        <f t="shared" si="2"/>
        <v>0</v>
      </c>
      <c r="N97" s="58" t="str">
        <f t="shared" si="3"/>
        <v/>
      </c>
    </row>
    <row r="98" spans="13:14">
      <c r="M98" s="58">
        <f t="shared" si="2"/>
        <v>0</v>
      </c>
      <c r="N98" s="58" t="str">
        <f t="shared" si="3"/>
        <v/>
      </c>
    </row>
    <row r="99" spans="13:14">
      <c r="M99" s="58">
        <f t="shared" si="2"/>
        <v>0</v>
      </c>
      <c r="N99" s="58" t="str">
        <f t="shared" si="3"/>
        <v/>
      </c>
    </row>
    <row r="100" spans="13:14">
      <c r="M100" s="58">
        <f t="shared" si="2"/>
        <v>0</v>
      </c>
      <c r="N100" s="58" t="str">
        <f t="shared" si="3"/>
        <v/>
      </c>
    </row>
    <row r="101" spans="13:14">
      <c r="M101" s="58">
        <f t="shared" si="2"/>
        <v>0</v>
      </c>
      <c r="N101" s="58" t="str">
        <f t="shared" si="3"/>
        <v/>
      </c>
    </row>
    <row r="102" spans="13:14">
      <c r="M102" s="58">
        <f t="shared" si="2"/>
        <v>0</v>
      </c>
      <c r="N102" s="58" t="str">
        <f t="shared" si="3"/>
        <v/>
      </c>
    </row>
    <row r="103" spans="13:14">
      <c r="M103" s="58">
        <f t="shared" si="2"/>
        <v>0</v>
      </c>
      <c r="N103" s="58" t="str">
        <f t="shared" si="3"/>
        <v/>
      </c>
    </row>
    <row r="104" spans="13:14">
      <c r="M104" s="58">
        <f t="shared" si="2"/>
        <v>0</v>
      </c>
      <c r="N104" s="58" t="str">
        <f t="shared" si="3"/>
        <v/>
      </c>
    </row>
    <row r="105" spans="13:14">
      <c r="M105" s="58">
        <f t="shared" si="2"/>
        <v>0</v>
      </c>
      <c r="N105" s="58" t="str">
        <f t="shared" si="3"/>
        <v/>
      </c>
    </row>
    <row r="106" spans="13:14">
      <c r="M106" s="58">
        <f t="shared" si="2"/>
        <v>0</v>
      </c>
      <c r="N106" s="58" t="str">
        <f t="shared" si="3"/>
        <v/>
      </c>
    </row>
    <row r="107" spans="13:14">
      <c r="M107" s="58">
        <f t="shared" si="2"/>
        <v>0</v>
      </c>
      <c r="N107" s="58" t="str">
        <f t="shared" si="3"/>
        <v/>
      </c>
    </row>
    <row r="108" spans="13:14">
      <c r="M108" s="58">
        <f t="shared" si="2"/>
        <v>0</v>
      </c>
      <c r="N108" s="58" t="str">
        <f t="shared" si="3"/>
        <v/>
      </c>
    </row>
    <row r="109" spans="13:14">
      <c r="M109" s="58">
        <f t="shared" si="2"/>
        <v>0</v>
      </c>
      <c r="N109" s="58" t="str">
        <f t="shared" si="3"/>
        <v/>
      </c>
    </row>
    <row r="110" spans="13:14">
      <c r="M110" s="58">
        <f t="shared" si="2"/>
        <v>0</v>
      </c>
      <c r="N110" s="58" t="str">
        <f t="shared" si="3"/>
        <v/>
      </c>
    </row>
    <row r="111" spans="13:14">
      <c r="M111" s="58">
        <f t="shared" si="2"/>
        <v>0</v>
      </c>
      <c r="N111" s="58" t="str">
        <f t="shared" si="3"/>
        <v/>
      </c>
    </row>
    <row r="112" spans="13:14">
      <c r="M112" s="58">
        <f t="shared" si="2"/>
        <v>0</v>
      </c>
      <c r="N112" s="58" t="str">
        <f t="shared" si="3"/>
        <v/>
      </c>
    </row>
    <row r="113" spans="13:14">
      <c r="M113" s="58">
        <f t="shared" si="2"/>
        <v>0</v>
      </c>
      <c r="N113" s="58" t="str">
        <f t="shared" si="3"/>
        <v/>
      </c>
    </row>
    <row r="114" spans="13:14">
      <c r="M114" s="58">
        <f t="shared" si="2"/>
        <v>0</v>
      </c>
      <c r="N114" s="58" t="str">
        <f t="shared" si="3"/>
        <v/>
      </c>
    </row>
    <row r="115" spans="13:14">
      <c r="M115" s="58">
        <f t="shared" si="2"/>
        <v>0</v>
      </c>
      <c r="N115" s="58" t="str">
        <f t="shared" si="3"/>
        <v/>
      </c>
    </row>
    <row r="116" spans="13:14">
      <c r="M116" s="58">
        <f t="shared" si="2"/>
        <v>0</v>
      </c>
      <c r="N116" s="58" t="str">
        <f t="shared" si="3"/>
        <v/>
      </c>
    </row>
    <row r="117" spans="13:14">
      <c r="M117" s="58">
        <f t="shared" si="2"/>
        <v>0</v>
      </c>
      <c r="N117" s="58" t="str">
        <f t="shared" si="3"/>
        <v/>
      </c>
    </row>
    <row r="118" spans="13:14">
      <c r="M118" s="58">
        <f t="shared" si="2"/>
        <v>0</v>
      </c>
      <c r="N118" s="58" t="str">
        <f t="shared" si="3"/>
        <v/>
      </c>
    </row>
    <row r="119" spans="13:14">
      <c r="M119" s="58">
        <f t="shared" si="2"/>
        <v>0</v>
      </c>
      <c r="N119" s="58" t="str">
        <f t="shared" si="3"/>
        <v/>
      </c>
    </row>
    <row r="120" spans="13:14">
      <c r="M120" s="58">
        <f t="shared" si="2"/>
        <v>0</v>
      </c>
      <c r="N120" s="58" t="str">
        <f t="shared" si="3"/>
        <v/>
      </c>
    </row>
    <row r="121" spans="13:14">
      <c r="M121" s="58">
        <f t="shared" si="2"/>
        <v>0</v>
      </c>
      <c r="N121" s="58" t="str">
        <f t="shared" si="3"/>
        <v/>
      </c>
    </row>
    <row r="122" spans="13:14">
      <c r="M122" s="58">
        <f t="shared" si="2"/>
        <v>0</v>
      </c>
      <c r="N122" s="58" t="str">
        <f t="shared" si="3"/>
        <v/>
      </c>
    </row>
    <row r="123" spans="13:14">
      <c r="M123" s="58">
        <f t="shared" si="2"/>
        <v>0</v>
      </c>
      <c r="N123" s="58" t="str">
        <f t="shared" si="3"/>
        <v/>
      </c>
    </row>
    <row r="124" spans="13:14">
      <c r="M124" s="58">
        <f t="shared" si="2"/>
        <v>0</v>
      </c>
      <c r="N124" s="58" t="str">
        <f t="shared" si="3"/>
        <v/>
      </c>
    </row>
    <row r="125" spans="13:14">
      <c r="M125" s="58">
        <f t="shared" si="2"/>
        <v>0</v>
      </c>
      <c r="N125" s="58" t="str">
        <f t="shared" si="3"/>
        <v/>
      </c>
    </row>
    <row r="126" spans="13:14">
      <c r="M126" s="58">
        <f t="shared" si="2"/>
        <v>0</v>
      </c>
      <c r="N126" s="58" t="str">
        <f t="shared" si="3"/>
        <v/>
      </c>
    </row>
    <row r="127" spans="13:14">
      <c r="M127" s="58">
        <f t="shared" si="2"/>
        <v>0</v>
      </c>
      <c r="N127" s="58" t="str">
        <f t="shared" si="3"/>
        <v/>
      </c>
    </row>
    <row r="128" spans="13:14">
      <c r="M128" s="58">
        <f t="shared" si="2"/>
        <v>0</v>
      </c>
      <c r="N128" s="58" t="str">
        <f t="shared" si="3"/>
        <v/>
      </c>
    </row>
    <row r="129" spans="13:14">
      <c r="M129" s="58">
        <f t="shared" si="2"/>
        <v>0</v>
      </c>
      <c r="N129" s="58" t="str">
        <f t="shared" si="3"/>
        <v/>
      </c>
    </row>
    <row r="130" spans="13:14">
      <c r="M130" s="58">
        <f t="shared" si="2"/>
        <v>0</v>
      </c>
      <c r="N130" s="58" t="str">
        <f t="shared" si="3"/>
        <v/>
      </c>
    </row>
    <row r="131" spans="13:14">
      <c r="M131" s="58">
        <f t="shared" si="2"/>
        <v>0</v>
      </c>
      <c r="N131" s="58" t="str">
        <f t="shared" si="3"/>
        <v/>
      </c>
    </row>
    <row r="132" spans="13:14">
      <c r="M132" s="58">
        <f t="shared" si="2"/>
        <v>0</v>
      </c>
      <c r="N132" s="58" t="str">
        <f t="shared" si="3"/>
        <v/>
      </c>
    </row>
    <row r="133" spans="13:14">
      <c r="M133" s="58">
        <f t="shared" si="2"/>
        <v>0</v>
      </c>
      <c r="N133" s="58" t="str">
        <f t="shared" si="3"/>
        <v/>
      </c>
    </row>
    <row r="134" spans="13:14">
      <c r="M134" s="58">
        <f t="shared" ref="M134:M197" si="4">IF(ISNUMBER(FIND("/",$B135,1)),MID($B135,1,FIND("/",$B135,1)-1),$B135)</f>
        <v>0</v>
      </c>
      <c r="N134" s="58" t="str">
        <f t="shared" ref="N134:N197" si="5">IF(ISNUMBER(FIND("/",$B135,1)),MID($B135,FIND("/",$B135,1)+1,LEN($B135)),"")</f>
        <v/>
      </c>
    </row>
    <row r="135" spans="13:14">
      <c r="M135" s="58">
        <f t="shared" si="4"/>
        <v>0</v>
      </c>
      <c r="N135" s="58" t="str">
        <f t="shared" si="5"/>
        <v/>
      </c>
    </row>
    <row r="136" spans="13:14">
      <c r="M136" s="58">
        <f t="shared" si="4"/>
        <v>0</v>
      </c>
      <c r="N136" s="58" t="str">
        <f t="shared" si="5"/>
        <v/>
      </c>
    </row>
    <row r="137" spans="13:14">
      <c r="M137" s="58">
        <f t="shared" si="4"/>
        <v>0</v>
      </c>
      <c r="N137" s="58" t="str">
        <f t="shared" si="5"/>
        <v/>
      </c>
    </row>
    <row r="138" spans="13:14">
      <c r="M138" s="58">
        <f t="shared" si="4"/>
        <v>0</v>
      </c>
      <c r="N138" s="58" t="str">
        <f t="shared" si="5"/>
        <v/>
      </c>
    </row>
    <row r="139" spans="13:14">
      <c r="M139" s="58">
        <f t="shared" si="4"/>
        <v>0</v>
      </c>
      <c r="N139" s="58" t="str">
        <f t="shared" si="5"/>
        <v/>
      </c>
    </row>
    <row r="140" spans="13:14">
      <c r="M140" s="58">
        <f t="shared" si="4"/>
        <v>0</v>
      </c>
      <c r="N140" s="58" t="str">
        <f t="shared" si="5"/>
        <v/>
      </c>
    </row>
    <row r="141" spans="13:14">
      <c r="M141" s="58">
        <f t="shared" si="4"/>
        <v>0</v>
      </c>
      <c r="N141" s="58" t="str">
        <f t="shared" si="5"/>
        <v/>
      </c>
    </row>
    <row r="142" spans="13:14">
      <c r="M142" s="58">
        <f t="shared" si="4"/>
        <v>0</v>
      </c>
      <c r="N142" s="58" t="str">
        <f t="shared" si="5"/>
        <v/>
      </c>
    </row>
    <row r="143" spans="13:14">
      <c r="M143" s="58">
        <f t="shared" si="4"/>
        <v>0</v>
      </c>
      <c r="N143" s="58" t="str">
        <f t="shared" si="5"/>
        <v/>
      </c>
    </row>
    <row r="144" spans="13:14">
      <c r="M144" s="58">
        <f t="shared" si="4"/>
        <v>0</v>
      </c>
      <c r="N144" s="58" t="str">
        <f t="shared" si="5"/>
        <v/>
      </c>
    </row>
    <row r="145" spans="13:14">
      <c r="M145" s="58">
        <f t="shared" si="4"/>
        <v>0</v>
      </c>
      <c r="N145" s="58" t="str">
        <f t="shared" si="5"/>
        <v/>
      </c>
    </row>
    <row r="146" spans="13:14">
      <c r="M146" s="58">
        <f t="shared" si="4"/>
        <v>0</v>
      </c>
      <c r="N146" s="58" t="str">
        <f t="shared" si="5"/>
        <v/>
      </c>
    </row>
    <row r="147" spans="13:14">
      <c r="M147" s="58">
        <f t="shared" si="4"/>
        <v>0</v>
      </c>
      <c r="N147" s="58" t="str">
        <f t="shared" si="5"/>
        <v/>
      </c>
    </row>
    <row r="148" spans="13:14">
      <c r="M148" s="58">
        <f t="shared" si="4"/>
        <v>0</v>
      </c>
      <c r="N148" s="58" t="str">
        <f t="shared" si="5"/>
        <v/>
      </c>
    </row>
    <row r="149" spans="13:14">
      <c r="M149" s="58">
        <f t="shared" si="4"/>
        <v>0</v>
      </c>
      <c r="N149" s="58" t="str">
        <f t="shared" si="5"/>
        <v/>
      </c>
    </row>
    <row r="150" spans="13:14">
      <c r="M150" s="58">
        <f t="shared" si="4"/>
        <v>0</v>
      </c>
      <c r="N150" s="58" t="str">
        <f t="shared" si="5"/>
        <v/>
      </c>
    </row>
    <row r="151" spans="13:14">
      <c r="M151" s="58">
        <f t="shared" si="4"/>
        <v>0</v>
      </c>
      <c r="N151" s="58" t="str">
        <f t="shared" si="5"/>
        <v/>
      </c>
    </row>
    <row r="152" spans="13:14">
      <c r="M152" s="58">
        <f t="shared" si="4"/>
        <v>0</v>
      </c>
      <c r="N152" s="58" t="str">
        <f t="shared" si="5"/>
        <v/>
      </c>
    </row>
    <row r="153" spans="13:14">
      <c r="M153" s="58">
        <f t="shared" si="4"/>
        <v>0</v>
      </c>
      <c r="N153" s="58" t="str">
        <f t="shared" si="5"/>
        <v/>
      </c>
    </row>
    <row r="154" spans="13:14">
      <c r="M154" s="58">
        <f t="shared" si="4"/>
        <v>0</v>
      </c>
      <c r="N154" s="58" t="str">
        <f t="shared" si="5"/>
        <v/>
      </c>
    </row>
    <row r="155" spans="13:14">
      <c r="M155" s="58">
        <f t="shared" si="4"/>
        <v>0</v>
      </c>
      <c r="N155" s="58" t="str">
        <f t="shared" si="5"/>
        <v/>
      </c>
    </row>
    <row r="156" spans="13:14">
      <c r="M156" s="58">
        <f t="shared" si="4"/>
        <v>0</v>
      </c>
      <c r="N156" s="58" t="str">
        <f t="shared" si="5"/>
        <v/>
      </c>
    </row>
    <row r="157" spans="13:14">
      <c r="M157" s="58">
        <f t="shared" si="4"/>
        <v>0</v>
      </c>
      <c r="N157" s="58" t="str">
        <f t="shared" si="5"/>
        <v/>
      </c>
    </row>
    <row r="158" spans="13:14">
      <c r="M158" s="58">
        <f t="shared" si="4"/>
        <v>0</v>
      </c>
      <c r="N158" s="58" t="str">
        <f t="shared" si="5"/>
        <v/>
      </c>
    </row>
    <row r="159" spans="13:14">
      <c r="M159" s="58">
        <f t="shared" si="4"/>
        <v>0</v>
      </c>
      <c r="N159" s="58" t="str">
        <f t="shared" si="5"/>
        <v/>
      </c>
    </row>
    <row r="160" spans="13:14">
      <c r="M160" s="58">
        <f t="shared" si="4"/>
        <v>0</v>
      </c>
      <c r="N160" s="58" t="str">
        <f t="shared" si="5"/>
        <v/>
      </c>
    </row>
    <row r="161" spans="12:14">
      <c r="M161" s="58">
        <f t="shared" si="4"/>
        <v>0</v>
      </c>
      <c r="N161" s="58" t="str">
        <f t="shared" si="5"/>
        <v/>
      </c>
    </row>
    <row r="162" spans="12:14">
      <c r="M162" s="58">
        <f t="shared" si="4"/>
        <v>0</v>
      </c>
      <c r="N162" s="58" t="str">
        <f t="shared" si="5"/>
        <v/>
      </c>
    </row>
    <row r="163" spans="12:14">
      <c r="M163" s="58">
        <f t="shared" si="4"/>
        <v>0</v>
      </c>
      <c r="N163" s="58" t="str">
        <f t="shared" si="5"/>
        <v/>
      </c>
    </row>
    <row r="164" spans="12:14">
      <c r="M164" s="58">
        <f t="shared" si="4"/>
        <v>0</v>
      </c>
      <c r="N164" s="58" t="str">
        <f t="shared" si="5"/>
        <v/>
      </c>
    </row>
    <row r="165" spans="12:14">
      <c r="M165" s="58">
        <f t="shared" si="4"/>
        <v>0</v>
      </c>
      <c r="N165" s="58" t="str">
        <f t="shared" si="5"/>
        <v/>
      </c>
    </row>
    <row r="166" spans="12:14">
      <c r="M166" s="58">
        <f t="shared" si="4"/>
        <v>0</v>
      </c>
      <c r="N166" s="58" t="str">
        <f t="shared" si="5"/>
        <v/>
      </c>
    </row>
    <row r="167" spans="12:14">
      <c r="M167" s="58">
        <f t="shared" si="4"/>
        <v>0</v>
      </c>
      <c r="N167" s="58" t="str">
        <f t="shared" si="5"/>
        <v/>
      </c>
    </row>
    <row r="168" spans="12:14">
      <c r="M168" s="58">
        <f t="shared" si="4"/>
        <v>0</v>
      </c>
      <c r="N168" s="58" t="str">
        <f t="shared" si="5"/>
        <v/>
      </c>
    </row>
    <row r="169" spans="12:14">
      <c r="M169" s="58">
        <f t="shared" si="4"/>
        <v>0</v>
      </c>
      <c r="N169" s="58" t="str">
        <f t="shared" si="5"/>
        <v/>
      </c>
    </row>
    <row r="170" spans="12:14">
      <c r="M170" s="58">
        <f t="shared" si="4"/>
        <v>0</v>
      </c>
      <c r="N170" s="58" t="str">
        <f t="shared" si="5"/>
        <v/>
      </c>
    </row>
    <row r="171" spans="12:14">
      <c r="M171" s="58">
        <f t="shared" si="4"/>
        <v>0</v>
      </c>
      <c r="N171" s="58" t="str">
        <f t="shared" si="5"/>
        <v/>
      </c>
    </row>
    <row r="172" spans="12:14">
      <c r="M172" s="58">
        <f t="shared" si="4"/>
        <v>0</v>
      </c>
      <c r="N172" s="58" t="str">
        <f t="shared" si="5"/>
        <v/>
      </c>
    </row>
    <row r="173" spans="12:14">
      <c r="L173" s="54"/>
      <c r="M173" s="58">
        <f t="shared" si="4"/>
        <v>0</v>
      </c>
      <c r="N173" s="58" t="str">
        <f t="shared" si="5"/>
        <v/>
      </c>
    </row>
    <row r="174" spans="12:14">
      <c r="L174" s="54"/>
      <c r="M174" s="58">
        <f t="shared" si="4"/>
        <v>0</v>
      </c>
      <c r="N174" s="58" t="str">
        <f t="shared" si="5"/>
        <v/>
      </c>
    </row>
    <row r="175" spans="12:14">
      <c r="L175" s="54"/>
      <c r="M175" s="58">
        <f t="shared" si="4"/>
        <v>0</v>
      </c>
      <c r="N175" s="58" t="str">
        <f t="shared" si="5"/>
        <v/>
      </c>
    </row>
    <row r="176" spans="12:14">
      <c r="L176" s="54"/>
      <c r="M176" s="58">
        <f t="shared" si="4"/>
        <v>0</v>
      </c>
      <c r="N176" s="58" t="str">
        <f t="shared" si="5"/>
        <v/>
      </c>
    </row>
    <row r="177" spans="12:14">
      <c r="L177" s="54"/>
      <c r="M177" s="58">
        <f t="shared" si="4"/>
        <v>0</v>
      </c>
      <c r="N177" s="58" t="str">
        <f t="shared" si="5"/>
        <v/>
      </c>
    </row>
    <row r="178" spans="12:14">
      <c r="L178" s="54"/>
      <c r="M178" s="58">
        <f t="shared" si="4"/>
        <v>0</v>
      </c>
      <c r="N178" s="58" t="str">
        <f t="shared" si="5"/>
        <v/>
      </c>
    </row>
    <row r="179" spans="12:14">
      <c r="L179" s="54"/>
      <c r="M179" s="58">
        <f t="shared" si="4"/>
        <v>0</v>
      </c>
      <c r="N179" s="58" t="str">
        <f t="shared" si="5"/>
        <v/>
      </c>
    </row>
    <row r="180" spans="12:14">
      <c r="L180" s="54"/>
      <c r="M180" s="58">
        <f t="shared" si="4"/>
        <v>0</v>
      </c>
      <c r="N180" s="58" t="str">
        <f t="shared" si="5"/>
        <v/>
      </c>
    </row>
    <row r="181" spans="12:14">
      <c r="L181" s="54"/>
      <c r="M181" s="58">
        <f t="shared" si="4"/>
        <v>0</v>
      </c>
      <c r="N181" s="58" t="str">
        <f t="shared" si="5"/>
        <v/>
      </c>
    </row>
    <row r="182" spans="12:14">
      <c r="L182" s="54"/>
      <c r="M182" s="58">
        <f t="shared" si="4"/>
        <v>0</v>
      </c>
      <c r="N182" s="58" t="str">
        <f t="shared" si="5"/>
        <v/>
      </c>
    </row>
    <row r="183" spans="12:14">
      <c r="L183" s="54"/>
      <c r="M183" s="58">
        <f t="shared" si="4"/>
        <v>0</v>
      </c>
      <c r="N183" s="58" t="str">
        <f t="shared" si="5"/>
        <v/>
      </c>
    </row>
    <row r="184" spans="12:14">
      <c r="L184" s="54"/>
      <c r="M184" s="58">
        <f t="shared" si="4"/>
        <v>0</v>
      </c>
      <c r="N184" s="58" t="str">
        <f t="shared" si="5"/>
        <v/>
      </c>
    </row>
    <row r="185" spans="12:14">
      <c r="L185" s="54"/>
      <c r="M185" s="58">
        <f t="shared" si="4"/>
        <v>0</v>
      </c>
      <c r="N185" s="58" t="str">
        <f t="shared" si="5"/>
        <v/>
      </c>
    </row>
    <row r="186" spans="12:14">
      <c r="L186" s="54"/>
      <c r="M186" s="58">
        <f t="shared" si="4"/>
        <v>0</v>
      </c>
      <c r="N186" s="58" t="str">
        <f t="shared" si="5"/>
        <v/>
      </c>
    </row>
    <row r="187" spans="12:14">
      <c r="L187" s="54"/>
      <c r="M187" s="58">
        <f t="shared" si="4"/>
        <v>0</v>
      </c>
      <c r="N187" s="58" t="str">
        <f t="shared" si="5"/>
        <v/>
      </c>
    </row>
    <row r="188" spans="12:14">
      <c r="L188" s="54"/>
      <c r="M188" s="58">
        <f t="shared" si="4"/>
        <v>0</v>
      </c>
      <c r="N188" s="58" t="str">
        <f t="shared" si="5"/>
        <v/>
      </c>
    </row>
    <row r="189" spans="12:14">
      <c r="L189" s="54"/>
      <c r="M189" s="58">
        <f t="shared" si="4"/>
        <v>0</v>
      </c>
      <c r="N189" s="58" t="str">
        <f t="shared" si="5"/>
        <v/>
      </c>
    </row>
    <row r="190" spans="12:14">
      <c r="L190" s="54"/>
      <c r="M190" s="58">
        <f t="shared" si="4"/>
        <v>0</v>
      </c>
      <c r="N190" s="58" t="str">
        <f t="shared" si="5"/>
        <v/>
      </c>
    </row>
    <row r="191" spans="12:14">
      <c r="L191" s="54"/>
      <c r="M191" s="58">
        <f t="shared" si="4"/>
        <v>0</v>
      </c>
      <c r="N191" s="58" t="str">
        <f t="shared" si="5"/>
        <v/>
      </c>
    </row>
    <row r="192" spans="12:14">
      <c r="L192" s="54"/>
      <c r="M192" s="58">
        <f t="shared" si="4"/>
        <v>0</v>
      </c>
      <c r="N192" s="58" t="str">
        <f t="shared" si="5"/>
        <v/>
      </c>
    </row>
    <row r="193" spans="12:14">
      <c r="L193" s="54"/>
      <c r="M193" s="58">
        <f t="shared" si="4"/>
        <v>0</v>
      </c>
      <c r="N193" s="58" t="str">
        <f t="shared" si="5"/>
        <v/>
      </c>
    </row>
    <row r="194" spans="12:14">
      <c r="L194" s="433"/>
      <c r="M194" s="58">
        <f t="shared" si="4"/>
        <v>0</v>
      </c>
      <c r="N194" s="58" t="str">
        <f t="shared" si="5"/>
        <v/>
      </c>
    </row>
    <row r="195" spans="12:14">
      <c r="L195" s="433"/>
      <c r="M195" s="58">
        <f t="shared" si="4"/>
        <v>0</v>
      </c>
      <c r="N195" s="58" t="str">
        <f t="shared" si="5"/>
        <v/>
      </c>
    </row>
    <row r="196" spans="12:14">
      <c r="L196" s="433"/>
      <c r="M196" s="58">
        <f t="shared" si="4"/>
        <v>0</v>
      </c>
      <c r="N196" s="58" t="str">
        <f t="shared" si="5"/>
        <v/>
      </c>
    </row>
    <row r="197" spans="12:14">
      <c r="L197" s="433"/>
      <c r="M197" s="58">
        <f t="shared" si="4"/>
        <v>0</v>
      </c>
      <c r="N197" s="58" t="str">
        <f t="shared" si="5"/>
        <v/>
      </c>
    </row>
    <row r="198" spans="12:14">
      <c r="L198" s="433"/>
      <c r="M198" s="58">
        <f t="shared" ref="M198:M261" si="6">IF(ISNUMBER(FIND("/",$B199,1)),MID($B199,1,FIND("/",$B199,1)-1),$B199)</f>
        <v>0</v>
      </c>
      <c r="N198" s="58" t="str">
        <f t="shared" ref="N198:N261" si="7">IF(ISNUMBER(FIND("/",$B199,1)),MID($B199,FIND("/",$B199,1)+1,LEN($B199)),"")</f>
        <v/>
      </c>
    </row>
    <row r="199" spans="12:14">
      <c r="L199" s="433"/>
      <c r="M199" s="58">
        <f t="shared" si="6"/>
        <v>0</v>
      </c>
      <c r="N199" s="58" t="str">
        <f t="shared" si="7"/>
        <v/>
      </c>
    </row>
    <row r="200" spans="12:14">
      <c r="L200" s="433"/>
      <c r="M200" s="58">
        <f t="shared" si="6"/>
        <v>0</v>
      </c>
      <c r="N200" s="58" t="str">
        <f t="shared" si="7"/>
        <v/>
      </c>
    </row>
    <row r="201" spans="12:14">
      <c r="L201" s="433"/>
      <c r="M201" s="58">
        <f t="shared" si="6"/>
        <v>0</v>
      </c>
      <c r="N201" s="58" t="str">
        <f t="shared" si="7"/>
        <v/>
      </c>
    </row>
    <row r="202" spans="12:14">
      <c r="L202" s="433"/>
      <c r="M202" s="58">
        <f t="shared" si="6"/>
        <v>0</v>
      </c>
      <c r="N202" s="58" t="str">
        <f t="shared" si="7"/>
        <v/>
      </c>
    </row>
    <row r="203" spans="12:14">
      <c r="L203" s="433"/>
      <c r="M203" s="58">
        <f t="shared" si="6"/>
        <v>0</v>
      </c>
      <c r="N203" s="58" t="str">
        <f t="shared" si="7"/>
        <v/>
      </c>
    </row>
    <row r="204" spans="12:14">
      <c r="L204" s="433"/>
      <c r="M204" s="58">
        <f t="shared" si="6"/>
        <v>0</v>
      </c>
      <c r="N204" s="58" t="str">
        <f t="shared" si="7"/>
        <v/>
      </c>
    </row>
    <row r="205" spans="12:14">
      <c r="L205" s="433"/>
      <c r="M205" s="58">
        <f t="shared" si="6"/>
        <v>0</v>
      </c>
      <c r="N205" s="58" t="str">
        <f t="shared" si="7"/>
        <v/>
      </c>
    </row>
    <row r="206" spans="12:14">
      <c r="L206" s="433"/>
      <c r="M206" s="58">
        <f t="shared" si="6"/>
        <v>0</v>
      </c>
      <c r="N206" s="58" t="str">
        <f t="shared" si="7"/>
        <v/>
      </c>
    </row>
    <row r="207" spans="12:14">
      <c r="L207" s="433"/>
      <c r="M207" s="58">
        <f t="shared" si="6"/>
        <v>0</v>
      </c>
      <c r="N207" s="58" t="str">
        <f t="shared" si="7"/>
        <v/>
      </c>
    </row>
    <row r="208" spans="12:14">
      <c r="L208" s="433"/>
      <c r="M208" s="58">
        <f t="shared" si="6"/>
        <v>0</v>
      </c>
      <c r="N208" s="58" t="str">
        <f t="shared" si="7"/>
        <v/>
      </c>
    </row>
    <row r="209" spans="12:14">
      <c r="L209" s="433"/>
      <c r="M209" s="58">
        <f t="shared" si="6"/>
        <v>0</v>
      </c>
      <c r="N209" s="58" t="str">
        <f t="shared" si="7"/>
        <v/>
      </c>
    </row>
    <row r="210" spans="12:14">
      <c r="L210" s="433"/>
      <c r="M210" s="58">
        <f t="shared" si="6"/>
        <v>0</v>
      </c>
      <c r="N210" s="58" t="str">
        <f t="shared" si="7"/>
        <v/>
      </c>
    </row>
    <row r="211" spans="12:14">
      <c r="L211" s="433"/>
      <c r="M211" s="58">
        <f t="shared" si="6"/>
        <v>0</v>
      </c>
      <c r="N211" s="58" t="str">
        <f t="shared" si="7"/>
        <v/>
      </c>
    </row>
    <row r="212" spans="12:14">
      <c r="L212" s="433"/>
      <c r="M212" s="58">
        <f t="shared" si="6"/>
        <v>0</v>
      </c>
      <c r="N212" s="58" t="str">
        <f t="shared" si="7"/>
        <v/>
      </c>
    </row>
    <row r="213" spans="12:14">
      <c r="L213" s="433"/>
      <c r="M213" s="58">
        <f t="shared" si="6"/>
        <v>0</v>
      </c>
      <c r="N213" s="58" t="str">
        <f t="shared" si="7"/>
        <v/>
      </c>
    </row>
    <row r="214" spans="12:14">
      <c r="L214" s="433"/>
      <c r="M214" s="58">
        <f t="shared" si="6"/>
        <v>0</v>
      </c>
      <c r="N214" s="58" t="str">
        <f t="shared" si="7"/>
        <v/>
      </c>
    </row>
    <row r="215" spans="12:14">
      <c r="L215" s="433"/>
      <c r="M215" s="58">
        <f t="shared" si="6"/>
        <v>0</v>
      </c>
      <c r="N215" s="58" t="str">
        <f t="shared" si="7"/>
        <v/>
      </c>
    </row>
    <row r="216" spans="12:14">
      <c r="L216" s="54"/>
      <c r="M216" s="58">
        <f t="shared" si="6"/>
        <v>0</v>
      </c>
      <c r="N216" s="58" t="str">
        <f t="shared" si="7"/>
        <v/>
      </c>
    </row>
    <row r="217" spans="12:14">
      <c r="L217" s="54"/>
      <c r="M217" s="58">
        <f t="shared" si="6"/>
        <v>0</v>
      </c>
      <c r="N217" s="58" t="str">
        <f t="shared" si="7"/>
        <v/>
      </c>
    </row>
    <row r="218" spans="12:14">
      <c r="L218" s="54"/>
      <c r="M218" s="58">
        <f t="shared" si="6"/>
        <v>0</v>
      </c>
      <c r="N218" s="58" t="str">
        <f t="shared" si="7"/>
        <v/>
      </c>
    </row>
    <row r="219" spans="12:14">
      <c r="L219" s="54"/>
      <c r="M219" s="58">
        <f t="shared" si="6"/>
        <v>0</v>
      </c>
      <c r="N219" s="58" t="str">
        <f t="shared" si="7"/>
        <v/>
      </c>
    </row>
    <row r="220" spans="12:14">
      <c r="L220" s="54"/>
      <c r="M220" s="58">
        <f t="shared" si="6"/>
        <v>0</v>
      </c>
      <c r="N220" s="58" t="str">
        <f t="shared" si="7"/>
        <v/>
      </c>
    </row>
    <row r="221" spans="12:14">
      <c r="L221" s="54"/>
      <c r="M221" s="58">
        <f t="shared" si="6"/>
        <v>0</v>
      </c>
      <c r="N221" s="58" t="str">
        <f t="shared" si="7"/>
        <v/>
      </c>
    </row>
    <row r="222" spans="12:14">
      <c r="L222" s="54"/>
      <c r="M222" s="58">
        <f t="shared" si="6"/>
        <v>0</v>
      </c>
      <c r="N222" s="58" t="str">
        <f t="shared" si="7"/>
        <v/>
      </c>
    </row>
    <row r="223" spans="12:14">
      <c r="M223" s="58">
        <f t="shared" si="6"/>
        <v>0</v>
      </c>
      <c r="N223" s="58" t="str">
        <f t="shared" si="7"/>
        <v/>
      </c>
    </row>
    <row r="224" spans="12:14">
      <c r="M224" s="58">
        <f t="shared" si="6"/>
        <v>0</v>
      </c>
      <c r="N224" s="58" t="str">
        <f t="shared" si="7"/>
        <v/>
      </c>
    </row>
    <row r="225" spans="13:14">
      <c r="M225" s="58">
        <f t="shared" si="6"/>
        <v>0</v>
      </c>
      <c r="N225" s="58" t="str">
        <f t="shared" si="7"/>
        <v/>
      </c>
    </row>
    <row r="226" spans="13:14">
      <c r="M226" s="58">
        <f t="shared" si="6"/>
        <v>0</v>
      </c>
      <c r="N226" s="58" t="str">
        <f t="shared" si="7"/>
        <v/>
      </c>
    </row>
    <row r="227" spans="13:14">
      <c r="M227" s="58">
        <f t="shared" si="6"/>
        <v>0</v>
      </c>
      <c r="N227" s="58" t="str">
        <f t="shared" si="7"/>
        <v/>
      </c>
    </row>
    <row r="228" spans="13:14">
      <c r="M228" s="58">
        <f t="shared" si="6"/>
        <v>0</v>
      </c>
      <c r="N228" s="58" t="str">
        <f t="shared" si="7"/>
        <v/>
      </c>
    </row>
    <row r="229" spans="13:14">
      <c r="M229" s="58">
        <f t="shared" si="6"/>
        <v>0</v>
      </c>
      <c r="N229" s="58" t="str">
        <f t="shared" si="7"/>
        <v/>
      </c>
    </row>
    <row r="230" spans="13:14">
      <c r="M230" s="58">
        <f t="shared" si="6"/>
        <v>0</v>
      </c>
      <c r="N230" s="58" t="str">
        <f t="shared" si="7"/>
        <v/>
      </c>
    </row>
    <row r="231" spans="13:14">
      <c r="M231" s="58">
        <f t="shared" si="6"/>
        <v>0</v>
      </c>
      <c r="N231" s="58" t="str">
        <f t="shared" si="7"/>
        <v/>
      </c>
    </row>
    <row r="232" spans="13:14">
      <c r="M232" s="58">
        <f t="shared" si="6"/>
        <v>0</v>
      </c>
      <c r="N232" s="58" t="str">
        <f t="shared" si="7"/>
        <v/>
      </c>
    </row>
    <row r="233" spans="13:14">
      <c r="M233" s="58">
        <f t="shared" si="6"/>
        <v>0</v>
      </c>
      <c r="N233" s="58" t="str">
        <f t="shared" si="7"/>
        <v/>
      </c>
    </row>
    <row r="234" spans="13:14">
      <c r="M234" s="58">
        <f t="shared" si="6"/>
        <v>0</v>
      </c>
      <c r="N234" s="58" t="str">
        <f t="shared" si="7"/>
        <v/>
      </c>
    </row>
    <row r="235" spans="13:14">
      <c r="M235" s="58">
        <f t="shared" si="6"/>
        <v>0</v>
      </c>
      <c r="N235" s="58" t="str">
        <f t="shared" si="7"/>
        <v/>
      </c>
    </row>
    <row r="236" spans="13:14">
      <c r="M236" s="58">
        <f t="shared" si="6"/>
        <v>0</v>
      </c>
      <c r="N236" s="58" t="str">
        <f t="shared" si="7"/>
        <v/>
      </c>
    </row>
    <row r="237" spans="13:14">
      <c r="M237" s="58">
        <f t="shared" si="6"/>
        <v>0</v>
      </c>
      <c r="N237" s="58" t="str">
        <f t="shared" si="7"/>
        <v/>
      </c>
    </row>
    <row r="238" spans="13:14">
      <c r="M238" s="58">
        <f t="shared" si="6"/>
        <v>0</v>
      </c>
      <c r="N238" s="58" t="str">
        <f t="shared" si="7"/>
        <v/>
      </c>
    </row>
    <row r="239" spans="13:14">
      <c r="M239" s="58">
        <f t="shared" si="6"/>
        <v>0</v>
      </c>
      <c r="N239" s="58" t="str">
        <f t="shared" si="7"/>
        <v/>
      </c>
    </row>
    <row r="240" spans="13:14">
      <c r="M240" s="58">
        <f t="shared" si="6"/>
        <v>0</v>
      </c>
      <c r="N240" s="58" t="str">
        <f t="shared" si="7"/>
        <v/>
      </c>
    </row>
    <row r="241" spans="13:14">
      <c r="M241" s="58">
        <f t="shared" si="6"/>
        <v>0</v>
      </c>
      <c r="N241" s="58" t="str">
        <f t="shared" si="7"/>
        <v/>
      </c>
    </row>
    <row r="242" spans="13:14">
      <c r="M242" s="58">
        <f t="shared" si="6"/>
        <v>0</v>
      </c>
      <c r="N242" s="58" t="str">
        <f t="shared" si="7"/>
        <v/>
      </c>
    </row>
    <row r="243" spans="13:14">
      <c r="M243" s="58">
        <f t="shared" si="6"/>
        <v>0</v>
      </c>
      <c r="N243" s="58" t="str">
        <f t="shared" si="7"/>
        <v/>
      </c>
    </row>
    <row r="244" spans="13:14">
      <c r="M244" s="58">
        <f t="shared" si="6"/>
        <v>0</v>
      </c>
      <c r="N244" s="58" t="str">
        <f t="shared" si="7"/>
        <v/>
      </c>
    </row>
    <row r="245" spans="13:14">
      <c r="M245" s="58">
        <f t="shared" si="6"/>
        <v>0</v>
      </c>
      <c r="N245" s="58" t="str">
        <f t="shared" si="7"/>
        <v/>
      </c>
    </row>
    <row r="246" spans="13:14">
      <c r="M246" s="58">
        <f t="shared" si="6"/>
        <v>0</v>
      </c>
      <c r="N246" s="58" t="str">
        <f t="shared" si="7"/>
        <v/>
      </c>
    </row>
    <row r="247" spans="13:14">
      <c r="M247" s="58">
        <f t="shared" si="6"/>
        <v>0</v>
      </c>
      <c r="N247" s="58" t="str">
        <f t="shared" si="7"/>
        <v/>
      </c>
    </row>
    <row r="248" spans="13:14">
      <c r="M248" s="58">
        <f t="shared" si="6"/>
        <v>0</v>
      </c>
      <c r="N248" s="58" t="str">
        <f t="shared" si="7"/>
        <v/>
      </c>
    </row>
    <row r="249" spans="13:14">
      <c r="M249" s="58">
        <f t="shared" si="6"/>
        <v>0</v>
      </c>
      <c r="N249" s="58" t="str">
        <f t="shared" si="7"/>
        <v/>
      </c>
    </row>
    <row r="250" spans="13:14">
      <c r="M250" s="58">
        <f t="shared" si="6"/>
        <v>0</v>
      </c>
      <c r="N250" s="58" t="str">
        <f t="shared" si="7"/>
        <v/>
      </c>
    </row>
    <row r="251" spans="13:14">
      <c r="M251" s="58">
        <f t="shared" si="6"/>
        <v>0</v>
      </c>
      <c r="N251" s="58" t="str">
        <f t="shared" si="7"/>
        <v/>
      </c>
    </row>
    <row r="252" spans="13:14">
      <c r="M252" s="58">
        <f t="shared" si="6"/>
        <v>0</v>
      </c>
      <c r="N252" s="58" t="str">
        <f t="shared" si="7"/>
        <v/>
      </c>
    </row>
    <row r="253" spans="13:14">
      <c r="M253" s="58">
        <f t="shared" si="6"/>
        <v>0</v>
      </c>
      <c r="N253" s="58" t="str">
        <f t="shared" si="7"/>
        <v/>
      </c>
    </row>
    <row r="254" spans="13:14">
      <c r="M254" s="58">
        <f t="shared" si="6"/>
        <v>0</v>
      </c>
      <c r="N254" s="58" t="str">
        <f t="shared" si="7"/>
        <v/>
      </c>
    </row>
    <row r="255" spans="13:14">
      <c r="M255" s="58">
        <f t="shared" si="6"/>
        <v>0</v>
      </c>
      <c r="N255" s="58" t="str">
        <f t="shared" si="7"/>
        <v/>
      </c>
    </row>
    <row r="256" spans="13:14">
      <c r="M256" s="58">
        <f t="shared" si="6"/>
        <v>0</v>
      </c>
      <c r="N256" s="58" t="str">
        <f t="shared" si="7"/>
        <v/>
      </c>
    </row>
    <row r="257" spans="13:14">
      <c r="M257" s="58">
        <f t="shared" si="6"/>
        <v>0</v>
      </c>
      <c r="N257" s="58" t="str">
        <f t="shared" si="7"/>
        <v/>
      </c>
    </row>
    <row r="258" spans="13:14">
      <c r="M258" s="58">
        <f t="shared" si="6"/>
        <v>0</v>
      </c>
      <c r="N258" s="58" t="str">
        <f t="shared" si="7"/>
        <v/>
      </c>
    </row>
    <row r="259" spans="13:14">
      <c r="M259" s="58">
        <f t="shared" si="6"/>
        <v>0</v>
      </c>
      <c r="N259" s="58" t="str">
        <f t="shared" si="7"/>
        <v/>
      </c>
    </row>
    <row r="260" spans="13:14">
      <c r="M260" s="58">
        <f t="shared" si="6"/>
        <v>0</v>
      </c>
      <c r="N260" s="58" t="str">
        <f t="shared" si="7"/>
        <v/>
      </c>
    </row>
    <row r="261" spans="13:14">
      <c r="M261" s="58">
        <f t="shared" si="6"/>
        <v>0</v>
      </c>
      <c r="N261" s="58" t="str">
        <f t="shared" si="7"/>
        <v/>
      </c>
    </row>
    <row r="262" spans="13:14">
      <c r="M262" s="58">
        <f t="shared" ref="M262:M300" si="8">IF(ISNUMBER(FIND("/",$B263,1)),MID($B263,1,FIND("/",$B263,1)-1),$B263)</f>
        <v>0</v>
      </c>
      <c r="N262" s="58" t="str">
        <f t="shared" ref="N262:N300" si="9">IF(ISNUMBER(FIND("/",$B263,1)),MID($B263,FIND("/",$B263,1)+1,LEN($B263)),"")</f>
        <v/>
      </c>
    </row>
    <row r="263" spans="13:14">
      <c r="M263" s="58">
        <f t="shared" si="8"/>
        <v>0</v>
      </c>
      <c r="N263" s="58" t="str">
        <f t="shared" si="9"/>
        <v/>
      </c>
    </row>
    <row r="264" spans="13:14">
      <c r="M264" s="58">
        <f t="shared" si="8"/>
        <v>0</v>
      </c>
      <c r="N264" s="58" t="str">
        <f t="shared" si="9"/>
        <v/>
      </c>
    </row>
    <row r="265" spans="13:14">
      <c r="M265" s="58">
        <f t="shared" si="8"/>
        <v>0</v>
      </c>
      <c r="N265" s="58" t="str">
        <f t="shared" si="9"/>
        <v/>
      </c>
    </row>
    <row r="266" spans="13:14">
      <c r="M266" s="58">
        <f t="shared" si="8"/>
        <v>0</v>
      </c>
      <c r="N266" s="58" t="str">
        <f t="shared" si="9"/>
        <v/>
      </c>
    </row>
    <row r="267" spans="13:14">
      <c r="M267" s="58">
        <f t="shared" si="8"/>
        <v>0</v>
      </c>
      <c r="N267" s="58" t="str">
        <f t="shared" si="9"/>
        <v/>
      </c>
    </row>
    <row r="268" spans="13:14">
      <c r="M268" s="58">
        <f t="shared" si="8"/>
        <v>0</v>
      </c>
      <c r="N268" s="58" t="str">
        <f t="shared" si="9"/>
        <v/>
      </c>
    </row>
    <row r="269" spans="13:14">
      <c r="M269" s="58">
        <f t="shared" si="8"/>
        <v>0</v>
      </c>
      <c r="N269" s="58" t="str">
        <f t="shared" si="9"/>
        <v/>
      </c>
    </row>
    <row r="270" spans="13:14">
      <c r="M270" s="58">
        <f t="shared" si="8"/>
        <v>0</v>
      </c>
      <c r="N270" s="58" t="str">
        <f t="shared" si="9"/>
        <v/>
      </c>
    </row>
    <row r="271" spans="13:14">
      <c r="M271" s="58">
        <f t="shared" si="8"/>
        <v>0</v>
      </c>
      <c r="N271" s="58" t="str">
        <f t="shared" si="9"/>
        <v/>
      </c>
    </row>
    <row r="272" spans="13:14">
      <c r="M272" s="58">
        <f t="shared" si="8"/>
        <v>0</v>
      </c>
      <c r="N272" s="58" t="str">
        <f t="shared" si="9"/>
        <v/>
      </c>
    </row>
    <row r="273" spans="13:14">
      <c r="M273" s="58">
        <f t="shared" si="8"/>
        <v>0</v>
      </c>
      <c r="N273" s="58" t="str">
        <f t="shared" si="9"/>
        <v/>
      </c>
    </row>
    <row r="274" spans="13:14">
      <c r="M274" s="58">
        <f t="shared" si="8"/>
        <v>0</v>
      </c>
      <c r="N274" s="58" t="str">
        <f t="shared" si="9"/>
        <v/>
      </c>
    </row>
    <row r="275" spans="13:14">
      <c r="M275" s="58">
        <f t="shared" si="8"/>
        <v>0</v>
      </c>
      <c r="N275" s="58" t="str">
        <f t="shared" si="9"/>
        <v/>
      </c>
    </row>
    <row r="276" spans="13:14">
      <c r="M276" s="58">
        <f t="shared" si="8"/>
        <v>0</v>
      </c>
      <c r="N276" s="58" t="str">
        <f t="shared" si="9"/>
        <v/>
      </c>
    </row>
    <row r="277" spans="13:14">
      <c r="M277" s="58">
        <f t="shared" si="8"/>
        <v>0</v>
      </c>
      <c r="N277" s="58" t="str">
        <f t="shared" si="9"/>
        <v/>
      </c>
    </row>
    <row r="278" spans="13:14">
      <c r="M278" s="58">
        <f t="shared" si="8"/>
        <v>0</v>
      </c>
      <c r="N278" s="58" t="str">
        <f t="shared" si="9"/>
        <v/>
      </c>
    </row>
    <row r="279" spans="13:14">
      <c r="M279" s="58">
        <f t="shared" si="8"/>
        <v>0</v>
      </c>
      <c r="N279" s="58" t="str">
        <f t="shared" si="9"/>
        <v/>
      </c>
    </row>
    <row r="280" spans="13:14">
      <c r="M280" s="58">
        <f t="shared" si="8"/>
        <v>0</v>
      </c>
      <c r="N280" s="58" t="str">
        <f t="shared" si="9"/>
        <v/>
      </c>
    </row>
    <row r="281" spans="13:14">
      <c r="M281" s="58">
        <f t="shared" si="8"/>
        <v>0</v>
      </c>
      <c r="N281" s="58" t="str">
        <f t="shared" si="9"/>
        <v/>
      </c>
    </row>
    <row r="282" spans="13:14">
      <c r="M282" s="58">
        <f t="shared" si="8"/>
        <v>0</v>
      </c>
      <c r="N282" s="58" t="str">
        <f t="shared" si="9"/>
        <v/>
      </c>
    </row>
    <row r="283" spans="13:14">
      <c r="M283" s="58">
        <f t="shared" si="8"/>
        <v>0</v>
      </c>
      <c r="N283" s="58" t="str">
        <f t="shared" si="9"/>
        <v/>
      </c>
    </row>
    <row r="284" spans="13:14">
      <c r="M284" s="58">
        <f t="shared" si="8"/>
        <v>0</v>
      </c>
      <c r="N284" s="58" t="str">
        <f t="shared" si="9"/>
        <v/>
      </c>
    </row>
    <row r="285" spans="13:14">
      <c r="M285" s="58">
        <f t="shared" si="8"/>
        <v>0</v>
      </c>
      <c r="N285" s="58" t="str">
        <f t="shared" si="9"/>
        <v/>
      </c>
    </row>
    <row r="286" spans="13:14">
      <c r="M286" s="58">
        <f t="shared" si="8"/>
        <v>0</v>
      </c>
      <c r="N286" s="58" t="str">
        <f t="shared" si="9"/>
        <v/>
      </c>
    </row>
    <row r="287" spans="13:14">
      <c r="M287" s="58">
        <f t="shared" si="8"/>
        <v>0</v>
      </c>
      <c r="N287" s="58" t="str">
        <f t="shared" si="9"/>
        <v/>
      </c>
    </row>
    <row r="288" spans="13:14">
      <c r="M288" s="58">
        <f t="shared" si="8"/>
        <v>0</v>
      </c>
      <c r="N288" s="58" t="str">
        <f t="shared" si="9"/>
        <v/>
      </c>
    </row>
    <row r="289" spans="12:14">
      <c r="M289" s="58">
        <f t="shared" si="8"/>
        <v>0</v>
      </c>
      <c r="N289" s="58" t="str">
        <f t="shared" si="9"/>
        <v/>
      </c>
    </row>
    <row r="290" spans="12:14">
      <c r="M290" s="58">
        <f t="shared" si="8"/>
        <v>0</v>
      </c>
      <c r="N290" s="58" t="str">
        <f t="shared" si="9"/>
        <v/>
      </c>
    </row>
    <row r="291" spans="12:14">
      <c r="M291" s="58">
        <f t="shared" si="8"/>
        <v>0</v>
      </c>
      <c r="N291" s="58" t="str">
        <f t="shared" si="9"/>
        <v/>
      </c>
    </row>
    <row r="292" spans="12:14">
      <c r="M292" s="58">
        <f t="shared" si="8"/>
        <v>0</v>
      </c>
      <c r="N292" s="58" t="str">
        <f t="shared" si="9"/>
        <v/>
      </c>
    </row>
    <row r="293" spans="12:14">
      <c r="M293" s="58">
        <f t="shared" si="8"/>
        <v>0</v>
      </c>
      <c r="N293" s="58" t="str">
        <f t="shared" si="9"/>
        <v/>
      </c>
    </row>
    <row r="294" spans="12:14">
      <c r="M294" s="58">
        <f t="shared" si="8"/>
        <v>0</v>
      </c>
      <c r="N294" s="58" t="str">
        <f t="shared" si="9"/>
        <v/>
      </c>
    </row>
    <row r="295" spans="12:14">
      <c r="M295" s="58">
        <f t="shared" si="8"/>
        <v>0</v>
      </c>
      <c r="N295" s="58" t="str">
        <f t="shared" si="9"/>
        <v/>
      </c>
    </row>
    <row r="296" spans="12:14">
      <c r="L296" s="493"/>
      <c r="M296" s="58">
        <f t="shared" si="8"/>
        <v>0</v>
      </c>
      <c r="N296" s="58" t="str">
        <f t="shared" si="9"/>
        <v/>
      </c>
    </row>
    <row r="297" spans="12:14">
      <c r="L297" s="172"/>
      <c r="M297" s="58">
        <f t="shared" si="8"/>
        <v>0</v>
      </c>
      <c r="N297" s="58" t="str">
        <f t="shared" si="9"/>
        <v/>
      </c>
    </row>
    <row r="298" spans="12:14">
      <c r="L298" s="172"/>
      <c r="M298" s="58">
        <f t="shared" si="8"/>
        <v>0</v>
      </c>
      <c r="N298" s="58" t="str">
        <f t="shared" si="9"/>
        <v/>
      </c>
    </row>
    <row r="299" spans="12:14">
      <c r="L299" s="493"/>
      <c r="M299" s="58">
        <f t="shared" si="8"/>
        <v>0</v>
      </c>
      <c r="N299" s="58" t="str">
        <f t="shared" si="9"/>
        <v/>
      </c>
    </row>
    <row r="300" spans="12:14">
      <c r="L300" s="493"/>
      <c r="M300" s="58">
        <f t="shared" si="8"/>
        <v>0</v>
      </c>
      <c r="N300" s="58" t="str">
        <f t="shared" si="9"/>
        <v/>
      </c>
    </row>
    <row r="301" spans="12:14">
      <c r="L301" s="493"/>
    </row>
    <row r="302" spans="12:14">
      <c r="L302" s="493"/>
    </row>
    <row r="303" spans="12:14">
      <c r="L303" s="159"/>
    </row>
    <row r="304" spans="12:14">
      <c r="L304" s="159"/>
    </row>
  </sheetData>
  <mergeCells count="3">
    <mergeCell ref="A1:H1"/>
    <mergeCell ref="B3:D3"/>
    <mergeCell ref="A7:B7"/>
  </mergeCells>
  <phoneticPr fontId="0" type="noConversion"/>
  <conditionalFormatting sqref="E6:F6">
    <cfRule type="containsText" dxfId="94" priority="2" operator="containsText" text="CADUCADO">
      <formula>NOT(ISERROR(SEARCH("CADUCADO",E6)))</formula>
    </cfRule>
    <cfRule type="expression" dxfId="93" priority="3">
      <formula xml:space="preserve"> CADUCADO</formula>
    </cfRule>
  </conditionalFormatting>
  <conditionalFormatting sqref="F6">
    <cfRule type="containsText" dxfId="92" priority="1" operator="containsText" text="ALERTA">
      <formula>NOT(ISERROR(SEARCH("ALERTA",F6)))</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DP278"/>
  <sheetViews>
    <sheetView workbookViewId="0">
      <selection activeCell="A20" sqref="A20:H20"/>
    </sheetView>
  </sheetViews>
  <sheetFormatPr baseColWidth="10" defaultRowHeight="15"/>
  <cols>
    <col min="1" max="1" width="16.140625" style="8" customWidth="1"/>
    <col min="2" max="2" width="14.140625" style="8" customWidth="1"/>
    <col min="3" max="3" width="12.85546875" style="8" customWidth="1"/>
    <col min="4" max="4" width="15" style="8" customWidth="1"/>
    <col min="5" max="5" width="18" style="8" customWidth="1"/>
    <col min="6" max="6" width="15" style="8" customWidth="1"/>
    <col min="7" max="7" width="14.5703125" style="8" customWidth="1"/>
    <col min="8" max="8" width="43.140625" style="15" customWidth="1"/>
    <col min="9" max="9" width="57.7109375" style="15" customWidth="1"/>
    <col min="10" max="10" width="31.42578125" style="15" customWidth="1"/>
    <col min="11" max="11" width="20.42578125" style="8" customWidth="1"/>
    <col min="12" max="12" width="11.42578125" style="8" hidden="1" customWidth="1"/>
    <col min="13" max="13" width="12.85546875" style="8" hidden="1" customWidth="1"/>
    <col min="14" max="14" width="17.28515625" style="8" hidden="1" customWidth="1"/>
    <col min="15" max="15" width="11.5703125" style="15" hidden="1" customWidth="1"/>
    <col min="16" max="16" width="8.5703125" style="15" hidden="1" customWidth="1"/>
    <col min="17" max="17" width="5" style="15" hidden="1" customWidth="1"/>
    <col min="18" max="19" width="11.42578125" style="15"/>
    <col min="20" max="27" width="0" style="15" hidden="1" customWidth="1"/>
    <col min="28" max="16384" width="11.42578125" style="15"/>
  </cols>
  <sheetData>
    <row r="1" spans="1:120">
      <c r="A1" s="2352" t="s">
        <v>4395</v>
      </c>
      <c r="B1" s="2352"/>
      <c r="C1" s="2352"/>
      <c r="D1" s="2352"/>
      <c r="E1" s="2352"/>
      <c r="F1" s="2352"/>
      <c r="G1" s="2352"/>
      <c r="H1" s="2352"/>
    </row>
    <row r="2" spans="1:120" ht="29.25" customHeight="1" thickBot="1">
      <c r="A2" s="658" t="s">
        <v>1749</v>
      </c>
      <c r="B2" s="33"/>
      <c r="C2" s="17"/>
      <c r="D2" s="17"/>
      <c r="E2" s="17"/>
      <c r="F2" s="17"/>
      <c r="M2" s="88"/>
      <c r="S2" s="661" t="s">
        <v>3838</v>
      </c>
      <c r="T2" s="662">
        <f ca="1">TODAY()</f>
        <v>44236</v>
      </c>
    </row>
    <row r="3" spans="1:120" ht="22.5" customHeight="1" thickTop="1" thickBot="1">
      <c r="A3" s="2329" t="s">
        <v>1490</v>
      </c>
      <c r="B3" s="2330"/>
      <c r="C3" s="2330"/>
      <c r="D3" s="2330"/>
      <c r="E3" s="2379"/>
      <c r="F3" s="2379"/>
      <c r="G3" s="2331"/>
      <c r="H3" s="297"/>
      <c r="I3" s="297"/>
      <c r="J3" s="297"/>
      <c r="K3" s="298"/>
    </row>
    <row r="4" spans="1:120" s="20" customFormat="1" ht="41.25" customHeight="1" thickTop="1">
      <c r="A4" s="693" t="s">
        <v>2033</v>
      </c>
      <c r="B4" s="694" t="s">
        <v>1489</v>
      </c>
      <c r="C4" s="694" t="s">
        <v>1491</v>
      </c>
      <c r="D4" s="736" t="s">
        <v>1492</v>
      </c>
      <c r="E4" s="738" t="s">
        <v>3836</v>
      </c>
      <c r="F4" s="738" t="s">
        <v>3837</v>
      </c>
      <c r="G4" s="737" t="s">
        <v>778</v>
      </c>
      <c r="H4" s="678" t="s">
        <v>2082</v>
      </c>
      <c r="I4" s="694" t="s">
        <v>1493</v>
      </c>
      <c r="J4" s="694" t="s">
        <v>1362</v>
      </c>
      <c r="K4" s="696" t="s">
        <v>678</v>
      </c>
      <c r="L4" s="172" t="s">
        <v>2022</v>
      </c>
      <c r="M4" s="172" t="s">
        <v>2020</v>
      </c>
      <c r="N4" s="172" t="s">
        <v>2021</v>
      </c>
      <c r="O4" s="436" t="s">
        <v>2024</v>
      </c>
      <c r="P4" s="432"/>
      <c r="Q4" s="432"/>
      <c r="R4" s="432"/>
      <c r="S4" s="432"/>
      <c r="T4" s="823"/>
      <c r="U4" s="827">
        <v>2012</v>
      </c>
      <c r="V4" s="822">
        <v>2013</v>
      </c>
      <c r="W4" s="822">
        <v>2014</v>
      </c>
      <c r="X4" s="822">
        <v>2015</v>
      </c>
      <c r="Y4" s="822">
        <v>2016</v>
      </c>
      <c r="Z4" s="827" t="s">
        <v>3841</v>
      </c>
      <c r="AA4" s="850" t="s">
        <v>2025</v>
      </c>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row>
    <row r="5" spans="1:120" s="20" customFormat="1" ht="30">
      <c r="A5" s="351" t="s">
        <v>2017</v>
      </c>
      <c r="B5" s="357" t="s">
        <v>1257</v>
      </c>
      <c r="C5" s="551">
        <v>40127</v>
      </c>
      <c r="D5" s="364">
        <v>43770</v>
      </c>
      <c r="E5" s="663" t="str">
        <f t="shared" ref="E5:E35" ca="1" si="0">IF(D5&lt;=$T$2,"CADUCADO","VIGENTE")</f>
        <v>CADUCADO</v>
      </c>
      <c r="F5" s="663" t="str">
        <f t="shared" ref="F5:F35" ca="1" si="1">IF($T$2&gt;=(EDATE(D5,-4)),"ALERTA","OK")</f>
        <v>ALERTA</v>
      </c>
      <c r="G5" s="357" t="s">
        <v>1615</v>
      </c>
      <c r="H5" s="365" t="s">
        <v>2724</v>
      </c>
      <c r="I5" s="359" t="s">
        <v>1343</v>
      </c>
      <c r="J5" s="359" t="s">
        <v>791</v>
      </c>
      <c r="K5" s="361" t="s">
        <v>790</v>
      </c>
      <c r="L5" s="172"/>
      <c r="M5" s="58" t="str">
        <f>IF(ISNUMBER(FIND("/",$B5,1)),MID($B5,1,FIND("/",$B5,1)-1),$B5)</f>
        <v>D0911-36</v>
      </c>
      <c r="N5" s="58" t="str">
        <f>IF(ISNUMBER(FIND("/",$B5,1)),MID($B5,FIND("/",$B5,1)+1,LEN($B5)),"")</f>
        <v/>
      </c>
      <c r="O5" s="436" t="s">
        <v>2033</v>
      </c>
      <c r="P5" s="436" t="s">
        <v>2020</v>
      </c>
      <c r="Q5" s="432" t="s">
        <v>2025</v>
      </c>
      <c r="R5" s="432"/>
      <c r="S5" s="432"/>
      <c r="T5" s="824"/>
      <c r="U5" s="828">
        <f>COUNTIFS($C$6:$C$225, "&gt;="&amp;U10, $C$6:$C$225, "&lt;="&amp;U11, $A$6:$A$225, "&lt;&gt;F")</f>
        <v>0</v>
      </c>
      <c r="V5" s="828">
        <f>COUNTIFS($C$6:$C$225, "&gt;="&amp;V10, $C$6:$C$225, "&lt;="&amp;V11, $A$6:$A$225, "&lt;&gt;F")</f>
        <v>3</v>
      </c>
      <c r="W5" s="828">
        <f>COUNTIFS($C$6:$C$225, "&gt;="&amp;W10, $C$6:$C$225, "&lt;="&amp;W11, $A$6:$A$225, "&lt;&gt;F")</f>
        <v>1</v>
      </c>
      <c r="X5" s="828">
        <f>COUNTIFS($C$6:$C$225, "&gt;="&amp;X10, $C$6:$C$225, "&lt;="&amp;X11, $A$6:$A$225, "&lt;&gt;F")</f>
        <v>1</v>
      </c>
      <c r="Y5" s="828">
        <f>COUNTIFS($C$6:$C$225, "&gt;="&amp;Y10, $C$6:$C$225, "&lt;="&amp;Y11, $A$6:$A$225, "&lt;&gt;F")</f>
        <v>14</v>
      </c>
      <c r="Z5" s="828">
        <f>COUNTIFS($C$6:$C$225,"&gt;="&amp;Z10, $C$6:$C$225, "&lt;="&amp;Z11, $A$6:$A$225, "&lt;&gt;F")</f>
        <v>19</v>
      </c>
      <c r="AA5" s="851">
        <f>SUM(U5:Y5)</f>
        <v>19</v>
      </c>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c r="BW5" s="432"/>
      <c r="BX5" s="432"/>
      <c r="BY5" s="432"/>
      <c r="BZ5" s="432"/>
      <c r="CA5" s="432"/>
      <c r="CB5" s="432"/>
      <c r="CC5" s="432"/>
      <c r="CD5" s="432"/>
      <c r="CE5" s="432"/>
      <c r="CF5" s="432"/>
      <c r="CG5" s="432"/>
      <c r="CH5" s="432"/>
      <c r="CI5" s="432"/>
      <c r="CJ5" s="432"/>
      <c r="CK5" s="432"/>
      <c r="CL5" s="432"/>
      <c r="CM5" s="432"/>
      <c r="CN5" s="432"/>
      <c r="CO5" s="432"/>
      <c r="CP5" s="432"/>
      <c r="CQ5" s="432"/>
      <c r="CR5" s="432"/>
      <c r="CS5" s="432"/>
      <c r="CT5" s="432"/>
      <c r="CU5" s="432"/>
      <c r="CV5" s="432"/>
      <c r="CW5" s="432"/>
      <c r="CX5" s="432"/>
      <c r="CY5" s="432"/>
      <c r="CZ5" s="432"/>
      <c r="DA5" s="432"/>
      <c r="DB5" s="432"/>
      <c r="DC5" s="432"/>
      <c r="DD5" s="432"/>
      <c r="DE5" s="432"/>
      <c r="DF5" s="432"/>
      <c r="DG5" s="432"/>
      <c r="DH5" s="432"/>
      <c r="DI5" s="432"/>
      <c r="DJ5" s="432"/>
      <c r="DK5" s="432"/>
      <c r="DL5" s="432"/>
      <c r="DM5" s="432"/>
      <c r="DN5" s="432"/>
      <c r="DO5" s="432"/>
      <c r="DP5" s="432"/>
    </row>
    <row r="6" spans="1:120" s="20" customFormat="1" ht="30">
      <c r="A6" s="368" t="s">
        <v>2019</v>
      </c>
      <c r="B6" s="245" t="s">
        <v>1817</v>
      </c>
      <c r="C6" s="552">
        <v>40547</v>
      </c>
      <c r="D6" s="242">
        <v>44197</v>
      </c>
      <c r="E6" s="242" t="str">
        <f t="shared" ca="1" si="0"/>
        <v>CADUCADO</v>
      </c>
      <c r="F6" s="242" t="str">
        <f t="shared" ca="1" si="1"/>
        <v>ALERTA</v>
      </c>
      <c r="G6" s="240" t="s">
        <v>1615</v>
      </c>
      <c r="H6" s="279" t="s">
        <v>2796</v>
      </c>
      <c r="I6" s="279" t="s">
        <v>1816</v>
      </c>
      <c r="J6" s="279" t="s">
        <v>1177</v>
      </c>
      <c r="K6" s="367"/>
      <c r="L6" s="172"/>
      <c r="M6" s="58" t="str">
        <f t="shared" ref="M6:M13" si="2">IF(ISNUMBER(FIND("/",$B6,1)),MID($B6,1,FIND("/",$B6,1)-1),$B6)</f>
        <v>D1101-04</v>
      </c>
      <c r="N6" s="58" t="str">
        <f t="shared" ref="N6:N13" si="3">IF(ISNUMBER(FIND("/",$B6,1)),MID($B6,FIND("/",$B6,1)+1,LEN($B6)),"")</f>
        <v/>
      </c>
      <c r="O6" s="432" t="s">
        <v>2019</v>
      </c>
      <c r="P6" s="432"/>
      <c r="Q6" s="465">
        <v>4</v>
      </c>
      <c r="R6" s="432"/>
      <c r="S6" s="432"/>
      <c r="T6" s="825" t="s">
        <v>3842</v>
      </c>
      <c r="U6" s="828">
        <f>COUNTIFS($C$6:$C$225, "&gt;="&amp;U10, $C$6:$C$225, "&lt;="&amp;U11, $A$6:$A$225, "&lt;&gt;F",$G$6:$G$225, "A" )</f>
        <v>0</v>
      </c>
      <c r="V6" s="828">
        <f>COUNTIFS($C$6:$C$225, "&gt;="&amp;V10, $C$6:$C$225, "&lt;="&amp;V11, $A$6:$A$225, "&lt;&gt;F",$G$6:$G$225, "A" )</f>
        <v>0</v>
      </c>
      <c r="W6" s="828">
        <f>COUNTIFS($C$6:$C$225, "&gt;="&amp;W10, $C$6:$C$225, "&lt;="&amp;W11, $A$6:$A$225, "&lt;&gt;F",$G$6:$G$225, "A" )</f>
        <v>0</v>
      </c>
      <c r="X6" s="828">
        <f>COUNTIFS($C$6:$C$225, "&gt;="&amp;X10, $C$6:$C$225, "&lt;="&amp;X11, $A$6:$A$225, "&lt;&gt;F",$G$6:$G$225, "A" )</f>
        <v>0</v>
      </c>
      <c r="Y6" s="828">
        <f>COUNTIFS($C$6:$C$225, "&gt;="&amp;Y10, $C$6:$C$225, "&lt;="&amp;Y11, $A$6:$A$225, "&lt;&gt;F",$G$6:$G$225, "A" )</f>
        <v>0</v>
      </c>
      <c r="Z6" s="828">
        <f>COUNTIFS($C$6:$C$225,"&gt;="&amp;Z11, $C$6:$C$225, "&lt;="&amp;Z12, $A$6:$A$225, "&lt;&gt;F",$G$6:$G$225, "A")</f>
        <v>0</v>
      </c>
      <c r="AA6" s="851">
        <f>SUM(U6:Y6)</f>
        <v>0</v>
      </c>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2"/>
      <c r="CT6" s="432"/>
      <c r="CU6" s="432"/>
      <c r="CV6" s="432"/>
      <c r="CW6" s="432"/>
      <c r="CX6" s="432"/>
      <c r="CY6" s="432"/>
      <c r="CZ6" s="432"/>
      <c r="DA6" s="432"/>
      <c r="DB6" s="432"/>
      <c r="DC6" s="432"/>
      <c r="DD6" s="432"/>
      <c r="DE6" s="432"/>
      <c r="DF6" s="432"/>
      <c r="DG6" s="432"/>
      <c r="DH6" s="432"/>
      <c r="DI6" s="432"/>
      <c r="DJ6" s="432"/>
      <c r="DK6" s="432"/>
      <c r="DL6" s="432"/>
      <c r="DM6" s="432"/>
      <c r="DN6" s="432"/>
      <c r="DO6" s="432"/>
      <c r="DP6" s="432"/>
    </row>
    <row r="7" spans="1:120" s="20" customFormat="1" ht="35.25" customHeight="1">
      <c r="A7" s="351" t="s">
        <v>2018</v>
      </c>
      <c r="B7" s="357" t="s">
        <v>1818</v>
      </c>
      <c r="C7" s="551">
        <v>40547</v>
      </c>
      <c r="D7" s="364">
        <v>44198</v>
      </c>
      <c r="E7" s="364" t="str">
        <f t="shared" ca="1" si="0"/>
        <v>CADUCADO</v>
      </c>
      <c r="F7" s="364" t="str">
        <f t="shared" ca="1" si="1"/>
        <v>ALERTA</v>
      </c>
      <c r="G7" s="357" t="s">
        <v>1615</v>
      </c>
      <c r="H7" s="359" t="s">
        <v>1824</v>
      </c>
      <c r="I7" s="359" t="s">
        <v>1830</v>
      </c>
      <c r="J7" s="359" t="s">
        <v>1177</v>
      </c>
      <c r="K7" s="361">
        <v>52001</v>
      </c>
      <c r="L7" s="172"/>
      <c r="M7" s="58" t="str">
        <f t="shared" si="2"/>
        <v>D1101-04</v>
      </c>
      <c r="N7" s="58" t="str">
        <f t="shared" si="3"/>
        <v>1</v>
      </c>
      <c r="O7" s="432" t="s">
        <v>2018</v>
      </c>
      <c r="P7" s="432"/>
      <c r="Q7" s="465">
        <v>19</v>
      </c>
      <c r="R7" s="432"/>
      <c r="S7" s="432"/>
      <c r="T7" s="825" t="s">
        <v>3843</v>
      </c>
      <c r="U7" s="828">
        <f>COUNTIFS($C$6:$C$225, "&gt;="&amp;U10, $C$6:$C$225, "&lt;="&amp;U11, $A$6:$A$225, "&lt;&gt;F",$G$6:$G$225, "B" )</f>
        <v>0</v>
      </c>
      <c r="V7" s="828">
        <f>COUNTIFS($C$6:$C$225, "&gt;="&amp;V10, $C$6:$C$225, "&lt;="&amp;V11, $A$6:$A$225, "&lt;&gt;F",$G$6:$G$225, "B" )</f>
        <v>2</v>
      </c>
      <c r="W7" s="828">
        <f>COUNTIFS($C$6:$C$225, "&gt;="&amp;W10, $C$6:$C$225, "&lt;="&amp;W11, $A$6:$A$225, "&lt;&gt;F",$G$6:$G$225, "B" )</f>
        <v>1</v>
      </c>
      <c r="X7" s="828">
        <f>COUNTIFS($C$6:$C$225, "&gt;="&amp;X10, $C$6:$C$225, "&lt;="&amp;X11, $A$6:$A$225, "&lt;&gt;F",$G$6:$G$225, "B" )</f>
        <v>1</v>
      </c>
      <c r="Y7" s="828">
        <f>COUNTIFS($C$6:$C$225, "&gt;="&amp;Y10, $C$6:$C$225, "&lt;="&amp;Y11, $A$6:$A$225, "&lt;&gt;F",$G$6:$G$225, "B" )</f>
        <v>13</v>
      </c>
      <c r="Z7" s="828">
        <f>COUNTIFS($C$6:$C$225,"&gt;="&amp;Z12, $C$6:$C$225, "&lt;="&amp;Z13, $A$6:$A$225, "&lt;&gt;F",$G$6:$G$225, "A")</f>
        <v>0</v>
      </c>
      <c r="AA7" s="851">
        <f>SUM(U7:Y7)</f>
        <v>17</v>
      </c>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c r="DB7" s="432"/>
      <c r="DC7" s="432"/>
      <c r="DD7" s="432"/>
      <c r="DE7" s="432"/>
      <c r="DF7" s="432"/>
      <c r="DG7" s="432"/>
      <c r="DH7" s="432"/>
      <c r="DI7" s="432"/>
      <c r="DJ7" s="432"/>
      <c r="DK7" s="432"/>
      <c r="DL7" s="432"/>
      <c r="DM7" s="432"/>
      <c r="DN7" s="432"/>
      <c r="DO7" s="432"/>
      <c r="DP7" s="432"/>
    </row>
    <row r="8" spans="1:120" s="20" customFormat="1" ht="31.5" customHeight="1">
      <c r="A8" s="351" t="s">
        <v>2018</v>
      </c>
      <c r="B8" s="357" t="s">
        <v>1819</v>
      </c>
      <c r="C8" s="551">
        <v>40547</v>
      </c>
      <c r="D8" s="364">
        <v>44198</v>
      </c>
      <c r="E8" s="364" t="str">
        <f t="shared" ca="1" si="0"/>
        <v>CADUCADO</v>
      </c>
      <c r="F8" s="364" t="str">
        <f t="shared" ca="1" si="1"/>
        <v>ALERTA</v>
      </c>
      <c r="G8" s="357" t="s">
        <v>1615</v>
      </c>
      <c r="H8" s="359" t="s">
        <v>1825</v>
      </c>
      <c r="I8" s="359" t="s">
        <v>1831</v>
      </c>
      <c r="J8" s="359" t="s">
        <v>1177</v>
      </c>
      <c r="K8" s="361">
        <v>52002</v>
      </c>
      <c r="L8" s="172"/>
      <c r="M8" s="58" t="str">
        <f t="shared" si="2"/>
        <v>D1101-04</v>
      </c>
      <c r="N8" s="58" t="str">
        <f t="shared" si="3"/>
        <v>2</v>
      </c>
      <c r="O8" s="432" t="s">
        <v>2017</v>
      </c>
      <c r="P8" s="432"/>
      <c r="Q8" s="465">
        <v>8</v>
      </c>
      <c r="R8" s="432"/>
      <c r="S8" s="432"/>
      <c r="T8" s="825" t="s">
        <v>3844</v>
      </c>
      <c r="U8" s="828">
        <f>COUNTIFS($C$6:$C$225, "&gt;="&amp;U10, $C$6:$C$225, "&lt;="&amp;U11, $A$6:$A$225, "&lt;&gt;F",$G$6:$G$225, "C" )</f>
        <v>0</v>
      </c>
      <c r="V8" s="828">
        <f>COUNTIFS($C$6:$C$225, "&gt;="&amp;V10, $C$6:$C$225, "&lt;="&amp;V11, $A$6:$A$225, "&lt;&gt;F",$G$6:$G$225, "C" )</f>
        <v>0</v>
      </c>
      <c r="W8" s="828">
        <f>COUNTIFS($C$6:$C$225, "&gt;="&amp;W10, $C$6:$C$225, "&lt;="&amp;W11, $A$6:$A$225, "&lt;&gt;F",$G$6:$G$225, "C" )</f>
        <v>0</v>
      </c>
      <c r="X8" s="828">
        <f>COUNTIFS($C$6:$C$225, "&gt;="&amp;X10, $C$6:$C$225, "&lt;="&amp;X11, $A$6:$A$225, "&lt;&gt;F",$G$6:$G$225, "C" )</f>
        <v>0</v>
      </c>
      <c r="Y8" s="828">
        <f>COUNTIFS($C$6:$C$225, "&gt;="&amp;Y10, $C$6:$C$225, "&lt;="&amp;Y11, $A$6:$A$225, "&lt;&gt;F",$G$6:$G$225, "C" )</f>
        <v>1</v>
      </c>
      <c r="Z8" s="828">
        <f>COUNTIFS($C$6:$C$225,"&gt;="&amp;Z13, $C$6:$C$225, "&lt;="&amp;Z14, $A$6:$A$225, "&lt;&gt;F",$G$6:$G$225, "A")</f>
        <v>0</v>
      </c>
      <c r="AA8" s="851">
        <f>SUM(U8:Y8)</f>
        <v>1</v>
      </c>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432"/>
      <c r="CS8" s="432"/>
      <c r="CT8" s="432"/>
      <c r="CU8" s="432"/>
      <c r="CV8" s="432"/>
      <c r="CW8" s="432"/>
      <c r="CX8" s="432"/>
      <c r="CY8" s="432"/>
      <c r="CZ8" s="432"/>
      <c r="DA8" s="432"/>
      <c r="DB8" s="432"/>
      <c r="DC8" s="432"/>
      <c r="DD8" s="432"/>
      <c r="DE8" s="432"/>
      <c r="DF8" s="432"/>
      <c r="DG8" s="432"/>
      <c r="DH8" s="432"/>
      <c r="DI8" s="432"/>
      <c r="DJ8" s="432"/>
      <c r="DK8" s="432"/>
      <c r="DL8" s="432"/>
      <c r="DM8" s="432"/>
      <c r="DN8" s="432"/>
      <c r="DO8" s="432"/>
      <c r="DP8" s="432"/>
    </row>
    <row r="9" spans="1:120" s="20" customFormat="1" ht="36" customHeight="1" thickBot="1">
      <c r="A9" s="351" t="s">
        <v>2018</v>
      </c>
      <c r="B9" s="357" t="s">
        <v>1820</v>
      </c>
      <c r="C9" s="551">
        <v>40547</v>
      </c>
      <c r="D9" s="364">
        <v>44198</v>
      </c>
      <c r="E9" s="364" t="str">
        <f t="shared" ca="1" si="0"/>
        <v>CADUCADO</v>
      </c>
      <c r="F9" s="364" t="str">
        <f t="shared" ca="1" si="1"/>
        <v>ALERTA</v>
      </c>
      <c r="G9" s="357" t="s">
        <v>1615</v>
      </c>
      <c r="H9" s="359" t="s">
        <v>1826</v>
      </c>
      <c r="I9" s="359" t="s">
        <v>1430</v>
      </c>
      <c r="J9" s="359" t="s">
        <v>1177</v>
      </c>
      <c r="K9" s="361">
        <v>52003</v>
      </c>
      <c r="L9" s="172"/>
      <c r="M9" s="58" t="str">
        <f t="shared" si="2"/>
        <v>D1101-04</v>
      </c>
      <c r="N9" s="58" t="str">
        <f t="shared" si="3"/>
        <v>3</v>
      </c>
      <c r="O9" s="432" t="s">
        <v>2026</v>
      </c>
      <c r="P9" s="432"/>
      <c r="Q9" s="465">
        <v>2</v>
      </c>
      <c r="R9" s="432"/>
      <c r="S9" s="432"/>
      <c r="T9" s="826" t="s">
        <v>3845</v>
      </c>
      <c r="U9" s="829">
        <f>COUNTIFS($C$6:$C$225, "&gt;="&amp;U10, $C$6:$C$225, "&lt;="&amp;U11, $A$6:$A$225, "&lt;&gt;F",$G$6:$G$225, "D" )</f>
        <v>0</v>
      </c>
      <c r="V9" s="829">
        <f>COUNTIFS($C$6:$C$225, "&gt;="&amp;V10, $C$6:$C$225, "&lt;="&amp;V11, $A$6:$A$225, "&lt;&gt;F",$G$6:$G$225, "D" )</f>
        <v>1</v>
      </c>
      <c r="W9" s="829">
        <f>COUNTIFS($C$6:$C$225, "&gt;="&amp;W10, $C$6:$C$225, "&lt;="&amp;W11, $A$6:$A$225, "&lt;&gt;F",$G$6:$G$225, "D" )</f>
        <v>0</v>
      </c>
      <c r="X9" s="829">
        <f>COUNTIFS($C$6:$C$225, "&gt;="&amp;X10, $C$6:$C$225, "&lt;="&amp;X11, $A$6:$A$225, "&lt;&gt;F",$G$6:$G$225, "D" )</f>
        <v>0</v>
      </c>
      <c r="Y9" s="829">
        <f>COUNTIFS($C$6:$C$225, "&gt;="&amp;Y10, $C$6:$C$225, "&lt;="&amp;Y11, $A$6:$A$225, "&lt;&gt;F",$G$6:$G$225, "D" )</f>
        <v>0</v>
      </c>
      <c r="Z9" s="829">
        <f>COUNTIFS($C$6:$C$225,"&gt;="&amp;Z14, $C$6:$C$225, "&lt;="&amp;#REF!, $A$6:$A$225, "&lt;&gt;F",$G$6:$G$225, "A")</f>
        <v>0</v>
      </c>
      <c r="AA9" s="852">
        <f>SUM(U9:Y9)</f>
        <v>1</v>
      </c>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row>
    <row r="10" spans="1:120" s="20" customFormat="1" ht="45.75" thickTop="1">
      <c r="A10" s="351" t="s">
        <v>2018</v>
      </c>
      <c r="B10" s="357" t="s">
        <v>1821</v>
      </c>
      <c r="C10" s="551">
        <v>40547</v>
      </c>
      <c r="D10" s="364">
        <v>44198</v>
      </c>
      <c r="E10" s="364" t="str">
        <f t="shared" ca="1" si="0"/>
        <v>CADUCADO</v>
      </c>
      <c r="F10" s="364" t="str">
        <f t="shared" ca="1" si="1"/>
        <v>ALERTA</v>
      </c>
      <c r="G10" s="357" t="s">
        <v>1615</v>
      </c>
      <c r="H10" s="359" t="s">
        <v>1827</v>
      </c>
      <c r="I10" s="359" t="s">
        <v>1431</v>
      </c>
      <c r="J10" s="359" t="s">
        <v>1177</v>
      </c>
      <c r="K10" s="361">
        <v>52005</v>
      </c>
      <c r="L10" s="172"/>
      <c r="M10" s="58" t="str">
        <f t="shared" si="2"/>
        <v>D1101-04</v>
      </c>
      <c r="N10" s="58" t="str">
        <f t="shared" si="3"/>
        <v>4</v>
      </c>
      <c r="O10" s="432" t="s">
        <v>2023</v>
      </c>
      <c r="P10" s="432"/>
      <c r="Q10" s="465">
        <v>33</v>
      </c>
      <c r="R10" s="432"/>
      <c r="S10" s="432"/>
      <c r="T10" s="665"/>
      <c r="U10" s="817">
        <v>40909</v>
      </c>
      <c r="V10" s="817">
        <v>41275</v>
      </c>
      <c r="W10" s="817">
        <v>41640</v>
      </c>
      <c r="X10" s="817">
        <v>42005</v>
      </c>
      <c r="Y10" s="817">
        <v>42370</v>
      </c>
      <c r="Z10" s="817">
        <v>40909</v>
      </c>
      <c r="AA10" s="665"/>
    </row>
    <row r="11" spans="1:120" s="20" customFormat="1" ht="60">
      <c r="A11" s="351" t="s">
        <v>2018</v>
      </c>
      <c r="B11" s="357" t="s">
        <v>1822</v>
      </c>
      <c r="C11" s="551">
        <v>40547</v>
      </c>
      <c r="D11" s="364">
        <v>44198</v>
      </c>
      <c r="E11" s="364" t="str">
        <f t="shared" ca="1" si="0"/>
        <v>CADUCADO</v>
      </c>
      <c r="F11" s="364" t="str">
        <f t="shared" ca="1" si="1"/>
        <v>ALERTA</v>
      </c>
      <c r="G11" s="357" t="s">
        <v>1615</v>
      </c>
      <c r="H11" s="359" t="s">
        <v>1828</v>
      </c>
      <c r="I11" s="359" t="s">
        <v>1714</v>
      </c>
      <c r="J11" s="359" t="s">
        <v>1177</v>
      </c>
      <c r="K11" s="361">
        <v>52010</v>
      </c>
      <c r="L11" s="172"/>
      <c r="M11" s="58" t="str">
        <f t="shared" si="2"/>
        <v>D1101-04</v>
      </c>
      <c r="N11" s="58" t="str">
        <f t="shared" si="3"/>
        <v>5</v>
      </c>
      <c r="O11" s="432"/>
      <c r="P11" s="432"/>
      <c r="Q11" s="432"/>
      <c r="R11" s="432"/>
      <c r="S11" s="432"/>
      <c r="T11" s="2"/>
      <c r="U11" s="818">
        <v>41274</v>
      </c>
      <c r="V11" s="818">
        <v>41639</v>
      </c>
      <c r="W11" s="818">
        <v>42004</v>
      </c>
      <c r="X11" s="818">
        <v>42369</v>
      </c>
      <c r="Y11" s="818">
        <v>42735</v>
      </c>
      <c r="Z11" s="818">
        <v>42735</v>
      </c>
      <c r="AA11" s="2"/>
    </row>
    <row r="12" spans="1:120" s="20" customFormat="1" ht="63.75" customHeight="1">
      <c r="A12" s="351" t="s">
        <v>2018</v>
      </c>
      <c r="B12" s="357" t="s">
        <v>1823</v>
      </c>
      <c r="C12" s="551">
        <v>40547</v>
      </c>
      <c r="D12" s="364">
        <v>44198</v>
      </c>
      <c r="E12" s="364" t="str">
        <f t="shared" ca="1" si="0"/>
        <v>CADUCADO</v>
      </c>
      <c r="F12" s="364" t="str">
        <f t="shared" ca="1" si="1"/>
        <v>ALERTA</v>
      </c>
      <c r="G12" s="357" t="s">
        <v>1615</v>
      </c>
      <c r="H12" s="359" t="s">
        <v>1829</v>
      </c>
      <c r="I12" s="359" t="s">
        <v>1269</v>
      </c>
      <c r="J12" s="359" t="s">
        <v>1177</v>
      </c>
      <c r="K12" s="361">
        <v>52011</v>
      </c>
      <c r="L12" s="172"/>
      <c r="M12" s="58" t="str">
        <f t="shared" si="2"/>
        <v>D1101-04</v>
      </c>
      <c r="N12" s="58" t="str">
        <f t="shared" si="3"/>
        <v>6</v>
      </c>
      <c r="O12" s="432"/>
      <c r="P12" s="432"/>
      <c r="Q12" s="432"/>
      <c r="R12" s="432"/>
      <c r="S12" s="432"/>
      <c r="T12" s="432"/>
      <c r="U12" s="432"/>
      <c r="V12" s="432"/>
      <c r="W12" s="432"/>
    </row>
    <row r="13" spans="1:120" s="20" customFormat="1" ht="45">
      <c r="A13" s="447" t="s">
        <v>2026</v>
      </c>
      <c r="B13" s="553" t="s">
        <v>1511</v>
      </c>
      <c r="C13" s="554">
        <v>40644</v>
      </c>
      <c r="D13" s="555">
        <v>44287</v>
      </c>
      <c r="E13" s="555" t="str">
        <f t="shared" ca="1" si="0"/>
        <v>VIGENTE</v>
      </c>
      <c r="F13" s="555" t="str">
        <f t="shared" ca="1" si="1"/>
        <v>ALERTA</v>
      </c>
      <c r="G13" s="375" t="s">
        <v>1615</v>
      </c>
      <c r="H13" s="556" t="s">
        <v>3620</v>
      </c>
      <c r="I13" s="448" t="s">
        <v>3621</v>
      </c>
      <c r="J13" s="399" t="s">
        <v>3623</v>
      </c>
      <c r="K13" s="383" t="s">
        <v>3622</v>
      </c>
      <c r="L13" s="172"/>
      <c r="M13" s="58" t="str">
        <f t="shared" si="2"/>
        <v>D1104-11</v>
      </c>
      <c r="N13" s="58" t="str">
        <f t="shared" si="3"/>
        <v/>
      </c>
      <c r="O13" s="432"/>
      <c r="P13" s="432"/>
      <c r="Q13" s="432"/>
      <c r="R13" s="432"/>
      <c r="S13" s="432"/>
      <c r="T13" s="432"/>
      <c r="U13" s="432"/>
      <c r="V13" s="432"/>
      <c r="W13" s="432"/>
    </row>
    <row r="14" spans="1:120" s="20" customFormat="1" ht="28.5" customHeight="1">
      <c r="A14" s="351" t="s">
        <v>2017</v>
      </c>
      <c r="B14" s="253" t="s">
        <v>1781</v>
      </c>
      <c r="C14" s="551">
        <v>40696</v>
      </c>
      <c r="D14" s="364">
        <v>44349</v>
      </c>
      <c r="E14" s="364" t="str">
        <f t="shared" ca="1" si="0"/>
        <v>VIGENTE</v>
      </c>
      <c r="F14" s="364" t="str">
        <f t="shared" ca="1" si="1"/>
        <v>ALERTA</v>
      </c>
      <c r="G14" s="357" t="s">
        <v>1616</v>
      </c>
      <c r="H14" s="359" t="s">
        <v>1691</v>
      </c>
      <c r="I14" s="359" t="s">
        <v>1443</v>
      </c>
      <c r="J14" s="359" t="s">
        <v>792</v>
      </c>
      <c r="K14" s="361" t="s">
        <v>793</v>
      </c>
      <c r="L14" s="172"/>
      <c r="M14" s="58" t="e">
        <f>IF(ISNUMBER(FIND("/",#REF!,1)),MID(#REF!,1,FIND("/",#REF!,1)-1),#REF!)</f>
        <v>#REF!</v>
      </c>
      <c r="N14" s="58" t="str">
        <f>IF(ISNUMBER(FIND("/",#REF!,1)),MID(#REF!,FIND("/",#REF!,1)+1,LEN(#REF!)),"")</f>
        <v/>
      </c>
      <c r="O14" s="432"/>
      <c r="P14" s="432"/>
      <c r="Q14" s="432"/>
      <c r="R14" s="432"/>
      <c r="S14" s="432"/>
      <c r="T14" s="432"/>
      <c r="U14" s="432"/>
      <c r="V14" s="432"/>
      <c r="W14" s="432"/>
    </row>
    <row r="15" spans="1:120" s="166" customFormat="1" ht="51" customHeight="1">
      <c r="A15" s="351" t="s">
        <v>2017</v>
      </c>
      <c r="B15" s="253" t="s">
        <v>156</v>
      </c>
      <c r="C15" s="254">
        <v>41345</v>
      </c>
      <c r="D15" s="255">
        <v>44986</v>
      </c>
      <c r="E15" s="255" t="str">
        <f t="shared" ca="1" si="0"/>
        <v>VIGENTE</v>
      </c>
      <c r="F15" s="255" t="str">
        <f t="shared" ca="1" si="1"/>
        <v>OK</v>
      </c>
      <c r="G15" s="386" t="s">
        <v>1617</v>
      </c>
      <c r="H15" s="258" t="s">
        <v>157</v>
      </c>
      <c r="I15" s="258" t="s">
        <v>158</v>
      </c>
      <c r="J15" s="258" t="s">
        <v>159</v>
      </c>
      <c r="K15" s="562" t="s">
        <v>688</v>
      </c>
      <c r="L15" s="172"/>
      <c r="M15" s="172" t="e">
        <f>IF(ISNUMBER(FIND("/",#REF!,1)),MID(#REF!,1,FIND("/",#REF!,1)-1),#REF!)</f>
        <v>#REF!</v>
      </c>
      <c r="N15" s="172" t="str">
        <f>IF(ISNUMBER(FIND("/",#REF!,1)),MID(#REF!,FIND("/",#REF!,1)+1,LEN(#REF!)),"")</f>
        <v/>
      </c>
      <c r="O15" s="1696"/>
      <c r="P15" s="1696"/>
      <c r="Q15" s="1696"/>
      <c r="R15" s="1696"/>
      <c r="S15" s="1696"/>
      <c r="T15" s="1696"/>
      <c r="U15" s="1696"/>
      <c r="V15" s="1696"/>
      <c r="W15" s="1696"/>
    </row>
    <row r="16" spans="1:120" s="166" customFormat="1" ht="31.5" customHeight="1">
      <c r="A16" s="1690" t="s">
        <v>2019</v>
      </c>
      <c r="B16" s="1691" t="s">
        <v>255</v>
      </c>
      <c r="C16" s="1692">
        <v>41402</v>
      </c>
      <c r="D16" s="1037">
        <v>45054</v>
      </c>
      <c r="E16" s="1037" t="str">
        <f t="shared" ca="1" si="0"/>
        <v>VIGENTE</v>
      </c>
      <c r="F16" s="1037" t="str">
        <f t="shared" ca="1" si="1"/>
        <v>OK</v>
      </c>
      <c r="G16" s="1693" t="s">
        <v>1615</v>
      </c>
      <c r="H16" s="1694" t="s">
        <v>256</v>
      </c>
      <c r="I16" s="1694" t="s">
        <v>257</v>
      </c>
      <c r="J16" s="1694"/>
      <c r="K16" s="1695"/>
      <c r="L16" s="172"/>
      <c r="M16" s="172" t="e">
        <f>IF(ISNUMBER(FIND("/",#REF!,1)),MID(#REF!,1,FIND("/",#REF!,1)-1),#REF!)</f>
        <v>#REF!</v>
      </c>
      <c r="N16" s="172" t="str">
        <f>IF(ISNUMBER(FIND("/",#REF!,1)),MID(#REF!,FIND("/",#REF!,1)+1,LEN(#REF!)),"")</f>
        <v/>
      </c>
      <c r="O16" s="1696"/>
      <c r="P16" s="1696"/>
      <c r="Q16" s="1696"/>
      <c r="R16" s="1696"/>
      <c r="S16" s="1696"/>
      <c r="T16" s="1696"/>
      <c r="U16" s="1696"/>
      <c r="V16" s="1696"/>
      <c r="W16" s="1696"/>
    </row>
    <row r="17" spans="1:23" s="166" customFormat="1" ht="31.5" customHeight="1">
      <c r="A17" s="351" t="s">
        <v>2018</v>
      </c>
      <c r="B17" s="253" t="s">
        <v>258</v>
      </c>
      <c r="C17" s="254">
        <v>41402</v>
      </c>
      <c r="D17" s="255">
        <v>45054</v>
      </c>
      <c r="E17" s="255" t="str">
        <f t="shared" ca="1" si="0"/>
        <v>VIGENTE</v>
      </c>
      <c r="F17" s="255" t="str">
        <f t="shared" ca="1" si="1"/>
        <v>OK</v>
      </c>
      <c r="G17" s="386" t="s">
        <v>1615</v>
      </c>
      <c r="H17" s="258" t="s">
        <v>260</v>
      </c>
      <c r="I17" s="258" t="s">
        <v>257</v>
      </c>
      <c r="J17" s="258" t="s">
        <v>262</v>
      </c>
      <c r="K17" s="562" t="s">
        <v>263</v>
      </c>
      <c r="L17" s="172"/>
      <c r="M17" s="172" t="e">
        <f>IF(ISNUMBER(FIND("/",#REF!,1)),MID(#REF!,1,FIND("/",#REF!,1)-1),#REF!)</f>
        <v>#REF!</v>
      </c>
      <c r="N17" s="172" t="str">
        <f>IF(ISNUMBER(FIND("/",#REF!,1)),MID(#REF!,FIND("/",#REF!,1)+1,LEN(#REF!)),"")</f>
        <v/>
      </c>
      <c r="O17" s="1696"/>
      <c r="P17" s="1696"/>
      <c r="Q17" s="1696"/>
      <c r="R17" s="1696"/>
      <c r="S17" s="1696"/>
      <c r="T17" s="1696"/>
      <c r="U17" s="1696"/>
      <c r="V17" s="1696"/>
      <c r="W17" s="1696"/>
    </row>
    <row r="18" spans="1:23" s="166" customFormat="1" ht="38.25" customHeight="1">
      <c r="A18" s="351" t="s">
        <v>2018</v>
      </c>
      <c r="B18" s="253" t="s">
        <v>259</v>
      </c>
      <c r="C18" s="254">
        <v>41402</v>
      </c>
      <c r="D18" s="255">
        <v>45054</v>
      </c>
      <c r="E18" s="255" t="str">
        <f t="shared" ca="1" si="0"/>
        <v>VIGENTE</v>
      </c>
      <c r="F18" s="255" t="str">
        <f t="shared" ca="1" si="1"/>
        <v>OK</v>
      </c>
      <c r="G18" s="386" t="s">
        <v>1615</v>
      </c>
      <c r="H18" s="258" t="s">
        <v>261</v>
      </c>
      <c r="I18" s="258" t="s">
        <v>257</v>
      </c>
      <c r="J18" s="258" t="s">
        <v>262</v>
      </c>
      <c r="K18" s="562" t="s">
        <v>264</v>
      </c>
      <c r="L18" s="172"/>
      <c r="M18" s="172" t="e">
        <f>IF(ISNUMBER(FIND("/",#REF!,1)),MID(#REF!,1,FIND("/",#REF!,1)-1),#REF!)</f>
        <v>#REF!</v>
      </c>
      <c r="N18" s="172" t="str">
        <f>IF(ISNUMBER(FIND("/",#REF!,1)),MID(#REF!,FIND("/",#REF!,1)+1,LEN(#REF!)),"")</f>
        <v/>
      </c>
      <c r="O18" s="1696"/>
      <c r="P18" s="1696"/>
      <c r="Q18" s="1696"/>
      <c r="R18" s="1696"/>
      <c r="S18" s="1696"/>
      <c r="T18" s="1696"/>
      <c r="U18" s="1696"/>
      <c r="V18" s="1696"/>
      <c r="W18" s="1696"/>
    </row>
    <row r="19" spans="1:23" s="171" customFormat="1" ht="30">
      <c r="A19" s="351" t="s">
        <v>2017</v>
      </c>
      <c r="B19" s="253" t="s">
        <v>2425</v>
      </c>
      <c r="C19" s="254">
        <v>41985</v>
      </c>
      <c r="D19" s="255">
        <v>45627</v>
      </c>
      <c r="E19" s="255" t="str">
        <f t="shared" ca="1" si="0"/>
        <v>VIGENTE</v>
      </c>
      <c r="F19" s="255" t="str">
        <f t="shared" ca="1" si="1"/>
        <v>OK</v>
      </c>
      <c r="G19" s="386" t="s">
        <v>1615</v>
      </c>
      <c r="H19" s="258" t="s">
        <v>2424</v>
      </c>
      <c r="I19" s="278" t="s">
        <v>2426</v>
      </c>
      <c r="J19" s="258" t="s">
        <v>2427</v>
      </c>
      <c r="K19" s="372" t="s">
        <v>2428</v>
      </c>
      <c r="L19" s="172"/>
      <c r="M19" s="172" t="str">
        <f>IF(ISNUMBER(FIND("/",$B16,1)),MID($B16,1,FIND("/",$B16,1)-1),$B16)</f>
        <v>D1305-52</v>
      </c>
      <c r="N19" s="172" t="str">
        <f>IF(ISNUMBER(FIND("/",$B16,1)),MID($B16,FIND("/",$B16,1)+1,LEN($B16)),"")</f>
        <v/>
      </c>
      <c r="O19" s="1696"/>
      <c r="P19" s="1696"/>
      <c r="Q19" s="1696"/>
      <c r="R19" s="1696"/>
      <c r="S19" s="1696"/>
      <c r="T19" s="1696"/>
      <c r="U19" s="1696"/>
      <c r="V19" s="1696"/>
      <c r="W19" s="1696"/>
    </row>
    <row r="20" spans="1:23" s="515" customFormat="1" ht="30">
      <c r="A20" s="351" t="s">
        <v>2017</v>
      </c>
      <c r="B20" s="253" t="s">
        <v>2699</v>
      </c>
      <c r="C20" s="254">
        <v>42346</v>
      </c>
      <c r="D20" s="255">
        <v>44166</v>
      </c>
      <c r="E20" s="255" t="str">
        <f t="shared" ca="1" si="0"/>
        <v>CADUCADO</v>
      </c>
      <c r="F20" s="255" t="str">
        <f t="shared" ca="1" si="1"/>
        <v>ALERTA</v>
      </c>
      <c r="G20" s="386" t="s">
        <v>1615</v>
      </c>
      <c r="H20" s="540" t="s">
        <v>2697</v>
      </c>
      <c r="I20" s="278" t="s">
        <v>2698</v>
      </c>
      <c r="J20" s="258"/>
      <c r="K20" s="562">
        <v>1001121</v>
      </c>
      <c r="L20" s="172"/>
      <c r="M20" s="58" t="str">
        <f>IF(ISNUMBER(FIND("/",$B17,1)),MID($B17,1,FIND("/",$B17,1)-1),$B17)</f>
        <v>D1305-52</v>
      </c>
      <c r="N20" s="58" t="str">
        <f>IF(ISNUMBER(FIND("/",$B17,1)),MID($B17,FIND("/",$B17,1)+1,LEN($B17)),"")</f>
        <v>1</v>
      </c>
      <c r="O20" s="432"/>
      <c r="P20" s="432"/>
      <c r="Q20" s="432"/>
      <c r="R20" s="432"/>
      <c r="S20" s="432"/>
      <c r="T20" s="432"/>
      <c r="U20" s="432"/>
      <c r="V20" s="432"/>
      <c r="W20" s="432"/>
    </row>
    <row r="21" spans="1:23" s="515" customFormat="1" ht="30">
      <c r="A21" s="557" t="s">
        <v>2019</v>
      </c>
      <c r="B21" s="247" t="s">
        <v>3017</v>
      </c>
      <c r="C21" s="559">
        <v>42471</v>
      </c>
      <c r="D21" s="274">
        <v>44287</v>
      </c>
      <c r="E21" s="274" t="str">
        <f t="shared" ca="1" si="0"/>
        <v>VIGENTE</v>
      </c>
      <c r="F21" s="274" t="str">
        <f t="shared" ca="1" si="1"/>
        <v>ALERTA</v>
      </c>
      <c r="G21" s="558" t="s">
        <v>1615</v>
      </c>
      <c r="H21" s="402" t="s">
        <v>3021</v>
      </c>
      <c r="I21" s="403" t="s">
        <v>3022</v>
      </c>
      <c r="J21" s="560" t="s">
        <v>3023</v>
      </c>
      <c r="K21" s="561"/>
      <c r="L21" s="172"/>
      <c r="M21" s="58" t="str">
        <f>IF(ISNUMBER(FIND("/",$B18,1)),MID($B18,1,FIND("/",$B18,1)-1),$B18)</f>
        <v>D1305-52</v>
      </c>
      <c r="N21" s="58" t="str">
        <f>IF(ISNUMBER(FIND("/",$B18,1)),MID($B18,FIND("/",$B18,1)+1,LEN($B18)),"")</f>
        <v>2</v>
      </c>
      <c r="O21" s="432"/>
      <c r="P21" s="432"/>
      <c r="Q21" s="432"/>
      <c r="R21" s="432"/>
      <c r="S21" s="432"/>
      <c r="T21" s="432"/>
      <c r="U21" s="432"/>
      <c r="V21" s="432"/>
      <c r="W21" s="432"/>
    </row>
    <row r="22" spans="1:23" s="515" customFormat="1" ht="30">
      <c r="A22" s="351" t="s">
        <v>2018</v>
      </c>
      <c r="B22" s="253" t="s">
        <v>3044</v>
      </c>
      <c r="C22" s="254">
        <v>42471</v>
      </c>
      <c r="D22" s="255">
        <v>44287</v>
      </c>
      <c r="E22" s="255" t="str">
        <f t="shared" ca="1" si="0"/>
        <v>VIGENTE</v>
      </c>
      <c r="F22" s="255" t="str">
        <f t="shared" ca="1" si="1"/>
        <v>ALERTA</v>
      </c>
      <c r="G22" s="386" t="s">
        <v>1615</v>
      </c>
      <c r="H22" s="563" t="s">
        <v>3024</v>
      </c>
      <c r="I22" s="278" t="s">
        <v>3022</v>
      </c>
      <c r="J22" s="540" t="s">
        <v>3023</v>
      </c>
      <c r="K22" s="372" t="s">
        <v>3034</v>
      </c>
      <c r="L22" s="172"/>
      <c r="M22" s="58" t="e">
        <f>IF(ISNUMBER(FIND("/",#REF!,1)),MID(#REF!,1,FIND("/",#REF!,1)-1),#REF!)</f>
        <v>#REF!</v>
      </c>
      <c r="N22" s="58" t="str">
        <f>IF(ISNUMBER(FIND("/",#REF!,1)),MID(#REF!,FIND("/",#REF!,1)+1,LEN(#REF!)),"")</f>
        <v/>
      </c>
      <c r="O22" s="432"/>
      <c r="P22" s="432"/>
      <c r="Q22" s="432"/>
      <c r="R22" s="432"/>
      <c r="S22" s="432"/>
      <c r="T22" s="432"/>
      <c r="U22" s="432"/>
      <c r="V22" s="432"/>
      <c r="W22" s="432"/>
    </row>
    <row r="23" spans="1:23" s="515" customFormat="1" ht="32.25" customHeight="1">
      <c r="A23" s="351" t="s">
        <v>2018</v>
      </c>
      <c r="B23" s="253" t="s">
        <v>3045</v>
      </c>
      <c r="C23" s="254">
        <v>42471</v>
      </c>
      <c r="D23" s="255">
        <v>44287</v>
      </c>
      <c r="E23" s="255" t="str">
        <f t="shared" ca="1" si="0"/>
        <v>VIGENTE</v>
      </c>
      <c r="F23" s="255" t="str">
        <f t="shared" ca="1" si="1"/>
        <v>ALERTA</v>
      </c>
      <c r="G23" s="386" t="s">
        <v>1615</v>
      </c>
      <c r="H23" s="563" t="s">
        <v>3025</v>
      </c>
      <c r="I23" s="278" t="s">
        <v>3022</v>
      </c>
      <c r="J23" s="540" t="s">
        <v>3023</v>
      </c>
      <c r="K23" s="372" t="s">
        <v>3035</v>
      </c>
      <c r="L23" s="172"/>
      <c r="M23" s="58" t="str">
        <f t="shared" ref="M23:M25" si="4">IF(ISNUMBER(FIND("/",$B19,1)),MID($B19,1,FIND("/",$B19,1)-1),$B19)</f>
        <v>D1412-55</v>
      </c>
      <c r="N23" s="58" t="str">
        <f t="shared" ref="N23:N25" si="5">IF(ISNUMBER(FIND("/",$B19,1)),MID($B19,FIND("/",$B19,1)+1,LEN($B19)),"")</f>
        <v/>
      </c>
      <c r="O23" s="432"/>
      <c r="P23" s="432"/>
      <c r="Q23" s="432"/>
      <c r="R23" s="432"/>
      <c r="S23" s="432"/>
      <c r="T23" s="432"/>
      <c r="U23" s="432"/>
      <c r="V23" s="432"/>
      <c r="W23" s="432"/>
    </row>
    <row r="24" spans="1:23" s="515" customFormat="1" ht="32.25" customHeight="1">
      <c r="A24" s="351" t="s">
        <v>2018</v>
      </c>
      <c r="B24" s="253" t="s">
        <v>3046</v>
      </c>
      <c r="C24" s="254">
        <v>42471</v>
      </c>
      <c r="D24" s="255">
        <v>44287</v>
      </c>
      <c r="E24" s="255" t="str">
        <f t="shared" ca="1" si="0"/>
        <v>VIGENTE</v>
      </c>
      <c r="F24" s="255" t="str">
        <f t="shared" ca="1" si="1"/>
        <v>ALERTA</v>
      </c>
      <c r="G24" s="386" t="s">
        <v>1615</v>
      </c>
      <c r="H24" s="563" t="s">
        <v>3026</v>
      </c>
      <c r="I24" s="278" t="s">
        <v>3022</v>
      </c>
      <c r="J24" s="540" t="s">
        <v>3023</v>
      </c>
      <c r="K24" s="372" t="s">
        <v>3036</v>
      </c>
      <c r="L24" s="172"/>
      <c r="M24" s="58" t="str">
        <f t="shared" si="4"/>
        <v>D1512-53</v>
      </c>
      <c r="N24" s="58" t="str">
        <f t="shared" si="5"/>
        <v/>
      </c>
      <c r="O24" s="432"/>
      <c r="P24" s="432"/>
      <c r="Q24" s="432"/>
      <c r="R24" s="432"/>
      <c r="S24" s="432"/>
      <c r="T24" s="432"/>
      <c r="U24" s="432"/>
      <c r="V24" s="432"/>
      <c r="W24" s="432"/>
    </row>
    <row r="25" spans="1:23" s="515" customFormat="1" ht="32.25" customHeight="1">
      <c r="A25" s="351" t="s">
        <v>2018</v>
      </c>
      <c r="B25" s="253" t="s">
        <v>3047</v>
      </c>
      <c r="C25" s="254">
        <v>42471</v>
      </c>
      <c r="D25" s="255">
        <v>44287</v>
      </c>
      <c r="E25" s="255" t="str">
        <f t="shared" ca="1" si="0"/>
        <v>VIGENTE</v>
      </c>
      <c r="F25" s="255" t="str">
        <f t="shared" ca="1" si="1"/>
        <v>ALERTA</v>
      </c>
      <c r="G25" s="386" t="s">
        <v>1615</v>
      </c>
      <c r="H25" s="563" t="s">
        <v>3027</v>
      </c>
      <c r="I25" s="278" t="s">
        <v>3022</v>
      </c>
      <c r="J25" s="540" t="s">
        <v>3023</v>
      </c>
      <c r="K25" s="372" t="s">
        <v>3037</v>
      </c>
      <c r="L25" s="172"/>
      <c r="M25" s="58" t="str">
        <f t="shared" si="4"/>
        <v>D1604-26</v>
      </c>
      <c r="N25" s="58" t="str">
        <f t="shared" si="5"/>
        <v/>
      </c>
      <c r="O25" s="432"/>
      <c r="P25" s="432"/>
      <c r="Q25" s="432"/>
      <c r="R25" s="432"/>
      <c r="S25" s="432"/>
      <c r="T25" s="432"/>
      <c r="U25" s="432"/>
      <c r="V25" s="432"/>
      <c r="W25" s="432"/>
    </row>
    <row r="26" spans="1:23" s="515" customFormat="1" ht="32.25" customHeight="1">
      <c r="A26" s="351" t="s">
        <v>2018</v>
      </c>
      <c r="B26" s="253" t="s">
        <v>3048</v>
      </c>
      <c r="C26" s="254">
        <v>42471</v>
      </c>
      <c r="D26" s="255">
        <v>44287</v>
      </c>
      <c r="E26" s="255" t="str">
        <f t="shared" ca="1" si="0"/>
        <v>VIGENTE</v>
      </c>
      <c r="F26" s="255" t="str">
        <f t="shared" ca="1" si="1"/>
        <v>ALERTA</v>
      </c>
      <c r="G26" s="386" t="s">
        <v>1615</v>
      </c>
      <c r="H26" s="563" t="s">
        <v>3028</v>
      </c>
      <c r="I26" s="278" t="s">
        <v>3022</v>
      </c>
      <c r="J26" s="540" t="s">
        <v>3023</v>
      </c>
      <c r="K26" s="372" t="s">
        <v>3038</v>
      </c>
      <c r="L26" s="172"/>
      <c r="M26" s="58"/>
      <c r="N26" s="58"/>
      <c r="O26" s="432"/>
      <c r="P26" s="432"/>
      <c r="Q26" s="432"/>
      <c r="R26" s="432"/>
      <c r="S26" s="432"/>
      <c r="T26" s="432"/>
      <c r="U26" s="432"/>
      <c r="V26" s="432"/>
      <c r="W26" s="432"/>
    </row>
    <row r="27" spans="1:23" s="515" customFormat="1" ht="32.25" customHeight="1">
      <c r="A27" s="351" t="s">
        <v>2018</v>
      </c>
      <c r="B27" s="253" t="s">
        <v>3049</v>
      </c>
      <c r="C27" s="254">
        <v>42471</v>
      </c>
      <c r="D27" s="255">
        <v>44287</v>
      </c>
      <c r="E27" s="255" t="str">
        <f t="shared" ca="1" si="0"/>
        <v>VIGENTE</v>
      </c>
      <c r="F27" s="255" t="str">
        <f t="shared" ca="1" si="1"/>
        <v>ALERTA</v>
      </c>
      <c r="G27" s="386" t="s">
        <v>1615</v>
      </c>
      <c r="H27" s="563" t="s">
        <v>3029</v>
      </c>
      <c r="I27" s="278" t="s">
        <v>3022</v>
      </c>
      <c r="J27" s="540" t="s">
        <v>3023</v>
      </c>
      <c r="K27" s="372" t="s">
        <v>3039</v>
      </c>
      <c r="L27" s="172"/>
      <c r="M27" s="58"/>
      <c r="N27" s="58"/>
      <c r="O27" s="432"/>
      <c r="P27" s="432"/>
      <c r="Q27" s="432"/>
      <c r="R27" s="432"/>
      <c r="S27" s="432"/>
      <c r="T27" s="432"/>
      <c r="U27" s="432"/>
      <c r="V27" s="432"/>
      <c r="W27" s="432"/>
    </row>
    <row r="28" spans="1:23" s="515" customFormat="1" ht="32.25" customHeight="1">
      <c r="A28" s="351" t="s">
        <v>2018</v>
      </c>
      <c r="B28" s="253" t="s">
        <v>3050</v>
      </c>
      <c r="C28" s="254">
        <v>42471</v>
      </c>
      <c r="D28" s="255">
        <v>44287</v>
      </c>
      <c r="E28" s="255" t="str">
        <f t="shared" ca="1" si="0"/>
        <v>VIGENTE</v>
      </c>
      <c r="F28" s="255" t="str">
        <f t="shared" ca="1" si="1"/>
        <v>ALERTA</v>
      </c>
      <c r="G28" s="386" t="s">
        <v>1615</v>
      </c>
      <c r="H28" s="563" t="s">
        <v>3030</v>
      </c>
      <c r="I28" s="278" t="s">
        <v>3022</v>
      </c>
      <c r="J28" s="540" t="s">
        <v>3023</v>
      </c>
      <c r="K28" s="372" t="s">
        <v>3040</v>
      </c>
      <c r="L28" s="172"/>
      <c r="M28" s="58"/>
      <c r="N28" s="58"/>
      <c r="O28" s="432"/>
      <c r="P28" s="432"/>
      <c r="Q28" s="432"/>
      <c r="R28" s="432"/>
      <c r="S28" s="432"/>
      <c r="T28" s="432"/>
      <c r="U28" s="432"/>
      <c r="V28" s="432"/>
      <c r="W28" s="432"/>
    </row>
    <row r="29" spans="1:23" s="515" customFormat="1" ht="32.25" customHeight="1">
      <c r="A29" s="351" t="s">
        <v>2018</v>
      </c>
      <c r="B29" s="253" t="s">
        <v>3051</v>
      </c>
      <c r="C29" s="254">
        <v>42471</v>
      </c>
      <c r="D29" s="255">
        <v>44287</v>
      </c>
      <c r="E29" s="255" t="str">
        <f t="shared" ca="1" si="0"/>
        <v>VIGENTE</v>
      </c>
      <c r="F29" s="255" t="str">
        <f t="shared" ca="1" si="1"/>
        <v>ALERTA</v>
      </c>
      <c r="G29" s="386" t="s">
        <v>1615</v>
      </c>
      <c r="H29" s="563" t="s">
        <v>3031</v>
      </c>
      <c r="I29" s="278" t="s">
        <v>3022</v>
      </c>
      <c r="J29" s="540" t="s">
        <v>3023</v>
      </c>
      <c r="K29" s="372" t="s">
        <v>3041</v>
      </c>
      <c r="L29" s="172"/>
      <c r="M29" s="58"/>
      <c r="N29" s="58"/>
      <c r="O29" s="432"/>
      <c r="P29" s="432"/>
      <c r="Q29" s="432"/>
      <c r="R29" s="432"/>
      <c r="S29" s="432"/>
      <c r="T29" s="432"/>
      <c r="U29" s="432"/>
      <c r="V29" s="432"/>
      <c r="W29" s="432"/>
    </row>
    <row r="30" spans="1:23" s="515" customFormat="1" ht="32.25" customHeight="1">
      <c r="A30" s="351" t="s">
        <v>2018</v>
      </c>
      <c r="B30" s="253" t="s">
        <v>3052</v>
      </c>
      <c r="C30" s="254">
        <v>42471</v>
      </c>
      <c r="D30" s="255">
        <v>44287</v>
      </c>
      <c r="E30" s="255" t="str">
        <f t="shared" ca="1" si="0"/>
        <v>VIGENTE</v>
      </c>
      <c r="F30" s="255" t="str">
        <f t="shared" ca="1" si="1"/>
        <v>ALERTA</v>
      </c>
      <c r="G30" s="386" t="s">
        <v>1615</v>
      </c>
      <c r="H30" s="563" t="s">
        <v>3032</v>
      </c>
      <c r="I30" s="278" t="s">
        <v>3022</v>
      </c>
      <c r="J30" s="540" t="s">
        <v>3023</v>
      </c>
      <c r="K30" s="372" t="s">
        <v>3042</v>
      </c>
      <c r="L30" s="172"/>
      <c r="M30" s="58"/>
      <c r="N30" s="58"/>
      <c r="O30" s="432"/>
      <c r="P30" s="432"/>
      <c r="Q30" s="432"/>
      <c r="R30" s="432"/>
      <c r="S30" s="432"/>
      <c r="T30" s="432"/>
      <c r="U30" s="432"/>
      <c r="V30" s="432"/>
      <c r="W30" s="432"/>
    </row>
    <row r="31" spans="1:23" s="515" customFormat="1" ht="32.25" customHeight="1">
      <c r="A31" s="351" t="s">
        <v>2018</v>
      </c>
      <c r="B31" s="253" t="s">
        <v>3053</v>
      </c>
      <c r="C31" s="254">
        <v>42471</v>
      </c>
      <c r="D31" s="255">
        <v>44287</v>
      </c>
      <c r="E31" s="255" t="str">
        <f t="shared" ca="1" si="0"/>
        <v>VIGENTE</v>
      </c>
      <c r="F31" s="255" t="str">
        <f t="shared" ca="1" si="1"/>
        <v>ALERTA</v>
      </c>
      <c r="G31" s="386" t="s">
        <v>1615</v>
      </c>
      <c r="H31" s="563" t="s">
        <v>3033</v>
      </c>
      <c r="I31" s="278" t="s">
        <v>3022</v>
      </c>
      <c r="J31" s="540" t="s">
        <v>3023</v>
      </c>
      <c r="K31" s="372" t="s">
        <v>3043</v>
      </c>
      <c r="L31" s="172"/>
      <c r="M31" s="58"/>
      <c r="N31" s="58"/>
      <c r="O31" s="432"/>
      <c r="P31" s="432"/>
      <c r="Q31" s="432"/>
      <c r="R31" s="432"/>
      <c r="S31" s="432"/>
      <c r="T31" s="432"/>
      <c r="U31" s="432"/>
      <c r="V31" s="432"/>
      <c r="W31" s="432"/>
    </row>
    <row r="32" spans="1:23" s="515" customFormat="1" ht="42" customHeight="1">
      <c r="A32" s="351" t="s">
        <v>2017</v>
      </c>
      <c r="B32" s="253" t="s">
        <v>3054</v>
      </c>
      <c r="C32" s="254">
        <v>42471</v>
      </c>
      <c r="D32" s="255">
        <v>44287</v>
      </c>
      <c r="E32" s="255" t="str">
        <f t="shared" ca="1" si="0"/>
        <v>VIGENTE</v>
      </c>
      <c r="F32" s="255" t="str">
        <f t="shared" ca="1" si="1"/>
        <v>ALERTA</v>
      </c>
      <c r="G32" s="386" t="s">
        <v>1615</v>
      </c>
      <c r="H32" s="258" t="s">
        <v>3055</v>
      </c>
      <c r="I32" s="278" t="s">
        <v>3058</v>
      </c>
      <c r="J32" s="540" t="s">
        <v>3056</v>
      </c>
      <c r="K32" s="562" t="s">
        <v>3057</v>
      </c>
      <c r="L32" s="172"/>
      <c r="M32" s="58"/>
      <c r="N32" s="58"/>
      <c r="O32" s="432"/>
      <c r="P32" s="432"/>
      <c r="Q32" s="432"/>
      <c r="R32" s="432"/>
      <c r="S32" s="432"/>
      <c r="T32" s="432"/>
      <c r="U32" s="432"/>
      <c r="V32" s="432"/>
      <c r="W32" s="432"/>
    </row>
    <row r="33" spans="1:23" s="515" customFormat="1" ht="49.5" customHeight="1">
      <c r="A33" s="351" t="s">
        <v>2017</v>
      </c>
      <c r="B33" s="253" t="s">
        <v>3104</v>
      </c>
      <c r="C33" s="254">
        <v>42500</v>
      </c>
      <c r="D33" s="255">
        <v>44317</v>
      </c>
      <c r="E33" s="255" t="str">
        <f t="shared" ca="1" si="0"/>
        <v>VIGENTE</v>
      </c>
      <c r="F33" s="255" t="str">
        <f t="shared" ca="1" si="1"/>
        <v>ALERTA</v>
      </c>
      <c r="G33" s="386" t="s">
        <v>1615</v>
      </c>
      <c r="H33" s="258" t="s">
        <v>3105</v>
      </c>
      <c r="I33" s="278" t="s">
        <v>3107</v>
      </c>
      <c r="J33" s="540" t="s">
        <v>3106</v>
      </c>
      <c r="K33" s="562">
        <v>1001360</v>
      </c>
      <c r="L33" s="172"/>
      <c r="M33" s="58"/>
      <c r="N33" s="58"/>
      <c r="O33" s="432"/>
      <c r="P33" s="432"/>
      <c r="Q33" s="432"/>
      <c r="R33" s="432"/>
      <c r="S33" s="432"/>
      <c r="T33" s="432"/>
      <c r="U33" s="432"/>
      <c r="V33" s="432"/>
      <c r="W33" s="432"/>
    </row>
    <row r="34" spans="1:23" s="515" customFormat="1" ht="35.25" customHeight="1">
      <c r="A34" s="351" t="s">
        <v>2017</v>
      </c>
      <c r="B34" s="253" t="s">
        <v>3685</v>
      </c>
      <c r="C34" s="254">
        <v>42662</v>
      </c>
      <c r="D34" s="255">
        <v>44470</v>
      </c>
      <c r="E34" s="255" t="str">
        <f t="shared" ca="1" si="0"/>
        <v>VIGENTE</v>
      </c>
      <c r="F34" s="255" t="str">
        <f t="shared" ca="1" si="1"/>
        <v>OK</v>
      </c>
      <c r="G34" s="386" t="s">
        <v>1616</v>
      </c>
      <c r="H34" s="258" t="s">
        <v>1092</v>
      </c>
      <c r="I34" s="278" t="s">
        <v>3686</v>
      </c>
      <c r="J34" s="540" t="s">
        <v>3687</v>
      </c>
      <c r="K34" s="372" t="s">
        <v>3688</v>
      </c>
      <c r="L34" s="172"/>
      <c r="M34" s="58" t="str">
        <f>IF(ISNUMBER(FIND("/",$B30,1)),MID($B30,1,FIND("/",$B30,1)-1),$B30)</f>
        <v>D1604-26</v>
      </c>
      <c r="N34" s="58" t="str">
        <f>IF(ISNUMBER(FIND("/",$B30,1)),MID($B30,FIND("/",$B30,1)+1,LEN($B30)),"")</f>
        <v>9</v>
      </c>
      <c r="O34" s="432"/>
      <c r="P34" s="432"/>
      <c r="Q34" s="432"/>
      <c r="R34" s="432"/>
      <c r="S34" s="432"/>
      <c r="T34" s="432"/>
      <c r="U34" s="432"/>
      <c r="V34" s="432"/>
      <c r="W34" s="432"/>
    </row>
    <row r="35" spans="1:23" s="515" customFormat="1" ht="45.75" thickBot="1">
      <c r="A35" s="424" t="s">
        <v>2017</v>
      </c>
      <c r="B35" s="409" t="s">
        <v>3738</v>
      </c>
      <c r="C35" s="564">
        <v>42685</v>
      </c>
      <c r="D35" s="527">
        <v>44501</v>
      </c>
      <c r="E35" s="527" t="str">
        <f t="shared" ca="1" si="0"/>
        <v>VIGENTE</v>
      </c>
      <c r="F35" s="527" t="str">
        <f t="shared" ca="1" si="1"/>
        <v>OK</v>
      </c>
      <c r="G35" s="565" t="s">
        <v>1615</v>
      </c>
      <c r="H35" s="410" t="s">
        <v>3739</v>
      </c>
      <c r="I35" s="411" t="s">
        <v>3740</v>
      </c>
      <c r="J35" s="566" t="s">
        <v>3741</v>
      </c>
      <c r="K35" s="567" t="s">
        <v>3742</v>
      </c>
      <c r="L35" s="172"/>
      <c r="M35" s="58"/>
      <c r="N35" s="58"/>
      <c r="O35" s="432"/>
      <c r="P35" s="432"/>
      <c r="Q35" s="432"/>
      <c r="R35" s="432"/>
      <c r="S35" s="432"/>
      <c r="T35" s="432"/>
      <c r="U35" s="432"/>
      <c r="V35" s="432"/>
      <c r="W35" s="432"/>
    </row>
    <row r="36" spans="1:23" s="515" customFormat="1" ht="15.75" thickTop="1">
      <c r="A36" s="2318" t="s">
        <v>2732</v>
      </c>
      <c r="B36" s="2319"/>
      <c r="C36" s="516"/>
      <c r="D36" s="517"/>
      <c r="E36" s="517"/>
      <c r="F36" s="517"/>
      <c r="G36" s="173"/>
      <c r="H36" s="158"/>
      <c r="I36" s="148"/>
      <c r="J36" s="166"/>
      <c r="K36" s="172"/>
      <c r="L36" s="172"/>
      <c r="M36" s="58"/>
      <c r="N36" s="58"/>
      <c r="O36" s="432"/>
      <c r="P36" s="432"/>
      <c r="Q36" s="432"/>
      <c r="R36" s="432"/>
      <c r="S36" s="432"/>
      <c r="T36" s="432"/>
      <c r="U36" s="432"/>
      <c r="V36" s="432"/>
      <c r="W36" s="432"/>
    </row>
    <row r="37" spans="1:23" s="515" customFormat="1">
      <c r="A37" s="423"/>
      <c r="B37" s="506"/>
      <c r="C37" s="516"/>
      <c r="D37" s="517"/>
      <c r="E37" s="517"/>
      <c r="F37" s="517"/>
      <c r="G37" s="173"/>
      <c r="H37" s="158"/>
      <c r="I37" s="148"/>
      <c r="J37" s="166"/>
      <c r="K37" s="172"/>
      <c r="L37" s="518"/>
      <c r="M37" s="518"/>
      <c r="N37" s="58"/>
      <c r="O37" s="432"/>
      <c r="P37" s="432"/>
      <c r="Q37" s="432"/>
      <c r="R37" s="432"/>
      <c r="S37" s="432"/>
      <c r="T37" s="432"/>
      <c r="U37" s="432"/>
      <c r="V37" s="432"/>
      <c r="W37" s="432"/>
    </row>
    <row r="38" spans="1:23" s="515" customFormat="1" ht="34.5" customHeight="1">
      <c r="A38" s="519"/>
      <c r="B38" s="519"/>
      <c r="C38" s="519"/>
      <c r="D38" s="519"/>
      <c r="E38" s="519"/>
      <c r="F38" s="519"/>
      <c r="G38" s="519"/>
      <c r="H38" s="519"/>
      <c r="I38" s="519"/>
      <c r="J38" s="519"/>
      <c r="K38" s="519"/>
      <c r="L38" s="172"/>
      <c r="M38" s="58"/>
      <c r="N38" s="58"/>
      <c r="O38" s="432"/>
      <c r="P38" s="432"/>
      <c r="Q38" s="432"/>
      <c r="R38" s="432"/>
      <c r="S38" s="432"/>
      <c r="T38" s="432"/>
      <c r="U38" s="432"/>
      <c r="V38" s="432"/>
      <c r="W38" s="432"/>
    </row>
    <row r="39" spans="1:23" s="515" customFormat="1" ht="30">
      <c r="A39" s="523" t="s">
        <v>2029</v>
      </c>
      <c r="B39" s="523" t="s">
        <v>2030</v>
      </c>
      <c r="C39" s="523" t="s">
        <v>2031</v>
      </c>
      <c r="D39" s="523" t="s">
        <v>2032</v>
      </c>
      <c r="E39" s="666"/>
      <c r="F39" s="666"/>
      <c r="G39" s="12"/>
      <c r="H39" s="109"/>
      <c r="I39" s="15"/>
      <c r="J39" s="13"/>
      <c r="K39" s="15"/>
      <c r="L39" s="172"/>
      <c r="M39" s="58"/>
      <c r="N39" s="58"/>
      <c r="O39" s="432"/>
      <c r="P39" s="432"/>
      <c r="Q39" s="432"/>
      <c r="R39" s="432"/>
      <c r="S39" s="432"/>
      <c r="T39" s="432"/>
      <c r="U39" s="432"/>
      <c r="V39" s="432"/>
      <c r="W39" s="432"/>
    </row>
    <row r="40" spans="1:23" s="515" customFormat="1">
      <c r="A40" s="568">
        <f>COUNTIF($A5:$A37,"P")</f>
        <v>9</v>
      </c>
      <c r="B40" s="568">
        <f>COUNTIF($A5:$A37,"S*")</f>
        <v>1</v>
      </c>
      <c r="C40" s="568">
        <f>COUNTIF($A5:$A37,"F")</f>
        <v>3</v>
      </c>
      <c r="D40" s="568">
        <f>COUNTIF($A5:$A37,"P*") + COUNTIF($A5:$A37,"S2") *2 + COUNTIF($A5:$A37,"S3") *3 + COUNTIF($A5:$A37,"S4") *4</f>
        <v>30</v>
      </c>
      <c r="E40" s="12"/>
      <c r="F40" s="12"/>
      <c r="G40" s="8"/>
      <c r="H40" s="68"/>
      <c r="I40" s="15"/>
      <c r="J40" s="15"/>
      <c r="K40" s="15"/>
      <c r="L40" s="172"/>
      <c r="M40" s="58"/>
      <c r="N40" s="58"/>
      <c r="O40" s="432"/>
      <c r="P40" s="432"/>
      <c r="Q40" s="432"/>
      <c r="R40" s="432"/>
      <c r="S40" s="432"/>
      <c r="T40" s="432"/>
      <c r="U40" s="432"/>
      <c r="V40" s="432"/>
      <c r="W40" s="432"/>
    </row>
    <row r="41" spans="1:23" s="515" customFormat="1">
      <c r="A41" s="8"/>
      <c r="B41" s="8"/>
      <c r="C41" s="8"/>
      <c r="D41" s="8"/>
      <c r="E41" s="8"/>
      <c r="F41" s="8"/>
      <c r="G41" s="8"/>
      <c r="H41" s="15"/>
      <c r="I41" s="15"/>
      <c r="J41" s="15"/>
      <c r="K41" s="15"/>
      <c r="L41" s="172"/>
      <c r="M41" s="58"/>
      <c r="N41" s="58"/>
      <c r="O41" s="432"/>
      <c r="P41" s="432"/>
      <c r="Q41" s="432"/>
      <c r="R41" s="432"/>
      <c r="S41" s="432"/>
      <c r="T41" s="432"/>
      <c r="U41" s="432"/>
      <c r="V41" s="432"/>
      <c r="W41" s="432"/>
    </row>
    <row r="42" spans="1:23" s="519" customFormat="1">
      <c r="A42" s="8"/>
      <c r="B42" s="8"/>
      <c r="C42" s="8"/>
      <c r="D42" s="8"/>
      <c r="E42" s="8"/>
      <c r="F42" s="8"/>
      <c r="G42" s="8"/>
      <c r="H42" s="15"/>
      <c r="I42" s="15"/>
      <c r="J42" s="15"/>
      <c r="K42" s="15"/>
      <c r="L42" s="88"/>
      <c r="M42" s="8" t="str">
        <f>IF(ISNUMBER(FIND("/",$B31,1)),MID($B31,1,FIND("/",$B31,1)-1),$B31)</f>
        <v>D1604-26</v>
      </c>
      <c r="N42" s="8" t="str">
        <f>IF(ISNUMBER(FIND("/",$B31,1)),MID($B31,FIND("/",$B31,1)+1,LEN($B31)),"")</f>
        <v>10</v>
      </c>
      <c r="O42" s="107"/>
      <c r="P42" s="107"/>
      <c r="Q42" s="107"/>
      <c r="R42" s="107"/>
      <c r="S42" s="107"/>
      <c r="T42" s="107"/>
      <c r="U42" s="107"/>
      <c r="V42" s="107"/>
      <c r="W42" s="107"/>
    </row>
    <row r="43" spans="1:23" s="519" customFormat="1">
      <c r="A43" s="8"/>
      <c r="B43" s="8"/>
      <c r="C43" s="8"/>
      <c r="D43" s="8"/>
      <c r="E43" s="8"/>
      <c r="F43" s="8"/>
      <c r="G43" s="8"/>
      <c r="H43" s="15"/>
      <c r="I43" s="15"/>
      <c r="J43" s="15"/>
      <c r="K43" s="15"/>
      <c r="L43" s="88"/>
      <c r="M43" s="8" t="str">
        <f>IF(ISNUMBER(FIND("/",$B39,1)),MID($B39,1,FIND("/",$B39,1)-1),$B39)</f>
        <v>SISTEMAS</v>
      </c>
      <c r="N43" s="8" t="str">
        <f>IF(ISNUMBER(FIND("/",$B39,1)),MID($B39,FIND("/",$B39,1)+1,LEN($B39)),"")</f>
        <v/>
      </c>
      <c r="O43" s="107"/>
      <c r="P43" s="107"/>
      <c r="Q43" s="107"/>
      <c r="R43" s="107"/>
      <c r="S43" s="107"/>
      <c r="T43" s="107"/>
      <c r="U43" s="107"/>
      <c r="V43" s="107"/>
      <c r="W43" s="107"/>
    </row>
    <row r="44" spans="1:23" s="66" customFormat="1">
      <c r="A44" s="8"/>
      <c r="B44" s="8"/>
      <c r="C44" s="8"/>
      <c r="D44" s="8"/>
      <c r="E44" s="8"/>
      <c r="F44" s="8"/>
      <c r="G44" s="8"/>
      <c r="H44" s="15"/>
      <c r="I44" s="15"/>
      <c r="J44" s="15"/>
      <c r="K44" s="15"/>
      <c r="L44" s="88"/>
      <c r="M44" s="8">
        <f t="shared" ref="M44:M53" si="6">IF(ISNUMBER(FIND("/",$B40,1)),MID($B40,1,FIND("/",$B40,1)-1),$B40)</f>
        <v>1</v>
      </c>
      <c r="N44" s="8" t="str">
        <f t="shared" ref="N44:N53" si="7">IF(ISNUMBER(FIND("/",$B40,1)),MID($B40,FIND("/",$B40,1)+1,LEN($B40)),"")</f>
        <v/>
      </c>
      <c r="O44" s="68"/>
      <c r="P44" s="68"/>
      <c r="Q44" s="68"/>
      <c r="R44" s="68"/>
      <c r="S44" s="68"/>
      <c r="T44" s="68"/>
      <c r="U44" s="68"/>
      <c r="V44" s="68"/>
      <c r="W44" s="68"/>
    </row>
    <row r="45" spans="1:23" s="519" customFormat="1">
      <c r="A45" s="15"/>
      <c r="B45" s="15"/>
      <c r="C45" s="15"/>
      <c r="D45" s="15"/>
      <c r="E45" s="15"/>
      <c r="F45" s="15"/>
      <c r="G45" s="15"/>
      <c r="H45" s="15"/>
      <c r="I45" s="15"/>
      <c r="J45" s="15"/>
      <c r="K45" s="15"/>
      <c r="L45" s="88"/>
      <c r="M45" s="8">
        <f t="shared" si="6"/>
        <v>0</v>
      </c>
      <c r="N45" s="8" t="str">
        <f t="shared" si="7"/>
        <v/>
      </c>
      <c r="O45" s="107"/>
      <c r="P45" s="107"/>
      <c r="Q45" s="107"/>
      <c r="R45" s="107"/>
      <c r="S45" s="107"/>
      <c r="T45" s="107"/>
      <c r="U45" s="107"/>
      <c r="V45" s="107"/>
      <c r="W45" s="107"/>
    </row>
    <row r="46" spans="1:23">
      <c r="A46" s="15"/>
      <c r="B46" s="15"/>
      <c r="C46" s="15"/>
      <c r="D46" s="15"/>
      <c r="E46" s="15"/>
      <c r="F46" s="15"/>
      <c r="G46" s="15"/>
      <c r="K46" s="15"/>
      <c r="L46" s="88"/>
      <c r="M46" s="8">
        <f t="shared" si="6"/>
        <v>0</v>
      </c>
      <c r="N46" s="8" t="str">
        <f t="shared" si="7"/>
        <v/>
      </c>
      <c r="O46" s="107"/>
      <c r="P46" s="107"/>
      <c r="Q46" s="107"/>
      <c r="R46" s="107"/>
      <c r="S46" s="107"/>
      <c r="T46" s="107"/>
      <c r="U46" s="107"/>
      <c r="V46" s="107"/>
      <c r="W46" s="107"/>
    </row>
    <row r="47" spans="1:23">
      <c r="A47" s="15"/>
      <c r="B47" s="15"/>
      <c r="C47" s="15"/>
      <c r="D47" s="15"/>
      <c r="E47" s="15"/>
      <c r="F47" s="15"/>
      <c r="G47" s="15"/>
      <c r="K47" s="15"/>
      <c r="L47" s="88"/>
      <c r="M47" s="8">
        <f t="shared" si="6"/>
        <v>0</v>
      </c>
      <c r="N47" s="8" t="str">
        <f t="shared" si="7"/>
        <v/>
      </c>
      <c r="O47" s="107"/>
      <c r="P47" s="107"/>
      <c r="Q47" s="107"/>
      <c r="R47" s="107"/>
      <c r="S47" s="107"/>
      <c r="T47" s="107"/>
      <c r="U47" s="107"/>
      <c r="V47" s="107"/>
      <c r="W47" s="107"/>
    </row>
    <row r="48" spans="1:23">
      <c r="A48" s="15"/>
      <c r="B48" s="15"/>
      <c r="C48" s="15"/>
      <c r="D48" s="15"/>
      <c r="E48" s="15"/>
      <c r="F48" s="15"/>
      <c r="G48" s="15"/>
      <c r="K48" s="15"/>
      <c r="L48" s="88"/>
      <c r="M48" s="8">
        <f t="shared" si="6"/>
        <v>0</v>
      </c>
      <c r="N48" s="8" t="str">
        <f t="shared" si="7"/>
        <v/>
      </c>
      <c r="O48" s="107"/>
      <c r="P48" s="107"/>
      <c r="Q48" s="107"/>
      <c r="R48" s="107"/>
      <c r="S48" s="107"/>
      <c r="T48" s="107"/>
      <c r="U48" s="107"/>
      <c r="V48" s="107"/>
      <c r="W48" s="107"/>
    </row>
    <row r="49" spans="1:23">
      <c r="A49" s="15"/>
      <c r="B49" s="15"/>
      <c r="C49" s="15"/>
      <c r="D49" s="15"/>
      <c r="E49" s="15"/>
      <c r="F49" s="15"/>
      <c r="G49" s="15"/>
      <c r="K49" s="15"/>
      <c r="L49" s="88"/>
      <c r="M49" s="8">
        <f t="shared" si="6"/>
        <v>0</v>
      </c>
      <c r="N49" s="8" t="str">
        <f t="shared" si="7"/>
        <v/>
      </c>
      <c r="O49" s="107"/>
      <c r="P49" s="107"/>
      <c r="Q49" s="107"/>
      <c r="R49" s="107"/>
      <c r="S49" s="107"/>
      <c r="T49" s="107"/>
      <c r="U49" s="107"/>
      <c r="V49" s="107"/>
      <c r="W49" s="107"/>
    </row>
    <row r="50" spans="1:23" hidden="1">
      <c r="A50" s="15"/>
      <c r="B50" s="15"/>
      <c r="C50" s="15"/>
      <c r="D50" s="15"/>
      <c r="E50" s="15"/>
      <c r="F50" s="15"/>
      <c r="G50" s="15"/>
      <c r="K50" s="15"/>
      <c r="L50" s="88"/>
      <c r="M50" s="8">
        <f t="shared" si="6"/>
        <v>0</v>
      </c>
      <c r="N50" s="8" t="str">
        <f t="shared" si="7"/>
        <v/>
      </c>
      <c r="O50" s="107"/>
      <c r="P50" s="107"/>
      <c r="Q50" s="107"/>
      <c r="R50" s="107"/>
      <c r="S50" s="107"/>
      <c r="T50" s="107"/>
      <c r="U50" s="107"/>
      <c r="V50" s="107"/>
      <c r="W50" s="107"/>
    </row>
    <row r="51" spans="1:23" hidden="1">
      <c r="A51" s="15"/>
      <c r="B51" s="15"/>
      <c r="C51" s="15"/>
      <c r="D51" s="15"/>
      <c r="E51" s="15"/>
      <c r="F51" s="15"/>
      <c r="G51" s="15"/>
      <c r="K51" s="15"/>
      <c r="L51" s="88"/>
      <c r="M51" s="8">
        <f t="shared" si="6"/>
        <v>0</v>
      </c>
      <c r="N51" s="8" t="str">
        <f t="shared" si="7"/>
        <v/>
      </c>
      <c r="O51" s="107"/>
      <c r="P51" s="107"/>
      <c r="Q51" s="107"/>
      <c r="R51" s="107"/>
      <c r="S51" s="107"/>
      <c r="T51" s="107"/>
      <c r="U51" s="107"/>
      <c r="V51" s="107"/>
      <c r="W51" s="107"/>
    </row>
    <row r="52" spans="1:23">
      <c r="A52" s="15"/>
      <c r="B52" s="15"/>
      <c r="C52" s="15"/>
      <c r="D52" s="15"/>
      <c r="E52" s="15"/>
      <c r="F52" s="15"/>
      <c r="G52" s="15"/>
      <c r="K52" s="15"/>
      <c r="L52" s="88"/>
      <c r="M52" s="8">
        <f t="shared" si="6"/>
        <v>0</v>
      </c>
      <c r="N52" s="8" t="str">
        <f t="shared" si="7"/>
        <v/>
      </c>
      <c r="O52" s="107"/>
      <c r="P52" s="107"/>
      <c r="Q52" s="107"/>
      <c r="R52" s="107"/>
      <c r="S52" s="107"/>
      <c r="T52" s="107"/>
      <c r="U52" s="107"/>
      <c r="V52" s="107"/>
      <c r="W52" s="107"/>
    </row>
    <row r="53" spans="1:23">
      <c r="A53" s="15"/>
      <c r="B53" s="15"/>
      <c r="C53" s="15"/>
      <c r="D53" s="15"/>
      <c r="E53" s="15"/>
      <c r="F53" s="15"/>
      <c r="G53" s="15"/>
      <c r="K53" s="15"/>
      <c r="L53" s="88"/>
      <c r="M53" s="8">
        <f t="shared" si="6"/>
        <v>0</v>
      </c>
      <c r="N53" s="8" t="str">
        <f t="shared" si="7"/>
        <v/>
      </c>
      <c r="O53" s="107"/>
      <c r="P53" s="107"/>
      <c r="Q53" s="107"/>
      <c r="R53" s="107"/>
      <c r="S53" s="107"/>
      <c r="T53" s="107"/>
      <c r="U53" s="107"/>
      <c r="V53" s="107"/>
      <c r="W53" s="107"/>
    </row>
    <row r="54" spans="1:23">
      <c r="A54" s="15"/>
      <c r="B54" s="15"/>
      <c r="C54" s="15"/>
      <c r="D54" s="15"/>
      <c r="E54" s="15"/>
      <c r="F54" s="15"/>
      <c r="G54" s="15"/>
      <c r="K54" s="15"/>
      <c r="M54" s="8">
        <f t="shared" ref="M54:M107" si="8">IF(ISNUMBER(FIND("/",$B46,1)),MID($B46,1,FIND("/",$B46,1)-1),$B46)</f>
        <v>0</v>
      </c>
      <c r="N54" s="8" t="str">
        <f t="shared" ref="N54:N107" si="9">IF(ISNUMBER(FIND("/",$B46,1)),MID($B46,FIND("/",$B46,1)+1,LEN($B46)),"")</f>
        <v/>
      </c>
      <c r="O54" s="107"/>
      <c r="P54" s="107"/>
      <c r="Q54" s="107"/>
      <c r="R54" s="107"/>
      <c r="S54" s="107"/>
      <c r="T54" s="107"/>
      <c r="U54" s="107"/>
      <c r="V54" s="107"/>
      <c r="W54" s="107"/>
    </row>
    <row r="55" spans="1:23">
      <c r="A55" s="15"/>
      <c r="B55" s="15"/>
      <c r="C55" s="15"/>
      <c r="D55" s="15"/>
      <c r="E55" s="15"/>
      <c r="F55" s="15"/>
      <c r="G55" s="15"/>
      <c r="K55" s="15"/>
      <c r="M55" s="8">
        <f t="shared" si="8"/>
        <v>0</v>
      </c>
      <c r="N55" s="8" t="str">
        <f t="shared" si="9"/>
        <v/>
      </c>
      <c r="O55" s="107"/>
      <c r="P55" s="107"/>
      <c r="Q55" s="107"/>
      <c r="R55" s="107"/>
      <c r="S55" s="107"/>
      <c r="T55" s="107"/>
      <c r="U55" s="107"/>
      <c r="V55" s="107"/>
      <c r="W55" s="107"/>
    </row>
    <row r="56" spans="1:23">
      <c r="A56" s="15"/>
      <c r="B56" s="15"/>
      <c r="C56" s="15"/>
      <c r="D56" s="15"/>
      <c r="E56" s="15"/>
      <c r="F56" s="15"/>
      <c r="G56" s="15"/>
      <c r="K56" s="15"/>
      <c r="M56" s="8">
        <f t="shared" si="8"/>
        <v>0</v>
      </c>
      <c r="N56" s="8" t="str">
        <f t="shared" si="9"/>
        <v/>
      </c>
      <c r="O56" s="107"/>
      <c r="P56" s="107"/>
      <c r="Q56" s="107"/>
      <c r="R56" s="107"/>
      <c r="S56" s="107"/>
      <c r="T56" s="107"/>
      <c r="U56" s="107"/>
      <c r="V56" s="107"/>
      <c r="W56" s="107"/>
    </row>
    <row r="57" spans="1:23">
      <c r="A57" s="15"/>
      <c r="B57" s="15"/>
      <c r="C57" s="15"/>
      <c r="D57" s="15"/>
      <c r="E57" s="15"/>
      <c r="F57" s="15"/>
      <c r="G57" s="15"/>
      <c r="K57" s="15"/>
      <c r="M57" s="8">
        <f t="shared" si="8"/>
        <v>0</v>
      </c>
      <c r="N57" s="8" t="str">
        <f t="shared" si="9"/>
        <v/>
      </c>
      <c r="O57" s="107"/>
      <c r="P57" s="107"/>
      <c r="Q57" s="107"/>
      <c r="R57" s="107"/>
      <c r="S57" s="107"/>
      <c r="T57" s="107"/>
      <c r="U57" s="107"/>
      <c r="V57" s="107"/>
      <c r="W57" s="107"/>
    </row>
    <row r="58" spans="1:23">
      <c r="A58" s="15"/>
      <c r="B58" s="15"/>
      <c r="C58" s="15"/>
      <c r="D58" s="15"/>
      <c r="E58" s="15"/>
      <c r="F58" s="15"/>
      <c r="G58" s="15"/>
      <c r="K58" s="15"/>
      <c r="M58" s="8">
        <f t="shared" si="8"/>
        <v>0</v>
      </c>
      <c r="N58" s="8" t="str">
        <f t="shared" si="9"/>
        <v/>
      </c>
      <c r="O58" s="107"/>
      <c r="P58" s="107"/>
      <c r="Q58" s="107"/>
      <c r="R58" s="107"/>
      <c r="S58" s="107"/>
      <c r="T58" s="107"/>
      <c r="U58" s="107"/>
      <c r="V58" s="107"/>
      <c r="W58" s="107"/>
    </row>
    <row r="59" spans="1:23">
      <c r="A59" s="15"/>
      <c r="B59" s="15"/>
      <c r="C59" s="15"/>
      <c r="D59" s="15"/>
      <c r="E59" s="15"/>
      <c r="F59" s="15"/>
      <c r="G59" s="15"/>
      <c r="K59" s="15"/>
      <c r="M59" s="8">
        <f t="shared" si="8"/>
        <v>0</v>
      </c>
      <c r="N59" s="8" t="str">
        <f t="shared" si="9"/>
        <v/>
      </c>
      <c r="O59" s="107"/>
      <c r="P59" s="107"/>
      <c r="Q59" s="107"/>
      <c r="R59" s="107"/>
      <c r="S59" s="107"/>
      <c r="T59" s="107"/>
      <c r="U59" s="107"/>
      <c r="V59" s="107"/>
      <c r="W59" s="107"/>
    </row>
    <row r="60" spans="1:23">
      <c r="A60" s="15"/>
      <c r="B60" s="15"/>
      <c r="C60" s="15"/>
      <c r="D60" s="15"/>
      <c r="E60" s="15"/>
      <c r="F60" s="15"/>
      <c r="G60" s="15"/>
      <c r="K60" s="15"/>
      <c r="M60" s="8">
        <f t="shared" si="8"/>
        <v>0</v>
      </c>
      <c r="N60" s="8" t="str">
        <f t="shared" si="9"/>
        <v/>
      </c>
      <c r="O60" s="107"/>
      <c r="P60" s="107"/>
      <c r="Q60" s="107"/>
      <c r="R60" s="107"/>
      <c r="S60" s="107"/>
      <c r="T60" s="107"/>
      <c r="U60" s="107"/>
      <c r="V60" s="107"/>
      <c r="W60" s="107"/>
    </row>
    <row r="61" spans="1:23">
      <c r="A61" s="15"/>
      <c r="B61" s="15"/>
      <c r="C61" s="15"/>
      <c r="D61" s="15"/>
      <c r="E61" s="15"/>
      <c r="F61" s="15"/>
      <c r="G61" s="15"/>
      <c r="K61" s="15"/>
      <c r="M61" s="8">
        <f t="shared" si="8"/>
        <v>0</v>
      </c>
      <c r="N61" s="8" t="str">
        <f t="shared" si="9"/>
        <v/>
      </c>
      <c r="O61" s="107"/>
      <c r="P61" s="107"/>
      <c r="Q61" s="107"/>
      <c r="R61" s="107"/>
      <c r="S61" s="107"/>
      <c r="T61" s="107"/>
      <c r="U61" s="107"/>
      <c r="V61" s="107"/>
      <c r="W61" s="107"/>
    </row>
    <row r="62" spans="1:23">
      <c r="A62" s="15"/>
      <c r="B62" s="15"/>
      <c r="C62" s="15"/>
      <c r="D62" s="15"/>
      <c r="E62" s="15"/>
      <c r="F62" s="15"/>
      <c r="G62" s="15"/>
      <c r="K62" s="15"/>
      <c r="M62" s="8">
        <f t="shared" si="8"/>
        <v>0</v>
      </c>
      <c r="N62" s="8" t="str">
        <f t="shared" si="9"/>
        <v/>
      </c>
      <c r="O62" s="107"/>
      <c r="P62" s="107"/>
      <c r="Q62" s="107"/>
      <c r="R62" s="107"/>
      <c r="S62" s="107"/>
      <c r="T62" s="107"/>
      <c r="U62" s="107"/>
      <c r="V62" s="107"/>
      <c r="W62" s="107"/>
    </row>
    <row r="63" spans="1:23">
      <c r="A63" s="15"/>
      <c r="B63" s="15"/>
      <c r="C63" s="15"/>
      <c r="D63" s="15"/>
      <c r="E63" s="15"/>
      <c r="F63" s="15"/>
      <c r="G63" s="15"/>
      <c r="K63" s="15"/>
      <c r="M63" s="8">
        <f t="shared" si="8"/>
        <v>0</v>
      </c>
      <c r="N63" s="8" t="str">
        <f t="shared" si="9"/>
        <v/>
      </c>
      <c r="O63" s="107"/>
      <c r="P63" s="107"/>
      <c r="Q63" s="107"/>
      <c r="R63" s="107"/>
      <c r="S63" s="107"/>
      <c r="T63" s="107"/>
      <c r="U63" s="107"/>
      <c r="V63" s="107"/>
      <c r="W63" s="107"/>
    </row>
    <row r="64" spans="1:23">
      <c r="A64" s="15"/>
      <c r="B64" s="15"/>
      <c r="C64" s="15"/>
      <c r="D64" s="15"/>
      <c r="E64" s="15"/>
      <c r="F64" s="15"/>
      <c r="G64" s="15"/>
      <c r="K64" s="15"/>
      <c r="M64" s="8">
        <f t="shared" si="8"/>
        <v>0</v>
      </c>
      <c r="N64" s="8" t="str">
        <f t="shared" si="9"/>
        <v/>
      </c>
      <c r="O64" s="107"/>
      <c r="P64" s="107"/>
      <c r="Q64" s="107"/>
      <c r="R64" s="107"/>
      <c r="S64" s="107"/>
      <c r="T64" s="107"/>
      <c r="U64" s="107"/>
      <c r="V64" s="107"/>
      <c r="W64" s="107"/>
    </row>
    <row r="65" spans="1:23">
      <c r="A65" s="15"/>
      <c r="B65" s="15"/>
      <c r="C65" s="15"/>
      <c r="D65" s="15"/>
      <c r="E65" s="15"/>
      <c r="F65" s="15"/>
      <c r="G65" s="15"/>
      <c r="K65" s="15"/>
      <c r="M65" s="8">
        <f t="shared" si="8"/>
        <v>0</v>
      </c>
      <c r="N65" s="8" t="str">
        <f t="shared" si="9"/>
        <v/>
      </c>
      <c r="O65" s="107"/>
      <c r="P65" s="107"/>
      <c r="Q65" s="107"/>
      <c r="R65" s="107"/>
      <c r="S65" s="107"/>
      <c r="T65" s="107"/>
      <c r="U65" s="107"/>
      <c r="V65" s="107"/>
      <c r="W65" s="107"/>
    </row>
    <row r="66" spans="1:23">
      <c r="A66" s="15"/>
      <c r="B66" s="15"/>
      <c r="C66" s="15"/>
      <c r="D66" s="15"/>
      <c r="E66" s="15"/>
      <c r="F66" s="15"/>
      <c r="G66" s="15"/>
      <c r="K66" s="15"/>
      <c r="L66" s="434"/>
      <c r="M66" s="8">
        <f t="shared" si="8"/>
        <v>0</v>
      </c>
      <c r="N66" s="8" t="str">
        <f t="shared" si="9"/>
        <v/>
      </c>
      <c r="O66" s="107"/>
      <c r="P66" s="107"/>
      <c r="Q66" s="107"/>
      <c r="R66" s="107"/>
      <c r="S66" s="107"/>
      <c r="T66" s="107"/>
      <c r="U66" s="107"/>
      <c r="V66" s="107"/>
      <c r="W66" s="107"/>
    </row>
    <row r="67" spans="1:23">
      <c r="A67" s="15"/>
      <c r="B67" s="15"/>
      <c r="C67" s="15"/>
      <c r="D67" s="15"/>
      <c r="E67" s="15"/>
      <c r="F67" s="15"/>
      <c r="G67" s="15"/>
      <c r="K67" s="15"/>
      <c r="M67" s="8">
        <f t="shared" si="8"/>
        <v>0</v>
      </c>
      <c r="N67" s="8" t="str">
        <f t="shared" si="9"/>
        <v/>
      </c>
      <c r="O67" s="107"/>
      <c r="P67" s="107"/>
      <c r="Q67" s="107"/>
      <c r="R67" s="107"/>
      <c r="S67" s="107"/>
      <c r="T67" s="107"/>
      <c r="U67" s="107"/>
      <c r="V67" s="107"/>
      <c r="W67" s="107"/>
    </row>
    <row r="68" spans="1:23">
      <c r="A68" s="15"/>
      <c r="B68" s="15"/>
      <c r="C68" s="15"/>
      <c r="D68" s="15"/>
      <c r="E68" s="15"/>
      <c r="F68" s="15"/>
      <c r="G68" s="15"/>
      <c r="K68" s="15"/>
      <c r="M68" s="8">
        <f t="shared" si="8"/>
        <v>0</v>
      </c>
      <c r="N68" s="8" t="str">
        <f t="shared" si="9"/>
        <v/>
      </c>
      <c r="O68" s="107"/>
      <c r="P68" s="107"/>
      <c r="Q68" s="107"/>
      <c r="R68" s="107"/>
      <c r="S68" s="107"/>
      <c r="T68" s="107"/>
      <c r="U68" s="107"/>
      <c r="V68" s="107"/>
      <c r="W68" s="107"/>
    </row>
    <row r="69" spans="1:23">
      <c r="A69" s="15"/>
      <c r="B69" s="15"/>
      <c r="C69" s="15"/>
      <c r="D69" s="15"/>
      <c r="E69" s="15"/>
      <c r="F69" s="15"/>
      <c r="G69" s="15"/>
      <c r="K69" s="15"/>
      <c r="M69" s="8">
        <f t="shared" si="8"/>
        <v>0</v>
      </c>
      <c r="N69" s="8" t="str">
        <f t="shared" si="9"/>
        <v/>
      </c>
      <c r="O69" s="107"/>
      <c r="P69" s="107"/>
      <c r="Q69" s="107"/>
      <c r="R69" s="107"/>
      <c r="S69" s="107"/>
      <c r="T69" s="107"/>
      <c r="U69" s="107"/>
      <c r="V69" s="107"/>
      <c r="W69" s="107"/>
    </row>
    <row r="70" spans="1:23">
      <c r="A70" s="15"/>
      <c r="B70" s="15"/>
      <c r="C70" s="15"/>
      <c r="D70" s="15"/>
      <c r="E70" s="15"/>
      <c r="F70" s="15"/>
      <c r="G70" s="15"/>
      <c r="K70" s="15"/>
      <c r="M70" s="8">
        <f t="shared" si="8"/>
        <v>0</v>
      </c>
      <c r="N70" s="8" t="str">
        <f t="shared" si="9"/>
        <v/>
      </c>
      <c r="O70" s="107"/>
      <c r="P70" s="107"/>
      <c r="Q70" s="107"/>
      <c r="R70" s="107"/>
      <c r="S70" s="107"/>
      <c r="T70" s="107"/>
      <c r="U70" s="107"/>
      <c r="V70" s="107"/>
      <c r="W70" s="107"/>
    </row>
    <row r="71" spans="1:23">
      <c r="A71" s="15"/>
      <c r="B71" s="15"/>
      <c r="C71" s="15"/>
      <c r="D71" s="15"/>
      <c r="E71" s="15"/>
      <c r="F71" s="15"/>
      <c r="G71" s="15"/>
      <c r="K71" s="15"/>
      <c r="M71" s="8">
        <f t="shared" si="8"/>
        <v>0</v>
      </c>
      <c r="N71" s="8" t="str">
        <f t="shared" si="9"/>
        <v/>
      </c>
      <c r="O71" s="107"/>
      <c r="P71" s="107"/>
      <c r="Q71" s="107"/>
      <c r="R71" s="107"/>
      <c r="S71" s="107"/>
      <c r="T71" s="107"/>
      <c r="U71" s="107"/>
      <c r="V71" s="107"/>
      <c r="W71" s="107"/>
    </row>
    <row r="72" spans="1:23">
      <c r="A72" s="15"/>
      <c r="B72" s="15"/>
      <c r="C72" s="15"/>
      <c r="D72" s="15"/>
      <c r="E72" s="15"/>
      <c r="F72" s="15"/>
      <c r="G72" s="15"/>
      <c r="K72" s="15"/>
      <c r="M72" s="8">
        <f t="shared" si="8"/>
        <v>0</v>
      </c>
      <c r="N72" s="8" t="str">
        <f t="shared" si="9"/>
        <v/>
      </c>
      <c r="O72" s="107"/>
      <c r="P72" s="107"/>
      <c r="Q72" s="107"/>
      <c r="R72" s="107"/>
      <c r="S72" s="107"/>
      <c r="T72" s="107"/>
      <c r="U72" s="107"/>
      <c r="V72" s="107"/>
      <c r="W72" s="107"/>
    </row>
    <row r="73" spans="1:23">
      <c r="A73" s="15"/>
      <c r="B73" s="15"/>
      <c r="C73" s="15"/>
      <c r="D73" s="15"/>
      <c r="E73" s="15"/>
      <c r="F73" s="15"/>
      <c r="G73" s="15"/>
      <c r="K73" s="15"/>
      <c r="M73" s="8">
        <f t="shared" si="8"/>
        <v>0</v>
      </c>
      <c r="N73" s="8" t="str">
        <f t="shared" si="9"/>
        <v/>
      </c>
      <c r="O73" s="107"/>
      <c r="P73" s="107"/>
      <c r="Q73" s="107"/>
      <c r="R73" s="107"/>
      <c r="S73" s="107"/>
      <c r="T73" s="107"/>
      <c r="U73" s="107"/>
      <c r="V73" s="107"/>
      <c r="W73" s="107"/>
    </row>
    <row r="74" spans="1:23">
      <c r="A74" s="15"/>
      <c r="B74" s="15"/>
      <c r="C74" s="15"/>
      <c r="D74" s="15"/>
      <c r="E74" s="15"/>
      <c r="F74" s="15"/>
      <c r="G74" s="15"/>
      <c r="K74" s="15"/>
      <c r="M74" s="8">
        <f t="shared" si="8"/>
        <v>0</v>
      </c>
      <c r="N74" s="8" t="str">
        <f t="shared" si="9"/>
        <v/>
      </c>
      <c r="O74" s="107"/>
      <c r="P74" s="107"/>
      <c r="Q74" s="107"/>
      <c r="R74" s="107"/>
      <c r="S74" s="107"/>
      <c r="T74" s="107"/>
      <c r="U74" s="107"/>
      <c r="V74" s="107"/>
      <c r="W74" s="107"/>
    </row>
    <row r="75" spans="1:23">
      <c r="A75" s="15"/>
      <c r="B75" s="15"/>
      <c r="C75" s="15"/>
      <c r="D75" s="15"/>
      <c r="E75" s="15"/>
      <c r="F75" s="15"/>
      <c r="G75" s="15"/>
      <c r="K75" s="15"/>
      <c r="M75" s="8">
        <f t="shared" si="8"/>
        <v>0</v>
      </c>
      <c r="N75" s="8" t="str">
        <f t="shared" si="9"/>
        <v/>
      </c>
      <c r="O75" s="107"/>
      <c r="P75" s="107"/>
      <c r="Q75" s="107"/>
      <c r="R75" s="107"/>
      <c r="S75" s="107"/>
      <c r="T75" s="107"/>
      <c r="U75" s="107"/>
      <c r="V75" s="107"/>
      <c r="W75" s="107"/>
    </row>
    <row r="76" spans="1:23">
      <c r="A76" s="15"/>
      <c r="B76" s="15"/>
      <c r="C76" s="15"/>
      <c r="D76" s="15"/>
      <c r="E76" s="15"/>
      <c r="F76" s="15"/>
      <c r="G76" s="15"/>
      <c r="K76" s="15"/>
      <c r="M76" s="8">
        <f t="shared" si="8"/>
        <v>0</v>
      </c>
      <c r="N76" s="8" t="str">
        <f t="shared" si="9"/>
        <v/>
      </c>
      <c r="O76" s="107"/>
      <c r="P76" s="107"/>
      <c r="Q76" s="107"/>
      <c r="R76" s="107"/>
      <c r="S76" s="107"/>
      <c r="T76" s="107"/>
      <c r="U76" s="107"/>
      <c r="V76" s="107"/>
      <c r="W76" s="107"/>
    </row>
    <row r="77" spans="1:23">
      <c r="A77" s="15"/>
      <c r="B77" s="15"/>
      <c r="C77" s="15"/>
      <c r="D77" s="15"/>
      <c r="E77" s="15"/>
      <c r="F77" s="15"/>
      <c r="G77" s="15"/>
      <c r="K77" s="15"/>
      <c r="M77" s="8">
        <f t="shared" si="8"/>
        <v>0</v>
      </c>
      <c r="N77" s="8" t="str">
        <f t="shared" si="9"/>
        <v/>
      </c>
      <c r="O77" s="107"/>
      <c r="P77" s="107"/>
      <c r="Q77" s="107"/>
      <c r="R77" s="107"/>
      <c r="S77" s="107"/>
      <c r="T77" s="107"/>
      <c r="U77" s="107"/>
      <c r="V77" s="107"/>
      <c r="W77" s="107"/>
    </row>
    <row r="78" spans="1:23">
      <c r="A78" s="15"/>
      <c r="B78" s="15"/>
      <c r="C78" s="15"/>
      <c r="D78" s="15"/>
      <c r="E78" s="15"/>
      <c r="F78" s="15"/>
      <c r="G78" s="15"/>
      <c r="K78" s="15"/>
      <c r="M78" s="8">
        <f t="shared" si="8"/>
        <v>0</v>
      </c>
      <c r="N78" s="8" t="str">
        <f t="shared" si="9"/>
        <v/>
      </c>
      <c r="O78" s="107"/>
      <c r="P78" s="107"/>
      <c r="Q78" s="107"/>
      <c r="R78" s="107"/>
      <c r="S78" s="107"/>
      <c r="T78" s="107"/>
      <c r="U78" s="107"/>
      <c r="V78" s="107"/>
      <c r="W78" s="107"/>
    </row>
    <row r="79" spans="1:23">
      <c r="A79" s="15"/>
      <c r="B79" s="15"/>
      <c r="C79" s="15"/>
      <c r="D79" s="15"/>
      <c r="E79" s="15"/>
      <c r="F79" s="15"/>
      <c r="G79" s="15"/>
      <c r="K79" s="15"/>
      <c r="M79" s="8">
        <f t="shared" si="8"/>
        <v>0</v>
      </c>
      <c r="N79" s="8" t="str">
        <f t="shared" si="9"/>
        <v/>
      </c>
      <c r="O79" s="107"/>
      <c r="P79" s="107"/>
      <c r="Q79" s="107"/>
      <c r="R79" s="107"/>
      <c r="S79" s="107"/>
      <c r="T79" s="107"/>
      <c r="U79" s="107"/>
      <c r="V79" s="107"/>
      <c r="W79" s="107"/>
    </row>
    <row r="80" spans="1:23">
      <c r="A80" s="15"/>
      <c r="B80" s="15"/>
      <c r="C80" s="15"/>
      <c r="D80" s="15"/>
      <c r="E80" s="15"/>
      <c r="F80" s="15"/>
      <c r="G80" s="15"/>
      <c r="K80" s="15"/>
      <c r="M80" s="8">
        <f t="shared" si="8"/>
        <v>0</v>
      </c>
      <c r="N80" s="8" t="str">
        <f t="shared" si="9"/>
        <v/>
      </c>
      <c r="O80" s="107"/>
      <c r="P80" s="107"/>
      <c r="Q80" s="107"/>
      <c r="R80" s="107"/>
      <c r="S80" s="107"/>
      <c r="T80" s="107"/>
      <c r="U80" s="107"/>
      <c r="V80" s="107"/>
      <c r="W80" s="107"/>
    </row>
    <row r="81" spans="1:23">
      <c r="A81" s="15"/>
      <c r="B81" s="15"/>
      <c r="C81" s="15"/>
      <c r="D81" s="15"/>
      <c r="E81" s="15"/>
      <c r="F81" s="15"/>
      <c r="G81" s="15"/>
      <c r="K81" s="15"/>
      <c r="L81" s="15"/>
      <c r="M81" s="8">
        <f t="shared" si="8"/>
        <v>0</v>
      </c>
      <c r="N81" s="8" t="str">
        <f t="shared" si="9"/>
        <v/>
      </c>
      <c r="O81" s="107"/>
      <c r="P81" s="107"/>
      <c r="Q81" s="107"/>
      <c r="R81" s="107"/>
      <c r="S81" s="107"/>
      <c r="T81" s="107"/>
      <c r="U81" s="107"/>
      <c r="V81" s="107"/>
      <c r="W81" s="107"/>
    </row>
    <row r="82" spans="1:23">
      <c r="A82" s="15"/>
      <c r="B82" s="15"/>
      <c r="C82" s="15"/>
      <c r="D82" s="15"/>
      <c r="E82" s="15"/>
      <c r="F82" s="15"/>
      <c r="G82" s="15"/>
      <c r="K82" s="15"/>
      <c r="L82" s="15"/>
      <c r="M82" s="8">
        <f t="shared" si="8"/>
        <v>0</v>
      </c>
      <c r="N82" s="8" t="str">
        <f t="shared" si="9"/>
        <v/>
      </c>
      <c r="O82" s="107"/>
      <c r="P82" s="107"/>
      <c r="Q82" s="107"/>
      <c r="R82" s="107"/>
      <c r="S82" s="107"/>
      <c r="T82" s="107"/>
      <c r="U82" s="107"/>
      <c r="V82" s="107"/>
      <c r="W82" s="107"/>
    </row>
    <row r="83" spans="1:23">
      <c r="A83" s="15"/>
      <c r="B83" s="15"/>
      <c r="C83" s="15"/>
      <c r="D83" s="15"/>
      <c r="E83" s="15"/>
      <c r="F83" s="15"/>
      <c r="G83" s="15"/>
      <c r="K83" s="15"/>
      <c r="L83" s="15"/>
      <c r="M83" s="8">
        <f t="shared" si="8"/>
        <v>0</v>
      </c>
      <c r="N83" s="8" t="str">
        <f t="shared" si="9"/>
        <v/>
      </c>
      <c r="O83" s="107"/>
      <c r="P83" s="107"/>
      <c r="Q83" s="107"/>
      <c r="R83" s="107"/>
      <c r="S83" s="107"/>
      <c r="T83" s="107"/>
      <c r="U83" s="107"/>
      <c r="V83" s="107"/>
      <c r="W83" s="107"/>
    </row>
    <row r="84" spans="1:23">
      <c r="A84" s="15"/>
      <c r="B84" s="15"/>
      <c r="C84" s="15"/>
      <c r="D84" s="15"/>
      <c r="E84" s="15"/>
      <c r="F84" s="15"/>
      <c r="G84" s="15"/>
      <c r="K84" s="15"/>
      <c r="L84" s="15"/>
      <c r="M84" s="8">
        <f t="shared" si="8"/>
        <v>0</v>
      </c>
      <c r="N84" s="8" t="str">
        <f t="shared" si="9"/>
        <v/>
      </c>
      <c r="O84" s="107"/>
      <c r="P84" s="107"/>
      <c r="Q84" s="107"/>
      <c r="R84" s="107"/>
      <c r="S84" s="107"/>
      <c r="T84" s="107"/>
      <c r="U84" s="107"/>
      <c r="V84" s="107"/>
      <c r="W84" s="107"/>
    </row>
    <row r="85" spans="1:23">
      <c r="A85" s="15"/>
      <c r="B85" s="15"/>
      <c r="C85" s="15"/>
      <c r="D85" s="15"/>
      <c r="E85" s="15"/>
      <c r="F85" s="15"/>
      <c r="G85" s="15"/>
      <c r="K85" s="15"/>
      <c r="L85" s="15"/>
      <c r="M85" s="8">
        <f t="shared" si="8"/>
        <v>0</v>
      </c>
      <c r="N85" s="8" t="str">
        <f t="shared" si="9"/>
        <v/>
      </c>
      <c r="O85" s="107"/>
      <c r="P85" s="107"/>
      <c r="Q85" s="107"/>
      <c r="R85" s="107"/>
      <c r="S85" s="107"/>
      <c r="T85" s="107"/>
      <c r="U85" s="107"/>
      <c r="V85" s="107"/>
      <c r="W85" s="107"/>
    </row>
    <row r="86" spans="1:23">
      <c r="A86" s="15"/>
      <c r="B86" s="15"/>
      <c r="C86" s="15"/>
      <c r="D86" s="15"/>
      <c r="E86" s="15"/>
      <c r="F86" s="15"/>
      <c r="G86" s="15"/>
      <c r="K86" s="15"/>
      <c r="L86" s="15"/>
      <c r="M86" s="8">
        <f t="shared" si="8"/>
        <v>0</v>
      </c>
      <c r="N86" s="8" t="str">
        <f t="shared" si="9"/>
        <v/>
      </c>
      <c r="O86" s="107"/>
      <c r="P86" s="107"/>
      <c r="Q86" s="107"/>
      <c r="R86" s="107"/>
      <c r="S86" s="107"/>
      <c r="T86" s="107"/>
      <c r="U86" s="107"/>
      <c r="V86" s="107"/>
      <c r="W86" s="107"/>
    </row>
    <row r="87" spans="1:23">
      <c r="A87" s="15"/>
      <c r="B87" s="15"/>
      <c r="C87" s="15"/>
      <c r="D87" s="15"/>
      <c r="E87" s="15"/>
      <c r="F87" s="15"/>
      <c r="G87" s="15"/>
      <c r="K87" s="15"/>
      <c r="L87" s="15"/>
      <c r="M87" s="8">
        <f t="shared" si="8"/>
        <v>0</v>
      </c>
      <c r="N87" s="8" t="str">
        <f t="shared" si="9"/>
        <v/>
      </c>
      <c r="O87" s="107"/>
      <c r="P87" s="107"/>
      <c r="Q87" s="107"/>
      <c r="R87" s="107"/>
      <c r="S87" s="107"/>
      <c r="T87" s="107"/>
      <c r="U87" s="107"/>
      <c r="V87" s="107"/>
      <c r="W87" s="107"/>
    </row>
    <row r="88" spans="1:23">
      <c r="A88" s="15"/>
      <c r="B88" s="15"/>
      <c r="C88" s="15"/>
      <c r="D88" s="15"/>
      <c r="E88" s="15"/>
      <c r="F88" s="15"/>
      <c r="G88" s="15"/>
      <c r="K88" s="15"/>
      <c r="L88" s="15"/>
      <c r="M88" s="8">
        <f t="shared" si="8"/>
        <v>0</v>
      </c>
      <c r="N88" s="8" t="str">
        <f t="shared" si="9"/>
        <v/>
      </c>
      <c r="O88" s="107"/>
      <c r="P88" s="107"/>
      <c r="Q88" s="107"/>
      <c r="R88" s="107"/>
      <c r="S88" s="107"/>
      <c r="T88" s="107"/>
      <c r="U88" s="107"/>
      <c r="V88" s="107"/>
      <c r="W88" s="107"/>
    </row>
    <row r="89" spans="1:23">
      <c r="A89" s="15"/>
      <c r="B89" s="15"/>
      <c r="C89" s="15"/>
      <c r="D89" s="15"/>
      <c r="E89" s="15"/>
      <c r="F89" s="15"/>
      <c r="G89" s="15"/>
      <c r="K89" s="15"/>
      <c r="L89" s="15"/>
      <c r="M89" s="8">
        <f t="shared" si="8"/>
        <v>0</v>
      </c>
      <c r="N89" s="8" t="str">
        <f t="shared" si="9"/>
        <v/>
      </c>
      <c r="O89" s="107"/>
      <c r="P89" s="107"/>
      <c r="Q89" s="107"/>
      <c r="R89" s="107"/>
      <c r="S89" s="107"/>
      <c r="T89" s="107"/>
      <c r="U89" s="107"/>
      <c r="V89" s="107"/>
      <c r="W89" s="107"/>
    </row>
    <row r="90" spans="1:23">
      <c r="A90" s="15"/>
      <c r="B90" s="15"/>
      <c r="C90" s="15"/>
      <c r="D90" s="15"/>
      <c r="E90" s="15"/>
      <c r="F90" s="15"/>
      <c r="G90" s="15"/>
      <c r="K90" s="15"/>
      <c r="L90" s="15"/>
      <c r="M90" s="8">
        <f t="shared" si="8"/>
        <v>0</v>
      </c>
      <c r="N90" s="8" t="str">
        <f t="shared" si="9"/>
        <v/>
      </c>
      <c r="O90" s="107"/>
      <c r="P90" s="107"/>
      <c r="Q90" s="107"/>
      <c r="R90" s="107"/>
      <c r="S90" s="107"/>
      <c r="T90" s="107"/>
      <c r="U90" s="107"/>
      <c r="V90" s="107"/>
      <c r="W90" s="107"/>
    </row>
    <row r="91" spans="1:23">
      <c r="A91" s="15"/>
      <c r="B91" s="15"/>
      <c r="C91" s="15"/>
      <c r="D91" s="15"/>
      <c r="E91" s="15"/>
      <c r="F91" s="15"/>
      <c r="G91" s="15"/>
      <c r="K91" s="15"/>
      <c r="L91" s="15"/>
      <c r="M91" s="8">
        <f t="shared" si="8"/>
        <v>0</v>
      </c>
      <c r="N91" s="8" t="str">
        <f t="shared" si="9"/>
        <v/>
      </c>
      <c r="O91" s="107"/>
      <c r="P91" s="107"/>
      <c r="Q91" s="107"/>
      <c r="R91" s="107"/>
      <c r="S91" s="107"/>
      <c r="T91" s="107"/>
      <c r="U91" s="107"/>
      <c r="V91" s="107"/>
      <c r="W91" s="107"/>
    </row>
    <row r="92" spans="1:23">
      <c r="A92" s="15"/>
      <c r="B92" s="15"/>
      <c r="C92" s="15"/>
      <c r="D92" s="15"/>
      <c r="E92" s="15"/>
      <c r="F92" s="15"/>
      <c r="G92" s="15"/>
      <c r="K92" s="15"/>
      <c r="L92" s="15"/>
      <c r="M92" s="8">
        <f t="shared" si="8"/>
        <v>0</v>
      </c>
      <c r="N92" s="8" t="str">
        <f t="shared" si="9"/>
        <v/>
      </c>
      <c r="O92" s="107"/>
      <c r="P92" s="107"/>
      <c r="Q92" s="107"/>
      <c r="R92" s="107"/>
      <c r="S92" s="107"/>
      <c r="T92" s="107"/>
      <c r="U92" s="107"/>
      <c r="V92" s="107"/>
      <c r="W92" s="107"/>
    </row>
    <row r="93" spans="1:23">
      <c r="A93" s="15"/>
      <c r="B93" s="15"/>
      <c r="C93" s="15"/>
      <c r="D93" s="15"/>
      <c r="E93" s="15"/>
      <c r="F93" s="15"/>
      <c r="G93" s="15"/>
      <c r="K93" s="15"/>
      <c r="L93" s="15"/>
      <c r="M93" s="8">
        <f t="shared" si="8"/>
        <v>0</v>
      </c>
      <c r="N93" s="8" t="str">
        <f t="shared" si="9"/>
        <v/>
      </c>
      <c r="O93" s="107"/>
      <c r="P93" s="107"/>
      <c r="Q93" s="107"/>
      <c r="R93" s="107"/>
      <c r="S93" s="107"/>
      <c r="T93" s="107"/>
      <c r="U93" s="107"/>
      <c r="V93" s="107"/>
      <c r="W93" s="107"/>
    </row>
    <row r="94" spans="1:23">
      <c r="A94" s="15"/>
      <c r="B94" s="15"/>
      <c r="C94" s="15"/>
      <c r="D94" s="15"/>
      <c r="E94" s="15"/>
      <c r="F94" s="15"/>
      <c r="G94" s="15"/>
      <c r="K94" s="15"/>
      <c r="L94" s="15"/>
      <c r="M94" s="8">
        <f t="shared" si="8"/>
        <v>0</v>
      </c>
      <c r="N94" s="8" t="str">
        <f t="shared" si="9"/>
        <v/>
      </c>
      <c r="O94" s="107"/>
      <c r="P94" s="107"/>
      <c r="Q94" s="107"/>
      <c r="R94" s="107"/>
      <c r="S94" s="107"/>
      <c r="T94" s="107"/>
      <c r="U94" s="107"/>
      <c r="V94" s="107"/>
      <c r="W94" s="107"/>
    </row>
    <row r="95" spans="1:23">
      <c r="A95" s="15"/>
      <c r="B95" s="15"/>
      <c r="C95" s="15"/>
      <c r="D95" s="15"/>
      <c r="E95" s="15"/>
      <c r="F95" s="15"/>
      <c r="G95" s="15"/>
      <c r="K95" s="15"/>
      <c r="L95" s="15"/>
      <c r="M95" s="8">
        <f t="shared" si="8"/>
        <v>0</v>
      </c>
      <c r="N95" s="8" t="str">
        <f t="shared" si="9"/>
        <v/>
      </c>
      <c r="O95" s="107"/>
      <c r="P95" s="107"/>
      <c r="Q95" s="107"/>
      <c r="R95" s="107"/>
      <c r="S95" s="107"/>
      <c r="T95" s="107"/>
      <c r="U95" s="107"/>
      <c r="V95" s="107"/>
      <c r="W95" s="107"/>
    </row>
    <row r="96" spans="1:23">
      <c r="A96" s="15"/>
      <c r="B96" s="15"/>
      <c r="C96" s="15"/>
      <c r="D96" s="15"/>
      <c r="E96" s="15"/>
      <c r="F96" s="15"/>
      <c r="G96" s="15"/>
      <c r="K96" s="15"/>
      <c r="L96" s="15"/>
      <c r="M96" s="8">
        <f t="shared" si="8"/>
        <v>0</v>
      </c>
      <c r="N96" s="8" t="str">
        <f t="shared" si="9"/>
        <v/>
      </c>
      <c r="O96" s="107"/>
      <c r="P96" s="107"/>
      <c r="Q96" s="107"/>
      <c r="R96" s="107"/>
      <c r="S96" s="107"/>
      <c r="T96" s="107"/>
      <c r="U96" s="107"/>
      <c r="V96" s="107"/>
      <c r="W96" s="107"/>
    </row>
    <row r="97" spans="1:23">
      <c r="A97" s="15"/>
      <c r="B97" s="15"/>
      <c r="C97" s="15"/>
      <c r="D97" s="15"/>
      <c r="E97" s="15"/>
      <c r="F97" s="15"/>
      <c r="G97" s="15"/>
      <c r="K97" s="15"/>
      <c r="L97" s="15"/>
      <c r="M97" s="8">
        <f t="shared" si="8"/>
        <v>0</v>
      </c>
      <c r="N97" s="8" t="str">
        <f t="shared" si="9"/>
        <v/>
      </c>
      <c r="O97" s="107"/>
      <c r="P97" s="107"/>
      <c r="Q97" s="107"/>
      <c r="R97" s="107"/>
      <c r="S97" s="107"/>
      <c r="T97" s="107"/>
      <c r="U97" s="107"/>
      <c r="V97" s="107"/>
      <c r="W97" s="107"/>
    </row>
    <row r="98" spans="1:23">
      <c r="A98" s="15"/>
      <c r="B98" s="15"/>
      <c r="C98" s="15"/>
      <c r="D98" s="15"/>
      <c r="E98" s="15"/>
      <c r="F98" s="15"/>
      <c r="G98" s="15"/>
      <c r="K98" s="15"/>
      <c r="L98" s="15"/>
      <c r="M98" s="8">
        <f t="shared" si="8"/>
        <v>0</v>
      </c>
      <c r="N98" s="8" t="str">
        <f t="shared" si="9"/>
        <v/>
      </c>
      <c r="O98" s="107"/>
      <c r="P98" s="107"/>
      <c r="Q98" s="107"/>
      <c r="R98" s="107"/>
      <c r="S98" s="107"/>
      <c r="T98" s="107"/>
      <c r="U98" s="107"/>
      <c r="V98" s="107"/>
      <c r="W98" s="107"/>
    </row>
    <row r="99" spans="1:23">
      <c r="A99" s="15"/>
      <c r="B99" s="15"/>
      <c r="C99" s="15"/>
      <c r="D99" s="15"/>
      <c r="E99" s="15"/>
      <c r="F99" s="15"/>
      <c r="G99" s="15"/>
      <c r="K99" s="15"/>
      <c r="L99" s="15"/>
      <c r="M99" s="8">
        <f t="shared" si="8"/>
        <v>0</v>
      </c>
      <c r="N99" s="8" t="str">
        <f t="shared" si="9"/>
        <v/>
      </c>
      <c r="O99" s="107"/>
      <c r="P99" s="107"/>
      <c r="Q99" s="107"/>
      <c r="R99" s="107"/>
      <c r="S99" s="107"/>
      <c r="T99" s="107"/>
      <c r="U99" s="107"/>
      <c r="V99" s="107"/>
      <c r="W99" s="107"/>
    </row>
    <row r="100" spans="1:23">
      <c r="A100" s="15"/>
      <c r="B100" s="15"/>
      <c r="C100" s="15"/>
      <c r="D100" s="15"/>
      <c r="E100" s="15"/>
      <c r="F100" s="15"/>
      <c r="G100" s="15"/>
      <c r="K100" s="15"/>
      <c r="L100" s="15"/>
      <c r="M100" s="8">
        <f t="shared" si="8"/>
        <v>0</v>
      </c>
      <c r="N100" s="8" t="str">
        <f t="shared" si="9"/>
        <v/>
      </c>
      <c r="O100" s="107"/>
      <c r="P100" s="107"/>
      <c r="Q100" s="107"/>
      <c r="R100" s="107"/>
      <c r="S100" s="107"/>
      <c r="T100" s="107"/>
      <c r="U100" s="107"/>
      <c r="V100" s="107"/>
      <c r="W100" s="107"/>
    </row>
    <row r="101" spans="1:23">
      <c r="A101" s="15"/>
      <c r="B101" s="15"/>
      <c r="C101" s="15"/>
      <c r="D101" s="15"/>
      <c r="E101" s="15"/>
      <c r="F101" s="15"/>
      <c r="G101" s="15"/>
      <c r="K101" s="15"/>
      <c r="L101" s="15"/>
      <c r="M101" s="8">
        <f t="shared" si="8"/>
        <v>0</v>
      </c>
      <c r="N101" s="8" t="str">
        <f t="shared" si="9"/>
        <v/>
      </c>
      <c r="O101" s="107"/>
      <c r="P101" s="107"/>
      <c r="Q101" s="107"/>
      <c r="R101" s="107"/>
      <c r="S101" s="107"/>
      <c r="T101" s="107"/>
      <c r="U101" s="107"/>
      <c r="V101" s="107"/>
      <c r="W101" s="107"/>
    </row>
    <row r="102" spans="1:23">
      <c r="A102" s="15"/>
      <c r="B102" s="15"/>
      <c r="C102" s="15"/>
      <c r="D102" s="15"/>
      <c r="E102" s="15"/>
      <c r="F102" s="15"/>
      <c r="G102" s="15"/>
      <c r="K102" s="15"/>
      <c r="L102" s="15"/>
      <c r="M102" s="8">
        <f t="shared" si="8"/>
        <v>0</v>
      </c>
      <c r="N102" s="8" t="str">
        <f t="shared" si="9"/>
        <v/>
      </c>
      <c r="O102" s="107"/>
      <c r="P102" s="107"/>
      <c r="Q102" s="107"/>
      <c r="R102" s="107"/>
      <c r="S102" s="107"/>
      <c r="T102" s="107"/>
      <c r="U102" s="107"/>
      <c r="V102" s="107"/>
      <c r="W102" s="107"/>
    </row>
    <row r="103" spans="1:23">
      <c r="A103" s="15"/>
      <c r="B103" s="15"/>
      <c r="C103" s="15"/>
      <c r="D103" s="15"/>
      <c r="E103" s="15"/>
      <c r="F103" s="15"/>
      <c r="G103" s="15"/>
      <c r="K103" s="15"/>
      <c r="L103" s="15"/>
      <c r="M103" s="8">
        <f t="shared" si="8"/>
        <v>0</v>
      </c>
      <c r="N103" s="8" t="str">
        <f t="shared" si="9"/>
        <v/>
      </c>
      <c r="O103" s="107"/>
      <c r="P103" s="107"/>
      <c r="Q103" s="107"/>
      <c r="R103" s="107"/>
      <c r="S103" s="107"/>
      <c r="T103" s="107"/>
      <c r="U103" s="107"/>
      <c r="V103" s="107"/>
      <c r="W103" s="107"/>
    </row>
    <row r="104" spans="1:23">
      <c r="A104" s="15"/>
      <c r="B104" s="15"/>
      <c r="C104" s="15"/>
      <c r="D104" s="15"/>
      <c r="E104" s="15"/>
      <c r="F104" s="15"/>
      <c r="G104" s="15"/>
      <c r="K104" s="15"/>
      <c r="L104" s="15"/>
      <c r="M104" s="8">
        <f t="shared" si="8"/>
        <v>0</v>
      </c>
      <c r="N104" s="8" t="str">
        <f t="shared" si="9"/>
        <v/>
      </c>
      <c r="O104" s="107"/>
      <c r="P104" s="107"/>
      <c r="Q104" s="107"/>
      <c r="R104" s="107"/>
      <c r="S104" s="107"/>
      <c r="T104" s="107"/>
      <c r="U104" s="107"/>
      <c r="V104" s="107"/>
      <c r="W104" s="107"/>
    </row>
    <row r="105" spans="1:23">
      <c r="A105" s="15"/>
      <c r="B105" s="15"/>
      <c r="C105" s="15"/>
      <c r="D105" s="15"/>
      <c r="E105" s="15"/>
      <c r="F105" s="15"/>
      <c r="G105" s="15"/>
      <c r="K105" s="15"/>
      <c r="L105" s="15"/>
      <c r="M105" s="8">
        <f t="shared" si="8"/>
        <v>0</v>
      </c>
      <c r="N105" s="8" t="str">
        <f t="shared" si="9"/>
        <v/>
      </c>
      <c r="O105" s="107"/>
      <c r="P105" s="107"/>
      <c r="Q105" s="107"/>
      <c r="R105" s="107"/>
      <c r="S105" s="107"/>
      <c r="T105" s="107"/>
      <c r="U105" s="107"/>
      <c r="V105" s="107"/>
      <c r="W105" s="107"/>
    </row>
    <row r="106" spans="1:23">
      <c r="A106" s="15"/>
      <c r="B106" s="15"/>
      <c r="C106" s="15"/>
      <c r="D106" s="15"/>
      <c r="E106" s="15"/>
      <c r="F106" s="15"/>
      <c r="G106" s="15"/>
      <c r="K106" s="15"/>
      <c r="L106" s="15"/>
      <c r="M106" s="8">
        <f t="shared" si="8"/>
        <v>0</v>
      </c>
      <c r="N106" s="8" t="str">
        <f t="shared" si="9"/>
        <v/>
      </c>
      <c r="O106" s="107"/>
      <c r="P106" s="107"/>
      <c r="Q106" s="107"/>
      <c r="R106" s="107"/>
      <c r="S106" s="107"/>
      <c r="T106" s="107"/>
      <c r="U106" s="107"/>
      <c r="V106" s="107"/>
      <c r="W106" s="107"/>
    </row>
    <row r="107" spans="1:23">
      <c r="A107" s="15"/>
      <c r="B107" s="15"/>
      <c r="C107" s="15"/>
      <c r="D107" s="15"/>
      <c r="E107" s="15"/>
      <c r="F107" s="15"/>
      <c r="G107" s="15"/>
      <c r="K107" s="15"/>
      <c r="L107" s="15"/>
      <c r="M107" s="8">
        <f t="shared" si="8"/>
        <v>0</v>
      </c>
      <c r="N107" s="8" t="str">
        <f t="shared" si="9"/>
        <v/>
      </c>
      <c r="O107" s="107"/>
      <c r="P107" s="107"/>
      <c r="Q107" s="107"/>
      <c r="R107" s="107"/>
      <c r="S107" s="107"/>
      <c r="T107" s="107"/>
      <c r="U107" s="107"/>
      <c r="V107" s="107"/>
      <c r="W107" s="107"/>
    </row>
    <row r="108" spans="1:23">
      <c r="A108" s="15"/>
      <c r="B108" s="15"/>
      <c r="C108" s="15"/>
      <c r="D108" s="15"/>
      <c r="E108" s="15"/>
      <c r="F108" s="15"/>
      <c r="G108" s="15"/>
      <c r="K108" s="15"/>
      <c r="L108" s="15"/>
      <c r="M108" s="8">
        <f t="shared" ref="M108:M171" si="10">IF(ISNUMBER(FIND("/",$B100,1)),MID($B100,1,FIND("/",$B100,1)-1),$B100)</f>
        <v>0</v>
      </c>
      <c r="N108" s="8" t="str">
        <f t="shared" ref="N108:N171" si="11">IF(ISNUMBER(FIND("/",$B100,1)),MID($B100,FIND("/",$B100,1)+1,LEN($B100)),"")</f>
        <v/>
      </c>
      <c r="O108" s="107"/>
      <c r="P108" s="107"/>
      <c r="Q108" s="107"/>
      <c r="R108" s="107"/>
      <c r="S108" s="107"/>
      <c r="T108" s="107"/>
      <c r="U108" s="107"/>
      <c r="V108" s="107"/>
      <c r="W108" s="107"/>
    </row>
    <row r="109" spans="1:23">
      <c r="A109" s="15"/>
      <c r="B109" s="15"/>
      <c r="C109" s="15"/>
      <c r="D109" s="15"/>
      <c r="E109" s="15"/>
      <c r="F109" s="15"/>
      <c r="G109" s="15"/>
      <c r="K109" s="15"/>
      <c r="L109" s="15"/>
      <c r="M109" s="8">
        <f t="shared" si="10"/>
        <v>0</v>
      </c>
      <c r="N109" s="8" t="str">
        <f t="shared" si="11"/>
        <v/>
      </c>
      <c r="O109" s="107"/>
      <c r="P109" s="107"/>
      <c r="Q109" s="107"/>
      <c r="R109" s="107"/>
      <c r="S109" s="107"/>
      <c r="T109" s="107"/>
      <c r="U109" s="107"/>
      <c r="V109" s="107"/>
      <c r="W109" s="107"/>
    </row>
    <row r="110" spans="1:23">
      <c r="A110" s="15"/>
      <c r="B110" s="15"/>
      <c r="C110" s="15"/>
      <c r="D110" s="15"/>
      <c r="E110" s="15"/>
      <c r="F110" s="15"/>
      <c r="G110" s="15"/>
      <c r="K110" s="15"/>
      <c r="L110" s="15"/>
      <c r="M110" s="8">
        <f t="shared" si="10"/>
        <v>0</v>
      </c>
      <c r="N110" s="8" t="str">
        <f t="shared" si="11"/>
        <v/>
      </c>
      <c r="O110" s="107"/>
      <c r="P110" s="107"/>
      <c r="Q110" s="107"/>
      <c r="R110" s="107"/>
      <c r="S110" s="107"/>
      <c r="T110" s="107"/>
      <c r="U110" s="107"/>
      <c r="V110" s="107"/>
      <c r="W110" s="107"/>
    </row>
    <row r="111" spans="1:23">
      <c r="A111" s="15"/>
      <c r="B111" s="15"/>
      <c r="C111" s="15"/>
      <c r="D111" s="15"/>
      <c r="E111" s="15"/>
      <c r="F111" s="15"/>
      <c r="G111" s="15"/>
      <c r="K111" s="15"/>
      <c r="L111" s="15"/>
      <c r="M111" s="8">
        <f t="shared" si="10"/>
        <v>0</v>
      </c>
      <c r="N111" s="8" t="str">
        <f t="shared" si="11"/>
        <v/>
      </c>
      <c r="O111" s="107"/>
      <c r="P111" s="107"/>
      <c r="Q111" s="107"/>
      <c r="R111" s="107"/>
      <c r="S111" s="107"/>
      <c r="T111" s="107"/>
      <c r="U111" s="107"/>
      <c r="V111" s="107"/>
      <c r="W111" s="107"/>
    </row>
    <row r="112" spans="1:23">
      <c r="A112" s="15"/>
      <c r="B112" s="15"/>
      <c r="C112" s="15"/>
      <c r="D112" s="15"/>
      <c r="E112" s="15"/>
      <c r="F112" s="15"/>
      <c r="G112" s="15"/>
      <c r="K112" s="15"/>
      <c r="L112" s="15"/>
      <c r="M112" s="8">
        <f t="shared" si="10"/>
        <v>0</v>
      </c>
      <c r="N112" s="8" t="str">
        <f t="shared" si="11"/>
        <v/>
      </c>
      <c r="O112" s="107"/>
      <c r="P112" s="107"/>
      <c r="Q112" s="107"/>
      <c r="R112" s="107"/>
      <c r="S112" s="107"/>
      <c r="T112" s="107"/>
      <c r="U112" s="107"/>
      <c r="V112" s="107"/>
      <c r="W112" s="107"/>
    </row>
    <row r="113" spans="1:23">
      <c r="A113" s="15"/>
      <c r="B113" s="15"/>
      <c r="C113" s="15"/>
      <c r="D113" s="15"/>
      <c r="E113" s="15"/>
      <c r="F113" s="15"/>
      <c r="G113" s="15"/>
      <c r="K113" s="15"/>
      <c r="L113" s="15"/>
      <c r="M113" s="8">
        <f t="shared" si="10"/>
        <v>0</v>
      </c>
      <c r="N113" s="8" t="str">
        <f t="shared" si="11"/>
        <v/>
      </c>
      <c r="O113" s="107"/>
      <c r="P113" s="107"/>
      <c r="Q113" s="107"/>
      <c r="R113" s="107"/>
      <c r="S113" s="107"/>
      <c r="T113" s="107"/>
      <c r="U113" s="107"/>
      <c r="V113" s="107"/>
      <c r="W113" s="107"/>
    </row>
    <row r="114" spans="1:23">
      <c r="A114" s="15"/>
      <c r="B114" s="15"/>
      <c r="C114" s="15"/>
      <c r="D114" s="15"/>
      <c r="E114" s="15"/>
      <c r="F114" s="15"/>
      <c r="G114" s="15"/>
      <c r="K114" s="15"/>
      <c r="L114" s="15"/>
      <c r="M114" s="8">
        <f t="shared" si="10"/>
        <v>0</v>
      </c>
      <c r="N114" s="8" t="str">
        <f t="shared" si="11"/>
        <v/>
      </c>
      <c r="O114" s="107"/>
      <c r="P114" s="107"/>
      <c r="Q114" s="107"/>
      <c r="R114" s="107"/>
      <c r="S114" s="107"/>
      <c r="T114" s="107"/>
      <c r="U114" s="107"/>
      <c r="V114" s="107"/>
      <c r="W114" s="107"/>
    </row>
    <row r="115" spans="1:23">
      <c r="A115" s="15"/>
      <c r="B115" s="15"/>
      <c r="C115" s="15"/>
      <c r="D115" s="15"/>
      <c r="E115" s="15"/>
      <c r="F115" s="15"/>
      <c r="G115" s="15"/>
      <c r="K115" s="15"/>
      <c r="L115" s="15"/>
      <c r="M115" s="8">
        <f t="shared" si="10"/>
        <v>0</v>
      </c>
      <c r="N115" s="8" t="str">
        <f t="shared" si="11"/>
        <v/>
      </c>
      <c r="O115" s="107"/>
      <c r="P115" s="107"/>
      <c r="Q115" s="107"/>
      <c r="R115" s="107"/>
      <c r="S115" s="107"/>
      <c r="T115" s="107"/>
      <c r="U115" s="107"/>
      <c r="V115" s="107"/>
      <c r="W115" s="107"/>
    </row>
    <row r="116" spans="1:23">
      <c r="A116" s="15"/>
      <c r="B116" s="15"/>
      <c r="C116" s="15"/>
      <c r="D116" s="15"/>
      <c r="E116" s="15"/>
      <c r="F116" s="15"/>
      <c r="G116" s="15"/>
      <c r="K116" s="15"/>
      <c r="L116" s="15"/>
      <c r="M116" s="8">
        <f t="shared" si="10"/>
        <v>0</v>
      </c>
      <c r="N116" s="8" t="str">
        <f t="shared" si="11"/>
        <v/>
      </c>
      <c r="O116" s="107"/>
      <c r="P116" s="107"/>
      <c r="Q116" s="107"/>
      <c r="R116" s="107"/>
      <c r="S116" s="107"/>
      <c r="T116" s="107"/>
      <c r="U116" s="107"/>
      <c r="V116" s="107"/>
      <c r="W116" s="107"/>
    </row>
    <row r="117" spans="1:23">
      <c r="A117" s="15"/>
      <c r="B117" s="15"/>
      <c r="C117" s="15"/>
      <c r="D117" s="15"/>
      <c r="E117" s="15"/>
      <c r="F117" s="15"/>
      <c r="G117" s="15"/>
      <c r="K117" s="15"/>
      <c r="L117" s="15"/>
      <c r="M117" s="8">
        <f t="shared" si="10"/>
        <v>0</v>
      </c>
      <c r="N117" s="8" t="str">
        <f t="shared" si="11"/>
        <v/>
      </c>
      <c r="O117" s="107"/>
      <c r="P117" s="107"/>
      <c r="Q117" s="107"/>
      <c r="R117" s="107"/>
      <c r="S117" s="107"/>
      <c r="T117" s="107"/>
      <c r="U117" s="107"/>
      <c r="V117" s="107"/>
      <c r="W117" s="107"/>
    </row>
    <row r="118" spans="1:23">
      <c r="A118" s="15"/>
      <c r="B118" s="15"/>
      <c r="C118" s="15"/>
      <c r="D118" s="15"/>
      <c r="E118" s="15"/>
      <c r="F118" s="15"/>
      <c r="G118" s="15"/>
      <c r="K118" s="15"/>
      <c r="L118" s="15"/>
      <c r="M118" s="8">
        <f t="shared" si="10"/>
        <v>0</v>
      </c>
      <c r="N118" s="8" t="str">
        <f t="shared" si="11"/>
        <v/>
      </c>
      <c r="O118" s="107"/>
      <c r="P118" s="107"/>
      <c r="Q118" s="107"/>
      <c r="R118" s="107"/>
      <c r="S118" s="107"/>
      <c r="T118" s="107"/>
      <c r="U118" s="107"/>
      <c r="V118" s="107"/>
      <c r="W118" s="107"/>
    </row>
    <row r="119" spans="1:23">
      <c r="A119" s="15"/>
      <c r="B119" s="15"/>
      <c r="C119" s="15"/>
      <c r="D119" s="15"/>
      <c r="E119" s="15"/>
      <c r="F119" s="15"/>
      <c r="G119" s="15"/>
      <c r="K119" s="15"/>
      <c r="L119" s="15"/>
      <c r="M119" s="8">
        <f t="shared" si="10"/>
        <v>0</v>
      </c>
      <c r="N119" s="8" t="str">
        <f t="shared" si="11"/>
        <v/>
      </c>
      <c r="O119" s="107"/>
      <c r="P119" s="107"/>
      <c r="Q119" s="107"/>
      <c r="R119" s="107"/>
      <c r="S119" s="107"/>
      <c r="T119" s="107"/>
      <c r="U119" s="107"/>
      <c r="V119" s="107"/>
      <c r="W119" s="107"/>
    </row>
    <row r="120" spans="1:23">
      <c r="A120" s="15"/>
      <c r="B120" s="15"/>
      <c r="C120" s="15"/>
      <c r="D120" s="15"/>
      <c r="E120" s="15"/>
      <c r="F120" s="15"/>
      <c r="G120" s="15"/>
      <c r="K120" s="15"/>
      <c r="L120" s="15"/>
      <c r="M120" s="8">
        <f t="shared" si="10"/>
        <v>0</v>
      </c>
      <c r="N120" s="8" t="str">
        <f t="shared" si="11"/>
        <v/>
      </c>
      <c r="O120" s="107"/>
      <c r="P120" s="107"/>
      <c r="Q120" s="107"/>
      <c r="R120" s="107"/>
      <c r="S120" s="107"/>
      <c r="T120" s="107"/>
      <c r="U120" s="107"/>
      <c r="V120" s="107"/>
      <c r="W120" s="107"/>
    </row>
    <row r="121" spans="1:23">
      <c r="A121" s="15"/>
      <c r="B121" s="15"/>
      <c r="C121" s="15"/>
      <c r="D121" s="15"/>
      <c r="E121" s="15"/>
      <c r="F121" s="15"/>
      <c r="G121" s="15"/>
      <c r="K121" s="15"/>
      <c r="L121" s="15"/>
      <c r="M121" s="8">
        <f t="shared" si="10"/>
        <v>0</v>
      </c>
      <c r="N121" s="8" t="str">
        <f t="shared" si="11"/>
        <v/>
      </c>
      <c r="O121" s="107"/>
      <c r="P121" s="107"/>
      <c r="Q121" s="107"/>
      <c r="R121" s="107"/>
      <c r="S121" s="107"/>
      <c r="T121" s="107"/>
      <c r="U121" s="107"/>
      <c r="V121" s="107"/>
      <c r="W121" s="107"/>
    </row>
    <row r="122" spans="1:23">
      <c r="A122" s="15"/>
      <c r="B122" s="15"/>
      <c r="C122" s="15"/>
      <c r="D122" s="15"/>
      <c r="E122" s="15"/>
      <c r="F122" s="15"/>
      <c r="G122" s="15"/>
      <c r="K122" s="15"/>
      <c r="L122" s="15"/>
      <c r="M122" s="8">
        <f t="shared" si="10"/>
        <v>0</v>
      </c>
      <c r="N122" s="8" t="str">
        <f t="shared" si="11"/>
        <v/>
      </c>
      <c r="O122" s="107"/>
      <c r="P122" s="107"/>
      <c r="Q122" s="107"/>
      <c r="R122" s="107"/>
      <c r="S122" s="107"/>
      <c r="T122" s="107"/>
      <c r="U122" s="107"/>
      <c r="V122" s="107"/>
      <c r="W122" s="107"/>
    </row>
    <row r="123" spans="1:23">
      <c r="A123" s="15"/>
      <c r="B123" s="15"/>
      <c r="C123" s="15"/>
      <c r="D123" s="15"/>
      <c r="E123" s="15"/>
      <c r="F123" s="15"/>
      <c r="G123" s="15"/>
      <c r="K123" s="15"/>
      <c r="L123" s="15"/>
      <c r="M123" s="8">
        <f t="shared" si="10"/>
        <v>0</v>
      </c>
      <c r="N123" s="8" t="str">
        <f t="shared" si="11"/>
        <v/>
      </c>
      <c r="O123" s="107"/>
      <c r="P123" s="107"/>
      <c r="Q123" s="107"/>
      <c r="R123" s="107"/>
      <c r="S123" s="107"/>
      <c r="T123" s="107"/>
      <c r="U123" s="107"/>
      <c r="V123" s="107"/>
      <c r="W123" s="107"/>
    </row>
    <row r="124" spans="1:23">
      <c r="A124" s="15"/>
      <c r="B124" s="15"/>
      <c r="C124" s="15"/>
      <c r="D124" s="15"/>
      <c r="E124" s="15"/>
      <c r="F124" s="15"/>
      <c r="G124" s="15"/>
      <c r="K124" s="15"/>
      <c r="L124" s="15"/>
      <c r="M124" s="8">
        <f t="shared" si="10"/>
        <v>0</v>
      </c>
      <c r="N124" s="8" t="str">
        <f t="shared" si="11"/>
        <v/>
      </c>
      <c r="O124" s="107"/>
      <c r="P124" s="107"/>
      <c r="Q124" s="107"/>
      <c r="R124" s="107"/>
      <c r="S124" s="107"/>
      <c r="T124" s="107"/>
      <c r="U124" s="107"/>
      <c r="V124" s="107"/>
      <c r="W124" s="107"/>
    </row>
    <row r="125" spans="1:23">
      <c r="A125" s="15"/>
      <c r="B125" s="15"/>
      <c r="C125" s="15"/>
      <c r="D125" s="15"/>
      <c r="E125" s="15"/>
      <c r="F125" s="15"/>
      <c r="G125" s="15"/>
      <c r="K125" s="15"/>
      <c r="L125" s="15"/>
      <c r="M125" s="8">
        <f t="shared" si="10"/>
        <v>0</v>
      </c>
      <c r="N125" s="8" t="str">
        <f t="shared" si="11"/>
        <v/>
      </c>
      <c r="O125" s="107"/>
      <c r="P125" s="107"/>
      <c r="Q125" s="107"/>
      <c r="R125" s="107"/>
      <c r="S125" s="107"/>
      <c r="T125" s="107"/>
      <c r="U125" s="107"/>
      <c r="V125" s="107"/>
      <c r="W125" s="107"/>
    </row>
    <row r="126" spans="1:23">
      <c r="A126" s="15"/>
      <c r="B126" s="15"/>
      <c r="C126" s="15"/>
      <c r="D126" s="15"/>
      <c r="E126" s="15"/>
      <c r="F126" s="15"/>
      <c r="G126" s="15"/>
      <c r="K126" s="15"/>
      <c r="L126" s="15"/>
      <c r="M126" s="8">
        <f t="shared" si="10"/>
        <v>0</v>
      </c>
      <c r="N126" s="8" t="str">
        <f t="shared" si="11"/>
        <v/>
      </c>
      <c r="O126" s="107"/>
      <c r="P126" s="107"/>
      <c r="Q126" s="107"/>
      <c r="R126" s="107"/>
      <c r="S126" s="107"/>
      <c r="T126" s="107"/>
      <c r="U126" s="107"/>
      <c r="V126" s="107"/>
      <c r="W126" s="107"/>
    </row>
    <row r="127" spans="1:23">
      <c r="A127" s="15"/>
      <c r="B127" s="15"/>
      <c r="C127" s="15"/>
      <c r="D127" s="15"/>
      <c r="E127" s="15"/>
      <c r="F127" s="15"/>
      <c r="G127" s="15"/>
      <c r="K127" s="15"/>
      <c r="L127" s="15"/>
      <c r="M127" s="8">
        <f t="shared" si="10"/>
        <v>0</v>
      </c>
      <c r="N127" s="8" t="str">
        <f t="shared" si="11"/>
        <v/>
      </c>
      <c r="O127" s="107"/>
      <c r="P127" s="107"/>
      <c r="Q127" s="107"/>
      <c r="R127" s="107"/>
      <c r="S127" s="107"/>
      <c r="T127" s="107"/>
      <c r="U127" s="107"/>
      <c r="V127" s="107"/>
      <c r="W127" s="107"/>
    </row>
    <row r="128" spans="1:23">
      <c r="A128" s="15"/>
      <c r="B128" s="15"/>
      <c r="C128" s="15"/>
      <c r="D128" s="15"/>
      <c r="E128" s="15"/>
      <c r="F128" s="15"/>
      <c r="G128" s="15"/>
      <c r="K128" s="15"/>
      <c r="L128" s="15"/>
      <c r="M128" s="8">
        <f t="shared" si="10"/>
        <v>0</v>
      </c>
      <c r="N128" s="8" t="str">
        <f t="shared" si="11"/>
        <v/>
      </c>
      <c r="O128" s="107"/>
      <c r="P128" s="107"/>
      <c r="Q128" s="107"/>
      <c r="R128" s="107"/>
      <c r="S128" s="107"/>
      <c r="T128" s="107"/>
      <c r="U128" s="107"/>
      <c r="V128" s="107"/>
      <c r="W128" s="107"/>
    </row>
    <row r="129" spans="1:23">
      <c r="A129" s="15"/>
      <c r="B129" s="15"/>
      <c r="C129" s="15"/>
      <c r="D129" s="15"/>
      <c r="E129" s="15"/>
      <c r="F129" s="15"/>
      <c r="G129" s="15"/>
      <c r="K129" s="15"/>
      <c r="L129" s="15"/>
      <c r="M129" s="8">
        <f t="shared" si="10"/>
        <v>0</v>
      </c>
      <c r="N129" s="8" t="str">
        <f t="shared" si="11"/>
        <v/>
      </c>
      <c r="O129" s="107"/>
      <c r="P129" s="107"/>
      <c r="Q129" s="107"/>
      <c r="R129" s="107"/>
      <c r="S129" s="107"/>
      <c r="T129" s="107"/>
      <c r="U129" s="107"/>
      <c r="V129" s="107"/>
      <c r="W129" s="107"/>
    </row>
    <row r="130" spans="1:23">
      <c r="A130" s="15"/>
      <c r="B130" s="15"/>
      <c r="C130" s="15"/>
      <c r="D130" s="15"/>
      <c r="E130" s="15"/>
      <c r="F130" s="15"/>
      <c r="G130" s="15"/>
      <c r="K130" s="15"/>
      <c r="L130" s="15"/>
      <c r="M130" s="8">
        <f t="shared" si="10"/>
        <v>0</v>
      </c>
      <c r="N130" s="8" t="str">
        <f t="shared" si="11"/>
        <v/>
      </c>
      <c r="O130" s="107"/>
      <c r="P130" s="107"/>
      <c r="Q130" s="107"/>
      <c r="R130" s="107"/>
      <c r="S130" s="107"/>
      <c r="T130" s="107"/>
      <c r="U130" s="107"/>
      <c r="V130" s="107"/>
      <c r="W130" s="107"/>
    </row>
    <row r="131" spans="1:23">
      <c r="A131" s="15"/>
      <c r="B131" s="15"/>
      <c r="C131" s="15"/>
      <c r="D131" s="15"/>
      <c r="E131" s="15"/>
      <c r="F131" s="15"/>
      <c r="G131" s="15"/>
      <c r="K131" s="15"/>
      <c r="L131" s="15"/>
      <c r="M131" s="8">
        <f t="shared" si="10"/>
        <v>0</v>
      </c>
      <c r="N131" s="8" t="str">
        <f t="shared" si="11"/>
        <v/>
      </c>
      <c r="O131" s="107"/>
      <c r="P131" s="107"/>
      <c r="Q131" s="107"/>
      <c r="R131" s="107"/>
      <c r="S131" s="107"/>
      <c r="T131" s="107"/>
      <c r="U131" s="107"/>
      <c r="V131" s="107"/>
      <c r="W131" s="107"/>
    </row>
    <row r="132" spans="1:23">
      <c r="A132" s="15"/>
      <c r="B132" s="15"/>
      <c r="C132" s="15"/>
      <c r="D132" s="15"/>
      <c r="E132" s="15"/>
      <c r="F132" s="15"/>
      <c r="G132" s="15"/>
      <c r="K132" s="15"/>
      <c r="L132" s="15"/>
      <c r="M132" s="8">
        <f t="shared" si="10"/>
        <v>0</v>
      </c>
      <c r="N132" s="8" t="str">
        <f t="shared" si="11"/>
        <v/>
      </c>
      <c r="O132" s="107"/>
      <c r="P132" s="107"/>
      <c r="Q132" s="107"/>
      <c r="R132" s="107"/>
      <c r="S132" s="107"/>
      <c r="T132" s="107"/>
      <c r="U132" s="107"/>
      <c r="V132" s="107"/>
      <c r="W132" s="107"/>
    </row>
    <row r="133" spans="1:23">
      <c r="A133" s="15"/>
      <c r="B133" s="15"/>
      <c r="C133" s="15"/>
      <c r="D133" s="15"/>
      <c r="E133" s="15"/>
      <c r="F133" s="15"/>
      <c r="G133" s="15"/>
      <c r="K133" s="15"/>
      <c r="L133" s="15"/>
      <c r="M133" s="8">
        <f t="shared" si="10"/>
        <v>0</v>
      </c>
      <c r="N133" s="8" t="str">
        <f t="shared" si="11"/>
        <v/>
      </c>
      <c r="O133" s="107"/>
      <c r="P133" s="107"/>
      <c r="Q133" s="107"/>
      <c r="R133" s="107"/>
      <c r="S133" s="107"/>
      <c r="T133" s="107"/>
      <c r="U133" s="107"/>
      <c r="V133" s="107"/>
      <c r="W133" s="107"/>
    </row>
    <row r="134" spans="1:23">
      <c r="A134" s="15"/>
      <c r="B134" s="15"/>
      <c r="C134" s="15"/>
      <c r="D134" s="15"/>
      <c r="E134" s="15"/>
      <c r="F134" s="15"/>
      <c r="G134" s="15"/>
      <c r="K134" s="15"/>
      <c r="L134" s="15"/>
      <c r="M134" s="8">
        <f t="shared" si="10"/>
        <v>0</v>
      </c>
      <c r="N134" s="8" t="str">
        <f t="shared" si="11"/>
        <v/>
      </c>
      <c r="O134" s="107"/>
      <c r="P134" s="107"/>
      <c r="Q134" s="107"/>
      <c r="R134" s="107"/>
      <c r="S134" s="107"/>
      <c r="T134" s="107"/>
      <c r="U134" s="107"/>
      <c r="V134" s="107"/>
      <c r="W134" s="107"/>
    </row>
    <row r="135" spans="1:23">
      <c r="A135" s="15"/>
      <c r="B135" s="15"/>
      <c r="C135" s="15"/>
      <c r="D135" s="15"/>
      <c r="E135" s="15"/>
      <c r="F135" s="15"/>
      <c r="G135" s="15"/>
      <c r="K135" s="15"/>
      <c r="L135" s="15"/>
      <c r="M135" s="8">
        <f t="shared" si="10"/>
        <v>0</v>
      </c>
      <c r="N135" s="8" t="str">
        <f t="shared" si="11"/>
        <v/>
      </c>
      <c r="O135" s="107"/>
      <c r="P135" s="107"/>
      <c r="Q135" s="107"/>
      <c r="R135" s="107"/>
      <c r="S135" s="107"/>
      <c r="T135" s="107"/>
      <c r="U135" s="107"/>
      <c r="V135" s="107"/>
      <c r="W135" s="107"/>
    </row>
    <row r="136" spans="1:23">
      <c r="A136" s="15"/>
      <c r="B136" s="15"/>
      <c r="C136" s="15"/>
      <c r="D136" s="15"/>
      <c r="E136" s="15"/>
      <c r="F136" s="15"/>
      <c r="G136" s="15"/>
      <c r="K136" s="15"/>
      <c r="L136" s="15"/>
      <c r="M136" s="8">
        <f t="shared" si="10"/>
        <v>0</v>
      </c>
      <c r="N136" s="8" t="str">
        <f t="shared" si="11"/>
        <v/>
      </c>
      <c r="O136" s="107"/>
      <c r="P136" s="107"/>
      <c r="Q136" s="107"/>
      <c r="R136" s="107"/>
      <c r="S136" s="107"/>
      <c r="T136" s="107"/>
      <c r="U136" s="107"/>
      <c r="V136" s="107"/>
      <c r="W136" s="107"/>
    </row>
    <row r="137" spans="1:23">
      <c r="A137" s="15"/>
      <c r="B137" s="15"/>
      <c r="C137" s="15"/>
      <c r="D137" s="15"/>
      <c r="E137" s="15"/>
      <c r="F137" s="15"/>
      <c r="G137" s="15"/>
      <c r="K137" s="15"/>
      <c r="L137" s="15"/>
      <c r="M137" s="8">
        <f t="shared" si="10"/>
        <v>0</v>
      </c>
      <c r="N137" s="8" t="str">
        <f t="shared" si="11"/>
        <v/>
      </c>
      <c r="O137" s="107"/>
      <c r="P137" s="107"/>
      <c r="Q137" s="107"/>
      <c r="R137" s="107"/>
      <c r="S137" s="107"/>
      <c r="T137" s="107"/>
      <c r="U137" s="107"/>
      <c r="V137" s="107"/>
      <c r="W137" s="107"/>
    </row>
    <row r="138" spans="1:23">
      <c r="A138" s="15"/>
      <c r="B138" s="15"/>
      <c r="C138" s="15"/>
      <c r="D138" s="15"/>
      <c r="E138" s="15"/>
      <c r="F138" s="15"/>
      <c r="G138" s="15"/>
      <c r="K138" s="15"/>
      <c r="L138" s="15"/>
      <c r="M138" s="8">
        <f t="shared" si="10"/>
        <v>0</v>
      </c>
      <c r="N138" s="8" t="str">
        <f t="shared" si="11"/>
        <v/>
      </c>
      <c r="O138" s="107"/>
      <c r="P138" s="107"/>
      <c r="Q138" s="107"/>
      <c r="R138" s="107"/>
      <c r="S138" s="107"/>
      <c r="T138" s="107"/>
      <c r="U138" s="107"/>
      <c r="V138" s="107"/>
      <c r="W138" s="107"/>
    </row>
    <row r="139" spans="1:23">
      <c r="A139" s="15"/>
      <c r="B139" s="15"/>
      <c r="C139" s="15"/>
      <c r="D139" s="15"/>
      <c r="E139" s="15"/>
      <c r="F139" s="15"/>
      <c r="G139" s="15"/>
      <c r="K139" s="15"/>
      <c r="L139" s="15"/>
      <c r="M139" s="8">
        <f t="shared" si="10"/>
        <v>0</v>
      </c>
      <c r="N139" s="8" t="str">
        <f t="shared" si="11"/>
        <v/>
      </c>
      <c r="O139" s="107"/>
      <c r="P139" s="107"/>
      <c r="Q139" s="107"/>
      <c r="R139" s="107"/>
      <c r="S139" s="107"/>
      <c r="T139" s="107"/>
      <c r="U139" s="107"/>
      <c r="V139" s="107"/>
      <c r="W139" s="107"/>
    </row>
    <row r="140" spans="1:23">
      <c r="A140" s="15"/>
      <c r="B140" s="15"/>
      <c r="C140" s="15"/>
      <c r="D140" s="15"/>
      <c r="E140" s="15"/>
      <c r="F140" s="15"/>
      <c r="G140" s="15"/>
      <c r="K140" s="15"/>
      <c r="L140" s="15"/>
      <c r="M140" s="8">
        <f t="shared" si="10"/>
        <v>0</v>
      </c>
      <c r="N140" s="8" t="str">
        <f t="shared" si="11"/>
        <v/>
      </c>
      <c r="O140" s="107"/>
      <c r="P140" s="107"/>
      <c r="Q140" s="107"/>
      <c r="R140" s="107"/>
      <c r="S140" s="107"/>
      <c r="T140" s="107"/>
      <c r="U140" s="107"/>
      <c r="V140" s="107"/>
      <c r="W140" s="107"/>
    </row>
    <row r="141" spans="1:23">
      <c r="A141" s="15"/>
      <c r="B141" s="15"/>
      <c r="C141" s="15"/>
      <c r="D141" s="15"/>
      <c r="E141" s="15"/>
      <c r="F141" s="15"/>
      <c r="G141" s="15"/>
      <c r="K141" s="15"/>
      <c r="L141" s="15"/>
      <c r="M141" s="8">
        <f t="shared" si="10"/>
        <v>0</v>
      </c>
      <c r="N141" s="8" t="str">
        <f t="shared" si="11"/>
        <v/>
      </c>
      <c r="O141" s="107"/>
      <c r="P141" s="107"/>
      <c r="Q141" s="107"/>
      <c r="R141" s="107"/>
      <c r="S141" s="107"/>
      <c r="T141" s="107"/>
      <c r="U141" s="107"/>
      <c r="V141" s="107"/>
      <c r="W141" s="107"/>
    </row>
    <row r="142" spans="1:23">
      <c r="A142" s="15"/>
      <c r="B142" s="15"/>
      <c r="C142" s="15"/>
      <c r="D142" s="15"/>
      <c r="E142" s="15"/>
      <c r="F142" s="15"/>
      <c r="G142" s="15"/>
      <c r="K142" s="15"/>
      <c r="L142" s="15"/>
      <c r="M142" s="8">
        <f t="shared" si="10"/>
        <v>0</v>
      </c>
      <c r="N142" s="8" t="str">
        <f t="shared" si="11"/>
        <v/>
      </c>
      <c r="O142" s="107"/>
      <c r="P142" s="107"/>
      <c r="Q142" s="107"/>
      <c r="R142" s="107"/>
      <c r="S142" s="107"/>
      <c r="T142" s="107"/>
      <c r="U142" s="107"/>
      <c r="V142" s="107"/>
      <c r="W142" s="107"/>
    </row>
    <row r="143" spans="1:23">
      <c r="A143" s="15"/>
      <c r="B143" s="15"/>
      <c r="C143" s="15"/>
      <c r="D143" s="15"/>
      <c r="E143" s="15"/>
      <c r="F143" s="15"/>
      <c r="G143" s="15"/>
      <c r="K143" s="15"/>
      <c r="L143" s="15"/>
      <c r="M143" s="8">
        <f t="shared" si="10"/>
        <v>0</v>
      </c>
      <c r="N143" s="8" t="str">
        <f t="shared" si="11"/>
        <v/>
      </c>
      <c r="O143" s="107"/>
      <c r="P143" s="107"/>
      <c r="Q143" s="107"/>
      <c r="R143" s="107"/>
      <c r="S143" s="107"/>
      <c r="T143" s="107"/>
      <c r="U143" s="107"/>
      <c r="V143" s="107"/>
      <c r="W143" s="107"/>
    </row>
    <row r="144" spans="1:23">
      <c r="A144" s="15"/>
      <c r="B144" s="15"/>
      <c r="C144" s="15"/>
      <c r="D144" s="15"/>
      <c r="E144" s="15"/>
      <c r="F144" s="15"/>
      <c r="G144" s="15"/>
      <c r="K144" s="15"/>
      <c r="L144" s="15"/>
      <c r="M144" s="8">
        <f t="shared" si="10"/>
        <v>0</v>
      </c>
      <c r="N144" s="8" t="str">
        <f t="shared" si="11"/>
        <v/>
      </c>
      <c r="O144" s="107"/>
      <c r="P144" s="107"/>
      <c r="Q144" s="107"/>
      <c r="R144" s="107"/>
      <c r="S144" s="107"/>
      <c r="T144" s="107"/>
      <c r="U144" s="107"/>
      <c r="V144" s="107"/>
      <c r="W144" s="107"/>
    </row>
    <row r="145" spans="1:23">
      <c r="A145" s="15"/>
      <c r="B145" s="15"/>
      <c r="C145" s="15"/>
      <c r="D145" s="15"/>
      <c r="E145" s="15"/>
      <c r="F145" s="15"/>
      <c r="G145" s="15"/>
      <c r="K145" s="15"/>
      <c r="M145" s="8">
        <f t="shared" si="10"/>
        <v>0</v>
      </c>
      <c r="N145" s="8" t="str">
        <f t="shared" si="11"/>
        <v/>
      </c>
      <c r="O145" s="107"/>
      <c r="P145" s="107"/>
      <c r="Q145" s="107"/>
      <c r="R145" s="107"/>
      <c r="S145" s="107"/>
      <c r="T145" s="107"/>
      <c r="U145" s="107"/>
      <c r="V145" s="107"/>
      <c r="W145" s="107"/>
    </row>
    <row r="146" spans="1:23">
      <c r="A146" s="15"/>
      <c r="B146" s="15"/>
      <c r="C146" s="15"/>
      <c r="D146" s="15"/>
      <c r="E146" s="15"/>
      <c r="F146" s="15"/>
      <c r="G146" s="15"/>
      <c r="K146" s="15"/>
      <c r="M146" s="8">
        <f t="shared" si="10"/>
        <v>0</v>
      </c>
      <c r="N146" s="8" t="str">
        <f t="shared" si="11"/>
        <v/>
      </c>
      <c r="O146" s="107"/>
      <c r="P146" s="107"/>
      <c r="Q146" s="107"/>
      <c r="R146" s="107"/>
      <c r="S146" s="107"/>
      <c r="T146" s="107"/>
      <c r="U146" s="107"/>
      <c r="V146" s="107"/>
      <c r="W146" s="107"/>
    </row>
    <row r="147" spans="1:23">
      <c r="A147" s="15"/>
      <c r="B147" s="15"/>
      <c r="C147" s="15"/>
      <c r="D147" s="15"/>
      <c r="E147" s="15"/>
      <c r="F147" s="15"/>
      <c r="G147" s="15"/>
      <c r="K147" s="15"/>
      <c r="L147" s="12"/>
      <c r="M147" s="8">
        <f t="shared" si="10"/>
        <v>0</v>
      </c>
      <c r="N147" s="8" t="str">
        <f t="shared" si="11"/>
        <v/>
      </c>
      <c r="O147" s="107"/>
      <c r="P147" s="107"/>
      <c r="Q147" s="107"/>
      <c r="R147" s="107"/>
      <c r="S147" s="107"/>
      <c r="T147" s="107"/>
      <c r="U147" s="107"/>
      <c r="V147" s="107"/>
      <c r="W147" s="107"/>
    </row>
    <row r="148" spans="1:23">
      <c r="A148" s="15"/>
      <c r="B148" s="15"/>
      <c r="C148" s="15"/>
      <c r="D148" s="15"/>
      <c r="E148" s="15"/>
      <c r="F148" s="15"/>
      <c r="G148" s="15"/>
      <c r="K148" s="15"/>
      <c r="L148" s="12"/>
      <c r="M148" s="8">
        <f t="shared" si="10"/>
        <v>0</v>
      </c>
      <c r="N148" s="8" t="str">
        <f t="shared" si="11"/>
        <v/>
      </c>
      <c r="O148" s="107"/>
      <c r="P148" s="107"/>
      <c r="Q148" s="107"/>
      <c r="R148" s="107"/>
      <c r="S148" s="107"/>
      <c r="T148" s="107"/>
      <c r="U148" s="107"/>
      <c r="V148" s="107"/>
      <c r="W148" s="107"/>
    </row>
    <row r="149" spans="1:23">
      <c r="A149" s="15"/>
      <c r="B149" s="15"/>
      <c r="C149" s="15"/>
      <c r="D149" s="15"/>
      <c r="E149" s="15"/>
      <c r="F149" s="15"/>
      <c r="G149" s="15"/>
      <c r="K149" s="15"/>
      <c r="L149" s="12"/>
      <c r="M149" s="8">
        <f t="shared" si="10"/>
        <v>0</v>
      </c>
      <c r="N149" s="8" t="str">
        <f t="shared" si="11"/>
        <v/>
      </c>
      <c r="O149" s="107"/>
      <c r="P149" s="107"/>
      <c r="Q149" s="107"/>
      <c r="R149" s="107"/>
      <c r="S149" s="107"/>
      <c r="T149" s="107"/>
      <c r="U149" s="107"/>
      <c r="V149" s="107"/>
      <c r="W149" s="107"/>
    </row>
    <row r="150" spans="1:23">
      <c r="A150" s="15"/>
      <c r="B150" s="15"/>
      <c r="C150" s="15"/>
      <c r="D150" s="15"/>
      <c r="E150" s="15"/>
      <c r="F150" s="15"/>
      <c r="G150" s="15"/>
      <c r="K150" s="15"/>
      <c r="L150" s="12"/>
      <c r="M150" s="8">
        <f t="shared" si="10"/>
        <v>0</v>
      </c>
      <c r="N150" s="8" t="str">
        <f t="shared" si="11"/>
        <v/>
      </c>
      <c r="O150" s="107"/>
      <c r="P150" s="107"/>
      <c r="Q150" s="107"/>
      <c r="R150" s="107"/>
      <c r="S150" s="107"/>
      <c r="T150" s="107"/>
      <c r="U150" s="107"/>
      <c r="V150" s="107"/>
      <c r="W150" s="107"/>
    </row>
    <row r="151" spans="1:23">
      <c r="A151" s="15"/>
      <c r="B151" s="15"/>
      <c r="C151" s="15"/>
      <c r="D151" s="15"/>
      <c r="E151" s="15"/>
      <c r="F151" s="15"/>
      <c r="G151" s="15"/>
      <c r="K151" s="15"/>
      <c r="L151" s="12"/>
      <c r="M151" s="8">
        <f t="shared" si="10"/>
        <v>0</v>
      </c>
      <c r="N151" s="8" t="str">
        <f t="shared" si="11"/>
        <v/>
      </c>
      <c r="O151" s="107"/>
      <c r="P151" s="107"/>
      <c r="Q151" s="107"/>
      <c r="R151" s="107"/>
      <c r="S151" s="107"/>
      <c r="T151" s="107"/>
      <c r="U151" s="107"/>
      <c r="V151" s="107"/>
      <c r="W151" s="107"/>
    </row>
    <row r="152" spans="1:23">
      <c r="A152" s="15"/>
      <c r="B152" s="15"/>
      <c r="C152" s="15"/>
      <c r="D152" s="15"/>
      <c r="E152" s="15"/>
      <c r="F152" s="15"/>
      <c r="G152" s="15"/>
      <c r="K152" s="15"/>
      <c r="L152" s="12"/>
      <c r="M152" s="8">
        <f t="shared" si="10"/>
        <v>0</v>
      </c>
      <c r="N152" s="8" t="str">
        <f t="shared" si="11"/>
        <v/>
      </c>
      <c r="O152" s="107"/>
      <c r="P152" s="107"/>
      <c r="Q152" s="107"/>
      <c r="R152" s="107"/>
      <c r="S152" s="107"/>
      <c r="T152" s="107"/>
      <c r="U152" s="107"/>
      <c r="V152" s="107"/>
      <c r="W152" s="107"/>
    </row>
    <row r="153" spans="1:23">
      <c r="A153" s="15"/>
      <c r="B153" s="15"/>
      <c r="C153" s="15"/>
      <c r="D153" s="15"/>
      <c r="E153" s="15"/>
      <c r="F153" s="15"/>
      <c r="G153" s="15"/>
      <c r="K153" s="15"/>
      <c r="L153" s="12"/>
      <c r="M153" s="8">
        <f t="shared" si="10"/>
        <v>0</v>
      </c>
      <c r="N153" s="8" t="str">
        <f t="shared" si="11"/>
        <v/>
      </c>
      <c r="O153" s="107"/>
      <c r="P153" s="107"/>
      <c r="Q153" s="107"/>
      <c r="R153" s="107"/>
      <c r="S153" s="107"/>
      <c r="T153" s="107"/>
      <c r="U153" s="107"/>
      <c r="V153" s="107"/>
      <c r="W153" s="107"/>
    </row>
    <row r="154" spans="1:23">
      <c r="A154" s="15"/>
      <c r="B154" s="15"/>
      <c r="C154" s="15"/>
      <c r="D154" s="15"/>
      <c r="E154" s="15"/>
      <c r="F154" s="15"/>
      <c r="G154" s="15"/>
      <c r="K154" s="15"/>
      <c r="L154" s="12"/>
      <c r="M154" s="8">
        <f t="shared" si="10"/>
        <v>0</v>
      </c>
      <c r="N154" s="8" t="str">
        <f t="shared" si="11"/>
        <v/>
      </c>
      <c r="O154" s="107"/>
      <c r="P154" s="107"/>
      <c r="Q154" s="107"/>
      <c r="R154" s="107"/>
      <c r="S154" s="107"/>
      <c r="T154" s="107"/>
      <c r="U154" s="107"/>
      <c r="V154" s="107"/>
      <c r="W154" s="107"/>
    </row>
    <row r="155" spans="1:23">
      <c r="A155" s="15"/>
      <c r="B155" s="15"/>
      <c r="C155" s="15"/>
      <c r="D155" s="15"/>
      <c r="E155" s="15"/>
      <c r="F155" s="15"/>
      <c r="G155" s="15"/>
      <c r="K155" s="15"/>
      <c r="L155" s="12"/>
      <c r="M155" s="8">
        <f t="shared" si="10"/>
        <v>0</v>
      </c>
      <c r="N155" s="8" t="str">
        <f t="shared" si="11"/>
        <v/>
      </c>
      <c r="O155" s="107"/>
      <c r="P155" s="107"/>
      <c r="Q155" s="107"/>
      <c r="R155" s="107"/>
      <c r="S155" s="107"/>
      <c r="T155" s="107"/>
      <c r="U155" s="107"/>
      <c r="V155" s="107"/>
      <c r="W155" s="107"/>
    </row>
    <row r="156" spans="1:23">
      <c r="A156" s="15"/>
      <c r="B156" s="15"/>
      <c r="C156" s="15"/>
      <c r="D156" s="15"/>
      <c r="E156" s="15"/>
      <c r="F156" s="15"/>
      <c r="G156" s="15"/>
      <c r="K156" s="15"/>
      <c r="L156" s="12"/>
      <c r="M156" s="8">
        <f t="shared" si="10"/>
        <v>0</v>
      </c>
      <c r="N156" s="8" t="str">
        <f t="shared" si="11"/>
        <v/>
      </c>
      <c r="O156" s="107"/>
      <c r="P156" s="107"/>
      <c r="Q156" s="107"/>
      <c r="R156" s="107"/>
      <c r="S156" s="107"/>
      <c r="T156" s="107"/>
      <c r="U156" s="107"/>
      <c r="V156" s="107"/>
      <c r="W156" s="107"/>
    </row>
    <row r="157" spans="1:23">
      <c r="A157" s="15"/>
      <c r="B157" s="15"/>
      <c r="C157" s="15"/>
      <c r="D157" s="15"/>
      <c r="E157" s="15"/>
      <c r="F157" s="15"/>
      <c r="G157" s="15"/>
      <c r="K157" s="15"/>
      <c r="L157" s="12"/>
      <c r="M157" s="8">
        <f t="shared" si="10"/>
        <v>0</v>
      </c>
      <c r="N157" s="8" t="str">
        <f t="shared" si="11"/>
        <v/>
      </c>
      <c r="O157" s="107"/>
      <c r="P157" s="107"/>
      <c r="Q157" s="107"/>
      <c r="R157" s="107"/>
      <c r="S157" s="107"/>
      <c r="T157" s="107"/>
      <c r="U157" s="107"/>
      <c r="V157" s="107"/>
      <c r="W157" s="107"/>
    </row>
    <row r="158" spans="1:23">
      <c r="A158" s="15"/>
      <c r="B158" s="15"/>
      <c r="C158" s="15"/>
      <c r="D158" s="15"/>
      <c r="E158" s="15"/>
      <c r="F158" s="15"/>
      <c r="G158" s="15"/>
      <c r="K158" s="15"/>
      <c r="L158" s="12"/>
      <c r="M158" s="8">
        <f t="shared" si="10"/>
        <v>0</v>
      </c>
      <c r="N158" s="8" t="str">
        <f t="shared" si="11"/>
        <v/>
      </c>
      <c r="O158" s="107"/>
      <c r="P158" s="107"/>
      <c r="Q158" s="107"/>
      <c r="R158" s="107"/>
      <c r="S158" s="107"/>
      <c r="T158" s="107"/>
      <c r="U158" s="107"/>
      <c r="V158" s="107"/>
      <c r="W158" s="107"/>
    </row>
    <row r="159" spans="1:23">
      <c r="A159" s="15"/>
      <c r="B159" s="15"/>
      <c r="C159" s="15"/>
      <c r="D159" s="15"/>
      <c r="E159" s="15"/>
      <c r="F159" s="15"/>
      <c r="G159" s="15"/>
      <c r="K159" s="15"/>
      <c r="L159" s="12"/>
      <c r="M159" s="8">
        <f t="shared" si="10"/>
        <v>0</v>
      </c>
      <c r="N159" s="8" t="str">
        <f t="shared" si="11"/>
        <v/>
      </c>
      <c r="O159" s="107"/>
      <c r="P159" s="107"/>
      <c r="Q159" s="107"/>
      <c r="R159" s="107"/>
      <c r="S159" s="107"/>
      <c r="T159" s="107"/>
      <c r="U159" s="107"/>
      <c r="V159" s="107"/>
      <c r="W159" s="107"/>
    </row>
    <row r="160" spans="1:23">
      <c r="A160" s="15"/>
      <c r="B160" s="15"/>
      <c r="C160" s="15"/>
      <c r="D160" s="15"/>
      <c r="E160" s="15"/>
      <c r="F160" s="15"/>
      <c r="G160" s="15"/>
      <c r="K160" s="15"/>
      <c r="L160" s="12"/>
      <c r="M160" s="8">
        <f t="shared" si="10"/>
        <v>0</v>
      </c>
      <c r="N160" s="8" t="str">
        <f t="shared" si="11"/>
        <v/>
      </c>
      <c r="O160" s="107"/>
      <c r="P160" s="107"/>
      <c r="Q160" s="107"/>
      <c r="R160" s="107"/>
      <c r="S160" s="107"/>
      <c r="T160" s="107"/>
      <c r="U160" s="107"/>
      <c r="V160" s="107"/>
      <c r="W160" s="107"/>
    </row>
    <row r="161" spans="1:23">
      <c r="A161" s="15"/>
      <c r="B161" s="15"/>
      <c r="C161" s="15"/>
      <c r="D161" s="15"/>
      <c r="E161" s="15"/>
      <c r="F161" s="15"/>
      <c r="G161" s="15"/>
      <c r="K161" s="15"/>
      <c r="L161" s="12"/>
      <c r="M161" s="8">
        <f t="shared" si="10"/>
        <v>0</v>
      </c>
      <c r="N161" s="8" t="str">
        <f t="shared" si="11"/>
        <v/>
      </c>
      <c r="O161" s="107"/>
      <c r="P161" s="107"/>
      <c r="Q161" s="107"/>
      <c r="R161" s="107"/>
      <c r="S161" s="107"/>
      <c r="T161" s="107"/>
      <c r="U161" s="107"/>
      <c r="V161" s="107"/>
      <c r="W161" s="107"/>
    </row>
    <row r="162" spans="1:23">
      <c r="A162" s="15"/>
      <c r="B162" s="15"/>
      <c r="C162" s="15"/>
      <c r="D162" s="15"/>
      <c r="E162" s="15"/>
      <c r="F162" s="15"/>
      <c r="G162" s="15"/>
      <c r="K162" s="15"/>
      <c r="L162" s="12"/>
      <c r="M162" s="8">
        <f t="shared" si="10"/>
        <v>0</v>
      </c>
      <c r="N162" s="8" t="str">
        <f t="shared" si="11"/>
        <v/>
      </c>
      <c r="O162" s="107"/>
      <c r="P162" s="107"/>
      <c r="Q162" s="107"/>
      <c r="R162" s="107"/>
      <c r="S162" s="107"/>
      <c r="T162" s="107"/>
      <c r="U162" s="107"/>
      <c r="V162" s="107"/>
      <c r="W162" s="107"/>
    </row>
    <row r="163" spans="1:23">
      <c r="A163" s="15"/>
      <c r="B163" s="15"/>
      <c r="C163" s="15"/>
      <c r="D163" s="15"/>
      <c r="E163" s="15"/>
      <c r="F163" s="15"/>
      <c r="G163" s="15"/>
      <c r="K163" s="15"/>
      <c r="L163" s="12"/>
      <c r="M163" s="8">
        <f t="shared" si="10"/>
        <v>0</v>
      </c>
      <c r="N163" s="8" t="str">
        <f t="shared" si="11"/>
        <v/>
      </c>
      <c r="O163" s="107"/>
      <c r="P163" s="107"/>
      <c r="Q163" s="107"/>
      <c r="R163" s="107"/>
      <c r="S163" s="107"/>
      <c r="T163" s="107"/>
      <c r="U163" s="107"/>
      <c r="V163" s="107"/>
      <c r="W163" s="107"/>
    </row>
    <row r="164" spans="1:23">
      <c r="A164" s="15"/>
      <c r="B164" s="15"/>
      <c r="C164" s="15"/>
      <c r="D164" s="15"/>
      <c r="E164" s="15"/>
      <c r="F164" s="15"/>
      <c r="G164" s="15"/>
      <c r="K164" s="15"/>
      <c r="L164" s="12"/>
      <c r="M164" s="8">
        <f t="shared" si="10"/>
        <v>0</v>
      </c>
      <c r="N164" s="8" t="str">
        <f t="shared" si="11"/>
        <v/>
      </c>
      <c r="O164" s="107"/>
      <c r="P164" s="107"/>
      <c r="Q164" s="107"/>
      <c r="R164" s="107"/>
      <c r="S164" s="107"/>
      <c r="T164" s="107"/>
      <c r="U164" s="107"/>
      <c r="V164" s="107"/>
      <c r="W164" s="107"/>
    </row>
    <row r="165" spans="1:23">
      <c r="A165" s="15"/>
      <c r="B165" s="15"/>
      <c r="C165" s="15"/>
      <c r="D165" s="15"/>
      <c r="E165" s="15"/>
      <c r="F165" s="15"/>
      <c r="G165" s="15"/>
      <c r="K165" s="15"/>
      <c r="L165" s="12"/>
      <c r="M165" s="8">
        <f t="shared" si="10"/>
        <v>0</v>
      </c>
      <c r="N165" s="8" t="str">
        <f t="shared" si="11"/>
        <v/>
      </c>
      <c r="O165" s="107"/>
      <c r="P165" s="107"/>
      <c r="Q165" s="107"/>
      <c r="R165" s="107"/>
      <c r="S165" s="107"/>
      <c r="T165" s="107"/>
      <c r="U165" s="107"/>
      <c r="V165" s="107"/>
      <c r="W165" s="107"/>
    </row>
    <row r="166" spans="1:23">
      <c r="A166" s="15"/>
      <c r="B166" s="15"/>
      <c r="C166" s="15"/>
      <c r="D166" s="15"/>
      <c r="E166" s="15"/>
      <c r="F166" s="15"/>
      <c r="G166" s="15"/>
      <c r="K166" s="15"/>
      <c r="L166" s="12"/>
      <c r="M166" s="8">
        <f t="shared" si="10"/>
        <v>0</v>
      </c>
      <c r="N166" s="8" t="str">
        <f t="shared" si="11"/>
        <v/>
      </c>
      <c r="O166" s="107"/>
      <c r="P166" s="107"/>
      <c r="Q166" s="107"/>
      <c r="R166" s="107"/>
      <c r="S166" s="107"/>
      <c r="T166" s="107"/>
      <c r="U166" s="107"/>
      <c r="V166" s="107"/>
      <c r="W166" s="107"/>
    </row>
    <row r="167" spans="1:23">
      <c r="A167" s="15"/>
      <c r="B167" s="15"/>
      <c r="C167" s="15"/>
      <c r="D167" s="15"/>
      <c r="E167" s="15"/>
      <c r="F167" s="15"/>
      <c r="G167" s="15"/>
      <c r="K167" s="15"/>
      <c r="L167" s="12"/>
      <c r="M167" s="8">
        <f t="shared" si="10"/>
        <v>0</v>
      </c>
      <c r="N167" s="8" t="str">
        <f t="shared" si="11"/>
        <v/>
      </c>
      <c r="O167" s="107"/>
      <c r="P167" s="107"/>
      <c r="Q167" s="107"/>
      <c r="R167" s="107"/>
      <c r="S167" s="107"/>
      <c r="T167" s="107"/>
      <c r="U167" s="107"/>
      <c r="V167" s="107"/>
      <c r="W167" s="107"/>
    </row>
    <row r="168" spans="1:23">
      <c r="A168" s="15"/>
      <c r="B168" s="15"/>
      <c r="C168" s="15"/>
      <c r="D168" s="15"/>
      <c r="E168" s="15"/>
      <c r="F168" s="15"/>
      <c r="G168" s="15"/>
      <c r="K168" s="15"/>
      <c r="L168" s="43"/>
      <c r="M168" s="8">
        <f t="shared" si="10"/>
        <v>0</v>
      </c>
      <c r="N168" s="8" t="str">
        <f t="shared" si="11"/>
        <v/>
      </c>
      <c r="O168" s="107"/>
      <c r="P168" s="107"/>
      <c r="Q168" s="107"/>
      <c r="R168" s="107"/>
      <c r="S168" s="107"/>
      <c r="T168" s="107"/>
      <c r="U168" s="107"/>
      <c r="V168" s="107"/>
      <c r="W168" s="107"/>
    </row>
    <row r="169" spans="1:23">
      <c r="A169" s="15"/>
      <c r="B169" s="15"/>
      <c r="C169" s="15"/>
      <c r="D169" s="15"/>
      <c r="E169" s="15"/>
      <c r="F169" s="15"/>
      <c r="G169" s="15"/>
      <c r="K169" s="15"/>
      <c r="L169" s="43"/>
      <c r="M169" s="8">
        <f t="shared" si="10"/>
        <v>0</v>
      </c>
      <c r="N169" s="8" t="str">
        <f t="shared" si="11"/>
        <v/>
      </c>
      <c r="O169" s="107"/>
      <c r="P169" s="107"/>
      <c r="Q169" s="107"/>
      <c r="R169" s="107"/>
      <c r="S169" s="107"/>
      <c r="T169" s="107"/>
      <c r="U169" s="107"/>
      <c r="V169" s="107"/>
      <c r="W169" s="107"/>
    </row>
    <row r="170" spans="1:23">
      <c r="A170" s="15"/>
      <c r="B170" s="15"/>
      <c r="C170" s="15"/>
      <c r="D170" s="15"/>
      <c r="E170" s="15"/>
      <c r="F170" s="15"/>
      <c r="G170" s="15"/>
      <c r="K170" s="15"/>
      <c r="L170" s="43"/>
      <c r="M170" s="8">
        <f t="shared" si="10"/>
        <v>0</v>
      </c>
      <c r="N170" s="8" t="str">
        <f t="shared" si="11"/>
        <v/>
      </c>
      <c r="O170" s="107"/>
      <c r="P170" s="107"/>
      <c r="Q170" s="107"/>
      <c r="R170" s="107"/>
      <c r="S170" s="107"/>
      <c r="T170" s="107"/>
      <c r="U170" s="107"/>
      <c r="V170" s="107"/>
      <c r="W170" s="107"/>
    </row>
    <row r="171" spans="1:23">
      <c r="A171" s="15"/>
      <c r="B171" s="15"/>
      <c r="C171" s="15"/>
      <c r="D171" s="15"/>
      <c r="E171" s="15"/>
      <c r="F171" s="15"/>
      <c r="G171" s="15"/>
      <c r="K171" s="15"/>
      <c r="L171" s="43"/>
      <c r="M171" s="8">
        <f t="shared" si="10"/>
        <v>0</v>
      </c>
      <c r="N171" s="8" t="str">
        <f t="shared" si="11"/>
        <v/>
      </c>
      <c r="O171" s="107"/>
      <c r="P171" s="107"/>
      <c r="Q171" s="107"/>
      <c r="R171" s="107"/>
      <c r="S171" s="107"/>
      <c r="T171" s="107"/>
      <c r="U171" s="107"/>
      <c r="V171" s="107"/>
      <c r="W171" s="107"/>
    </row>
    <row r="172" spans="1:23">
      <c r="A172" s="15"/>
      <c r="B172" s="15"/>
      <c r="C172" s="15"/>
      <c r="D172" s="15"/>
      <c r="E172" s="15"/>
      <c r="F172" s="15"/>
      <c r="G172" s="15"/>
      <c r="K172" s="15"/>
      <c r="L172" s="43"/>
      <c r="M172" s="8">
        <f t="shared" ref="M172:M235" si="12">IF(ISNUMBER(FIND("/",$B164,1)),MID($B164,1,FIND("/",$B164,1)-1),$B164)</f>
        <v>0</v>
      </c>
      <c r="N172" s="8" t="str">
        <f t="shared" ref="N172:N235" si="13">IF(ISNUMBER(FIND("/",$B164,1)),MID($B164,FIND("/",$B164,1)+1,LEN($B164)),"")</f>
        <v/>
      </c>
      <c r="O172" s="107"/>
      <c r="P172" s="107"/>
      <c r="Q172" s="107"/>
      <c r="R172" s="107"/>
      <c r="S172" s="107"/>
      <c r="T172" s="107"/>
      <c r="U172" s="107"/>
      <c r="V172" s="107"/>
      <c r="W172" s="107"/>
    </row>
    <row r="173" spans="1:23">
      <c r="A173" s="15"/>
      <c r="B173" s="15"/>
      <c r="C173" s="15"/>
      <c r="D173" s="15"/>
      <c r="E173" s="15"/>
      <c r="F173" s="15"/>
      <c r="G173" s="15"/>
      <c r="K173" s="15"/>
      <c r="L173" s="43"/>
      <c r="M173" s="8">
        <f t="shared" si="12"/>
        <v>0</v>
      </c>
      <c r="N173" s="8" t="str">
        <f t="shared" si="13"/>
        <v/>
      </c>
      <c r="O173" s="107"/>
      <c r="P173" s="107"/>
      <c r="Q173" s="107"/>
      <c r="R173" s="107"/>
      <c r="S173" s="107"/>
      <c r="T173" s="107"/>
      <c r="U173" s="107"/>
      <c r="V173" s="107"/>
      <c r="W173" s="107"/>
    </row>
    <row r="174" spans="1:23">
      <c r="A174" s="15"/>
      <c r="B174" s="15"/>
      <c r="C174" s="15"/>
      <c r="D174" s="15"/>
      <c r="E174" s="15"/>
      <c r="F174" s="15"/>
      <c r="G174" s="15"/>
      <c r="K174" s="15"/>
      <c r="L174" s="43"/>
      <c r="M174" s="8">
        <f t="shared" si="12"/>
        <v>0</v>
      </c>
      <c r="N174" s="8" t="str">
        <f t="shared" si="13"/>
        <v/>
      </c>
      <c r="O174" s="107"/>
      <c r="P174" s="107"/>
      <c r="Q174" s="107"/>
      <c r="R174" s="107"/>
      <c r="S174" s="107"/>
      <c r="T174" s="107"/>
      <c r="U174" s="107"/>
      <c r="V174" s="107"/>
      <c r="W174" s="107"/>
    </row>
    <row r="175" spans="1:23">
      <c r="A175" s="15"/>
      <c r="B175" s="15"/>
      <c r="C175" s="15"/>
      <c r="D175" s="15"/>
      <c r="E175" s="15"/>
      <c r="F175" s="15"/>
      <c r="G175" s="15"/>
      <c r="K175" s="15"/>
      <c r="L175" s="43"/>
      <c r="M175" s="8">
        <f t="shared" si="12"/>
        <v>0</v>
      </c>
      <c r="N175" s="8" t="str">
        <f t="shared" si="13"/>
        <v/>
      </c>
      <c r="O175" s="107"/>
      <c r="P175" s="107"/>
      <c r="Q175" s="107"/>
      <c r="R175" s="107"/>
      <c r="S175" s="107"/>
      <c r="T175" s="107"/>
      <c r="U175" s="107"/>
      <c r="V175" s="107"/>
      <c r="W175" s="107"/>
    </row>
    <row r="176" spans="1:23">
      <c r="A176" s="15"/>
      <c r="B176" s="15"/>
      <c r="C176" s="15"/>
      <c r="D176" s="15"/>
      <c r="E176" s="15"/>
      <c r="F176" s="15"/>
      <c r="G176" s="15"/>
      <c r="K176" s="15"/>
      <c r="L176" s="43"/>
      <c r="M176" s="8">
        <f t="shared" si="12"/>
        <v>0</v>
      </c>
      <c r="N176" s="8" t="str">
        <f t="shared" si="13"/>
        <v/>
      </c>
      <c r="O176" s="107"/>
      <c r="P176" s="107"/>
      <c r="Q176" s="107"/>
      <c r="R176" s="107"/>
      <c r="S176" s="107"/>
      <c r="T176" s="107"/>
      <c r="U176" s="107"/>
      <c r="V176" s="107"/>
      <c r="W176" s="107"/>
    </row>
    <row r="177" spans="1:14">
      <c r="A177" s="15"/>
      <c r="B177" s="15"/>
      <c r="C177" s="15"/>
      <c r="D177" s="15"/>
      <c r="E177" s="15"/>
      <c r="F177" s="15"/>
      <c r="G177" s="15"/>
      <c r="K177" s="15"/>
      <c r="L177" s="43"/>
      <c r="M177" s="8">
        <f t="shared" si="12"/>
        <v>0</v>
      </c>
      <c r="N177" s="8" t="str">
        <f t="shared" si="13"/>
        <v/>
      </c>
    </row>
    <row r="178" spans="1:14">
      <c r="A178" s="15"/>
      <c r="B178" s="15"/>
      <c r="C178" s="15"/>
      <c r="D178" s="15"/>
      <c r="E178" s="15"/>
      <c r="F178" s="15"/>
      <c r="G178" s="15"/>
      <c r="K178" s="15"/>
      <c r="L178" s="43"/>
      <c r="M178" s="8">
        <f t="shared" si="12"/>
        <v>0</v>
      </c>
      <c r="N178" s="8" t="str">
        <f t="shared" si="13"/>
        <v/>
      </c>
    </row>
    <row r="179" spans="1:14">
      <c r="A179" s="15"/>
      <c r="B179" s="15"/>
      <c r="C179" s="15"/>
      <c r="D179" s="15"/>
      <c r="E179" s="15"/>
      <c r="F179" s="15"/>
      <c r="G179" s="15"/>
      <c r="K179" s="15"/>
      <c r="L179" s="43"/>
      <c r="M179" s="8">
        <f t="shared" si="12"/>
        <v>0</v>
      </c>
      <c r="N179" s="8" t="str">
        <f t="shared" si="13"/>
        <v/>
      </c>
    </row>
    <row r="180" spans="1:14">
      <c r="A180" s="15"/>
      <c r="B180" s="15"/>
      <c r="C180" s="15"/>
      <c r="D180" s="15"/>
      <c r="E180" s="15"/>
      <c r="F180" s="15"/>
      <c r="G180" s="15"/>
      <c r="K180" s="15"/>
      <c r="L180" s="43"/>
      <c r="M180" s="8">
        <f t="shared" si="12"/>
        <v>0</v>
      </c>
      <c r="N180" s="8" t="str">
        <f t="shared" si="13"/>
        <v/>
      </c>
    </row>
    <row r="181" spans="1:14">
      <c r="A181" s="15"/>
      <c r="B181" s="15"/>
      <c r="C181" s="15"/>
      <c r="D181" s="15"/>
      <c r="E181" s="15"/>
      <c r="F181" s="15"/>
      <c r="G181" s="15"/>
      <c r="K181" s="15"/>
      <c r="L181" s="43"/>
      <c r="M181" s="8">
        <f t="shared" si="12"/>
        <v>0</v>
      </c>
      <c r="N181" s="8" t="str">
        <f t="shared" si="13"/>
        <v/>
      </c>
    </row>
    <row r="182" spans="1:14">
      <c r="A182" s="15"/>
      <c r="B182" s="15"/>
      <c r="C182" s="15"/>
      <c r="D182" s="15"/>
      <c r="E182" s="15"/>
      <c r="F182" s="15"/>
      <c r="G182" s="15"/>
      <c r="K182" s="15"/>
      <c r="L182" s="43"/>
      <c r="M182" s="8">
        <f t="shared" si="12"/>
        <v>0</v>
      </c>
      <c r="N182" s="8" t="str">
        <f t="shared" si="13"/>
        <v/>
      </c>
    </row>
    <row r="183" spans="1:14">
      <c r="A183" s="15"/>
      <c r="B183" s="15"/>
      <c r="C183" s="15"/>
      <c r="D183" s="15"/>
      <c r="E183" s="15"/>
      <c r="F183" s="15"/>
      <c r="G183" s="15"/>
      <c r="K183" s="15"/>
      <c r="L183" s="43"/>
      <c r="M183" s="8">
        <f t="shared" si="12"/>
        <v>0</v>
      </c>
      <c r="N183" s="8" t="str">
        <f t="shared" si="13"/>
        <v/>
      </c>
    </row>
    <row r="184" spans="1:14">
      <c r="A184" s="15"/>
      <c r="B184" s="15"/>
      <c r="C184" s="15"/>
      <c r="D184" s="15"/>
      <c r="E184" s="15"/>
      <c r="F184" s="15"/>
      <c r="G184" s="15"/>
      <c r="K184" s="15"/>
      <c r="L184" s="43"/>
      <c r="M184" s="8">
        <f t="shared" si="12"/>
        <v>0</v>
      </c>
      <c r="N184" s="8" t="str">
        <f t="shared" si="13"/>
        <v/>
      </c>
    </row>
    <row r="185" spans="1:14">
      <c r="A185" s="15"/>
      <c r="B185" s="15"/>
      <c r="C185" s="15"/>
      <c r="D185" s="15"/>
      <c r="E185" s="15"/>
      <c r="F185" s="15"/>
      <c r="G185" s="15"/>
      <c r="K185" s="15"/>
      <c r="L185" s="43"/>
      <c r="M185" s="8">
        <f t="shared" si="12"/>
        <v>0</v>
      </c>
      <c r="N185" s="8" t="str">
        <f t="shared" si="13"/>
        <v/>
      </c>
    </row>
    <row r="186" spans="1:14">
      <c r="A186" s="15"/>
      <c r="B186" s="15"/>
      <c r="C186" s="15"/>
      <c r="D186" s="15"/>
      <c r="E186" s="15"/>
      <c r="F186" s="15"/>
      <c r="G186" s="15"/>
      <c r="K186" s="15"/>
      <c r="L186" s="43"/>
      <c r="M186" s="8">
        <f t="shared" si="12"/>
        <v>0</v>
      </c>
      <c r="N186" s="8" t="str">
        <f t="shared" si="13"/>
        <v/>
      </c>
    </row>
    <row r="187" spans="1:14">
      <c r="A187" s="15"/>
      <c r="B187" s="15"/>
      <c r="C187" s="15"/>
      <c r="D187" s="15"/>
      <c r="E187" s="15"/>
      <c r="F187" s="15"/>
      <c r="G187" s="15"/>
      <c r="K187" s="15"/>
      <c r="L187" s="43"/>
      <c r="M187" s="8">
        <f t="shared" si="12"/>
        <v>0</v>
      </c>
      <c r="N187" s="8" t="str">
        <f t="shared" si="13"/>
        <v/>
      </c>
    </row>
    <row r="188" spans="1:14">
      <c r="A188" s="15"/>
      <c r="B188" s="15"/>
      <c r="C188" s="15"/>
      <c r="D188" s="15"/>
      <c r="E188" s="15"/>
      <c r="F188" s="15"/>
      <c r="G188" s="15"/>
      <c r="K188" s="15"/>
      <c r="L188" s="43"/>
      <c r="M188" s="8">
        <f t="shared" si="12"/>
        <v>0</v>
      </c>
      <c r="N188" s="8" t="str">
        <f t="shared" si="13"/>
        <v/>
      </c>
    </row>
    <row r="189" spans="1:14">
      <c r="A189" s="15"/>
      <c r="B189" s="15"/>
      <c r="C189" s="15"/>
      <c r="D189" s="15"/>
      <c r="E189" s="15"/>
      <c r="F189" s="15"/>
      <c r="G189" s="15"/>
      <c r="K189" s="15"/>
      <c r="L189" s="43"/>
      <c r="M189" s="8">
        <f t="shared" si="12"/>
        <v>0</v>
      </c>
      <c r="N189" s="8" t="str">
        <f t="shared" si="13"/>
        <v/>
      </c>
    </row>
    <row r="190" spans="1:14">
      <c r="A190" s="15"/>
      <c r="B190" s="15"/>
      <c r="C190" s="15"/>
      <c r="D190" s="15"/>
      <c r="E190" s="15"/>
      <c r="F190" s="15"/>
      <c r="G190" s="15"/>
      <c r="K190" s="15"/>
      <c r="L190" s="12"/>
      <c r="M190" s="8">
        <f t="shared" si="12"/>
        <v>0</v>
      </c>
      <c r="N190" s="8" t="str">
        <f t="shared" si="13"/>
        <v/>
      </c>
    </row>
    <row r="191" spans="1:14">
      <c r="A191" s="15"/>
      <c r="B191" s="15"/>
      <c r="C191" s="15"/>
      <c r="D191" s="15"/>
      <c r="E191" s="15"/>
      <c r="F191" s="15"/>
      <c r="G191" s="15"/>
      <c r="K191" s="15"/>
      <c r="L191" s="12"/>
      <c r="M191" s="8">
        <f t="shared" si="12"/>
        <v>0</v>
      </c>
      <c r="N191" s="8" t="str">
        <f t="shared" si="13"/>
        <v/>
      </c>
    </row>
    <row r="192" spans="1:14">
      <c r="A192" s="15"/>
      <c r="B192" s="15"/>
      <c r="C192" s="15"/>
      <c r="D192" s="15"/>
      <c r="E192" s="15"/>
      <c r="F192" s="15"/>
      <c r="G192" s="15"/>
      <c r="K192" s="15"/>
      <c r="L192" s="12"/>
      <c r="M192" s="8">
        <f t="shared" si="12"/>
        <v>0</v>
      </c>
      <c r="N192" s="8" t="str">
        <f t="shared" si="13"/>
        <v/>
      </c>
    </row>
    <row r="193" spans="1:14">
      <c r="A193" s="15"/>
      <c r="B193" s="15"/>
      <c r="C193" s="15"/>
      <c r="D193" s="15"/>
      <c r="E193" s="15"/>
      <c r="F193" s="15"/>
      <c r="G193" s="15"/>
      <c r="K193" s="15"/>
      <c r="L193" s="12"/>
      <c r="M193" s="8">
        <f t="shared" si="12"/>
        <v>0</v>
      </c>
      <c r="N193" s="8" t="str">
        <f t="shared" si="13"/>
        <v/>
      </c>
    </row>
    <row r="194" spans="1:14">
      <c r="A194" s="15"/>
      <c r="B194" s="15"/>
      <c r="C194" s="15"/>
      <c r="D194" s="15"/>
      <c r="E194" s="15"/>
      <c r="F194" s="15"/>
      <c r="G194" s="15"/>
      <c r="K194" s="15"/>
      <c r="L194" s="12"/>
      <c r="M194" s="8">
        <f t="shared" si="12"/>
        <v>0</v>
      </c>
      <c r="N194" s="8" t="str">
        <f t="shared" si="13"/>
        <v/>
      </c>
    </row>
    <row r="195" spans="1:14">
      <c r="A195" s="15"/>
      <c r="B195" s="15"/>
      <c r="C195" s="15"/>
      <c r="D195" s="15"/>
      <c r="E195" s="15"/>
      <c r="F195" s="15"/>
      <c r="G195" s="15"/>
      <c r="K195" s="15"/>
      <c r="L195" s="12"/>
      <c r="M195" s="8">
        <f t="shared" si="12"/>
        <v>0</v>
      </c>
      <c r="N195" s="8" t="str">
        <f t="shared" si="13"/>
        <v/>
      </c>
    </row>
    <row r="196" spans="1:14">
      <c r="A196" s="15"/>
      <c r="B196" s="15"/>
      <c r="C196" s="15"/>
      <c r="D196" s="15"/>
      <c r="E196" s="15"/>
      <c r="F196" s="15"/>
      <c r="G196" s="15"/>
      <c r="K196" s="15"/>
      <c r="L196" s="12"/>
      <c r="M196" s="8">
        <f t="shared" si="12"/>
        <v>0</v>
      </c>
      <c r="N196" s="8" t="str">
        <f t="shared" si="13"/>
        <v/>
      </c>
    </row>
    <row r="197" spans="1:14">
      <c r="A197" s="15"/>
      <c r="B197" s="15"/>
      <c r="C197" s="15"/>
      <c r="D197" s="15"/>
      <c r="E197" s="15"/>
      <c r="F197" s="15"/>
      <c r="G197" s="15"/>
      <c r="K197" s="15"/>
      <c r="M197" s="8">
        <f t="shared" si="12"/>
        <v>0</v>
      </c>
      <c r="N197" s="8" t="str">
        <f t="shared" si="13"/>
        <v/>
      </c>
    </row>
    <row r="198" spans="1:14">
      <c r="A198" s="15"/>
      <c r="B198" s="15"/>
      <c r="C198" s="15"/>
      <c r="D198" s="15"/>
      <c r="E198" s="15"/>
      <c r="F198" s="15"/>
      <c r="G198" s="15"/>
      <c r="K198" s="15"/>
      <c r="M198" s="8">
        <f t="shared" si="12"/>
        <v>0</v>
      </c>
      <c r="N198" s="8" t="str">
        <f t="shared" si="13"/>
        <v/>
      </c>
    </row>
    <row r="199" spans="1:14">
      <c r="A199" s="15"/>
      <c r="B199" s="15"/>
      <c r="C199" s="15"/>
      <c r="D199" s="15"/>
      <c r="E199" s="15"/>
      <c r="F199" s="15"/>
      <c r="G199" s="15"/>
      <c r="K199" s="15"/>
      <c r="M199" s="8">
        <f t="shared" si="12"/>
        <v>0</v>
      </c>
      <c r="N199" s="8" t="str">
        <f t="shared" si="13"/>
        <v/>
      </c>
    </row>
    <row r="200" spans="1:14">
      <c r="A200" s="15"/>
      <c r="B200" s="15"/>
      <c r="C200" s="15"/>
      <c r="D200" s="15"/>
      <c r="E200" s="15"/>
      <c r="F200" s="15"/>
      <c r="G200" s="15"/>
      <c r="K200" s="15"/>
      <c r="M200" s="8">
        <f t="shared" si="12"/>
        <v>0</v>
      </c>
      <c r="N200" s="8" t="str">
        <f t="shared" si="13"/>
        <v/>
      </c>
    </row>
    <row r="201" spans="1:14">
      <c r="A201" s="15"/>
      <c r="B201" s="15"/>
      <c r="C201" s="15"/>
      <c r="D201" s="15"/>
      <c r="E201" s="15"/>
      <c r="F201" s="15"/>
      <c r="G201" s="15"/>
      <c r="K201" s="15"/>
      <c r="M201" s="8">
        <f t="shared" si="12"/>
        <v>0</v>
      </c>
      <c r="N201" s="8" t="str">
        <f t="shared" si="13"/>
        <v/>
      </c>
    </row>
    <row r="202" spans="1:14">
      <c r="A202" s="15"/>
      <c r="B202" s="15"/>
      <c r="C202" s="15"/>
      <c r="D202" s="15"/>
      <c r="E202" s="15"/>
      <c r="F202" s="15"/>
      <c r="G202" s="15"/>
      <c r="K202" s="15"/>
      <c r="M202" s="8">
        <f t="shared" si="12"/>
        <v>0</v>
      </c>
      <c r="N202" s="8" t="str">
        <f t="shared" si="13"/>
        <v/>
      </c>
    </row>
    <row r="203" spans="1:14">
      <c r="A203" s="15"/>
      <c r="B203" s="15"/>
      <c r="C203" s="15"/>
      <c r="D203" s="15"/>
      <c r="E203" s="15"/>
      <c r="F203" s="15"/>
      <c r="G203" s="15"/>
      <c r="K203" s="15"/>
      <c r="M203" s="8">
        <f t="shared" si="12"/>
        <v>0</v>
      </c>
      <c r="N203" s="8" t="str">
        <f t="shared" si="13"/>
        <v/>
      </c>
    </row>
    <row r="204" spans="1:14">
      <c r="A204" s="15"/>
      <c r="B204" s="15"/>
      <c r="C204" s="15"/>
      <c r="D204" s="15"/>
      <c r="E204" s="15"/>
      <c r="F204" s="15"/>
      <c r="G204" s="15"/>
      <c r="K204" s="15"/>
      <c r="M204" s="8">
        <f t="shared" si="12"/>
        <v>0</v>
      </c>
      <c r="N204" s="8" t="str">
        <f t="shared" si="13"/>
        <v/>
      </c>
    </row>
    <row r="205" spans="1:14">
      <c r="A205" s="15"/>
      <c r="B205" s="15"/>
      <c r="C205" s="15"/>
      <c r="D205" s="15"/>
      <c r="E205" s="15"/>
      <c r="F205" s="15"/>
      <c r="G205" s="15"/>
      <c r="K205" s="15"/>
      <c r="M205" s="8">
        <f t="shared" si="12"/>
        <v>0</v>
      </c>
      <c r="N205" s="8" t="str">
        <f t="shared" si="13"/>
        <v/>
      </c>
    </row>
    <row r="206" spans="1:14">
      <c r="A206" s="15"/>
      <c r="B206" s="15"/>
      <c r="C206" s="15"/>
      <c r="D206" s="15"/>
      <c r="E206" s="15"/>
      <c r="F206" s="15"/>
      <c r="G206" s="15"/>
      <c r="K206" s="15"/>
      <c r="M206" s="8">
        <f t="shared" si="12"/>
        <v>0</v>
      </c>
      <c r="N206" s="8" t="str">
        <f t="shared" si="13"/>
        <v/>
      </c>
    </row>
    <row r="207" spans="1:14">
      <c r="A207" s="15"/>
      <c r="B207" s="15"/>
      <c r="C207" s="15"/>
      <c r="D207" s="15"/>
      <c r="E207" s="15"/>
      <c r="F207" s="15"/>
      <c r="G207" s="15"/>
      <c r="K207" s="15"/>
      <c r="M207" s="8">
        <f t="shared" si="12"/>
        <v>0</v>
      </c>
      <c r="N207" s="8" t="str">
        <f t="shared" si="13"/>
        <v/>
      </c>
    </row>
    <row r="208" spans="1:14">
      <c r="A208" s="15"/>
      <c r="B208" s="15"/>
      <c r="C208" s="15"/>
      <c r="D208" s="15"/>
      <c r="E208" s="15"/>
      <c r="F208" s="15"/>
      <c r="G208" s="15"/>
      <c r="K208" s="15"/>
      <c r="M208" s="8">
        <f t="shared" si="12"/>
        <v>0</v>
      </c>
      <c r="N208" s="8" t="str">
        <f t="shared" si="13"/>
        <v/>
      </c>
    </row>
    <row r="209" spans="1:14">
      <c r="A209" s="15"/>
      <c r="B209" s="15"/>
      <c r="C209" s="15"/>
      <c r="D209" s="15"/>
      <c r="E209" s="15"/>
      <c r="F209" s="15"/>
      <c r="G209" s="15"/>
      <c r="K209" s="15"/>
      <c r="L209" s="15"/>
      <c r="M209" s="8">
        <f t="shared" si="12"/>
        <v>0</v>
      </c>
      <c r="N209" s="8" t="str">
        <f t="shared" si="13"/>
        <v/>
      </c>
    </row>
    <row r="210" spans="1:14">
      <c r="A210" s="15"/>
      <c r="B210" s="15"/>
      <c r="C210" s="15"/>
      <c r="D210" s="15"/>
      <c r="E210" s="15"/>
      <c r="F210" s="15"/>
      <c r="G210" s="15"/>
      <c r="K210" s="15"/>
      <c r="L210" s="15"/>
      <c r="M210" s="8">
        <f t="shared" si="12"/>
        <v>0</v>
      </c>
      <c r="N210" s="8" t="str">
        <f t="shared" si="13"/>
        <v/>
      </c>
    </row>
    <row r="211" spans="1:14">
      <c r="A211" s="15"/>
      <c r="B211" s="15"/>
      <c r="C211" s="15"/>
      <c r="D211" s="15"/>
      <c r="E211" s="15"/>
      <c r="F211" s="15"/>
      <c r="G211" s="15"/>
      <c r="K211" s="15"/>
      <c r="L211" s="15"/>
      <c r="M211" s="8">
        <f t="shared" si="12"/>
        <v>0</v>
      </c>
      <c r="N211" s="8" t="str">
        <f t="shared" si="13"/>
        <v/>
      </c>
    </row>
    <row r="212" spans="1:14">
      <c r="A212" s="15"/>
      <c r="B212" s="15"/>
      <c r="C212" s="15"/>
      <c r="D212" s="15"/>
      <c r="E212" s="15"/>
      <c r="F212" s="15"/>
      <c r="G212" s="15"/>
      <c r="K212" s="15"/>
      <c r="L212" s="15"/>
      <c r="M212" s="8">
        <f t="shared" si="12"/>
        <v>0</v>
      </c>
      <c r="N212" s="8" t="str">
        <f t="shared" si="13"/>
        <v/>
      </c>
    </row>
    <row r="213" spans="1:14">
      <c r="A213" s="15"/>
      <c r="B213" s="15"/>
      <c r="C213" s="15"/>
      <c r="D213" s="15"/>
      <c r="E213" s="15"/>
      <c r="F213" s="15"/>
      <c r="G213" s="15"/>
      <c r="K213" s="15"/>
      <c r="L213" s="15"/>
      <c r="M213" s="8">
        <f t="shared" si="12"/>
        <v>0</v>
      </c>
      <c r="N213" s="8" t="str">
        <f t="shared" si="13"/>
        <v/>
      </c>
    </row>
    <row r="214" spans="1:14">
      <c r="A214" s="15"/>
      <c r="B214" s="15"/>
      <c r="C214" s="15"/>
      <c r="D214" s="15"/>
      <c r="E214" s="15"/>
      <c r="F214" s="15"/>
      <c r="G214" s="15"/>
      <c r="K214" s="15"/>
      <c r="L214" s="15"/>
      <c r="M214" s="8">
        <f t="shared" si="12"/>
        <v>0</v>
      </c>
      <c r="N214" s="8" t="str">
        <f t="shared" si="13"/>
        <v/>
      </c>
    </row>
    <row r="215" spans="1:14">
      <c r="A215" s="15"/>
      <c r="B215" s="15"/>
      <c r="C215" s="15"/>
      <c r="D215" s="15"/>
      <c r="E215" s="15"/>
      <c r="F215" s="15"/>
      <c r="G215" s="15"/>
      <c r="K215" s="15"/>
      <c r="L215" s="15"/>
      <c r="M215" s="8">
        <f t="shared" si="12"/>
        <v>0</v>
      </c>
      <c r="N215" s="8" t="str">
        <f t="shared" si="13"/>
        <v/>
      </c>
    </row>
    <row r="216" spans="1:14">
      <c r="A216" s="15"/>
      <c r="B216" s="15"/>
      <c r="C216" s="15"/>
      <c r="D216" s="15"/>
      <c r="E216" s="15"/>
      <c r="F216" s="15"/>
      <c r="G216" s="15"/>
      <c r="K216" s="15"/>
      <c r="L216" s="15"/>
      <c r="M216" s="8">
        <f t="shared" si="12"/>
        <v>0</v>
      </c>
      <c r="N216" s="8" t="str">
        <f t="shared" si="13"/>
        <v/>
      </c>
    </row>
    <row r="217" spans="1:14">
      <c r="A217" s="15"/>
      <c r="B217" s="15"/>
      <c r="C217" s="15"/>
      <c r="D217" s="15"/>
      <c r="E217" s="15"/>
      <c r="F217" s="15"/>
      <c r="G217" s="15"/>
      <c r="K217" s="15"/>
      <c r="L217" s="15"/>
      <c r="M217" s="8">
        <f t="shared" si="12"/>
        <v>0</v>
      </c>
      <c r="N217" s="8" t="str">
        <f t="shared" si="13"/>
        <v/>
      </c>
    </row>
    <row r="218" spans="1:14">
      <c r="A218" s="15"/>
      <c r="B218" s="15"/>
      <c r="C218" s="15"/>
      <c r="D218" s="15"/>
      <c r="E218" s="15"/>
      <c r="F218" s="15"/>
      <c r="G218" s="15"/>
      <c r="K218" s="15"/>
      <c r="L218" s="15"/>
      <c r="M218" s="8">
        <f t="shared" si="12"/>
        <v>0</v>
      </c>
      <c r="N218" s="8" t="str">
        <f t="shared" si="13"/>
        <v/>
      </c>
    </row>
    <row r="219" spans="1:14">
      <c r="A219" s="15"/>
      <c r="B219" s="15"/>
      <c r="C219" s="15"/>
      <c r="D219" s="15"/>
      <c r="E219" s="15"/>
      <c r="F219" s="15"/>
      <c r="G219" s="15"/>
      <c r="K219" s="15"/>
      <c r="L219" s="15"/>
      <c r="M219" s="8">
        <f t="shared" si="12"/>
        <v>0</v>
      </c>
      <c r="N219" s="8" t="str">
        <f t="shared" si="13"/>
        <v/>
      </c>
    </row>
    <row r="220" spans="1:14">
      <c r="A220" s="15"/>
      <c r="B220" s="15"/>
      <c r="C220" s="15"/>
      <c r="D220" s="15"/>
      <c r="E220" s="15"/>
      <c r="F220" s="15"/>
      <c r="G220" s="15"/>
      <c r="K220" s="15"/>
      <c r="L220" s="15"/>
      <c r="M220" s="8">
        <f t="shared" si="12"/>
        <v>0</v>
      </c>
      <c r="N220" s="8" t="str">
        <f t="shared" si="13"/>
        <v/>
      </c>
    </row>
    <row r="221" spans="1:14">
      <c r="A221" s="15"/>
      <c r="B221" s="15"/>
      <c r="C221" s="15"/>
      <c r="D221" s="15"/>
      <c r="E221" s="15"/>
      <c r="F221" s="15"/>
      <c r="G221" s="15"/>
      <c r="K221" s="15"/>
      <c r="L221" s="15"/>
      <c r="M221" s="8">
        <f t="shared" si="12"/>
        <v>0</v>
      </c>
      <c r="N221" s="8" t="str">
        <f t="shared" si="13"/>
        <v/>
      </c>
    </row>
    <row r="222" spans="1:14">
      <c r="A222" s="15"/>
      <c r="B222" s="15"/>
      <c r="C222" s="15"/>
      <c r="D222" s="15"/>
      <c r="E222" s="15"/>
      <c r="F222" s="15"/>
      <c r="G222" s="15"/>
      <c r="K222" s="15"/>
      <c r="L222" s="15"/>
      <c r="M222" s="8">
        <f t="shared" si="12"/>
        <v>0</v>
      </c>
      <c r="N222" s="8" t="str">
        <f t="shared" si="13"/>
        <v/>
      </c>
    </row>
    <row r="223" spans="1:14">
      <c r="A223" s="15"/>
      <c r="B223" s="15"/>
      <c r="C223" s="15"/>
      <c r="D223" s="15"/>
      <c r="E223" s="15"/>
      <c r="F223" s="15"/>
      <c r="G223" s="15"/>
      <c r="K223" s="15"/>
      <c r="L223" s="15"/>
      <c r="M223" s="8">
        <f t="shared" si="12"/>
        <v>0</v>
      </c>
      <c r="N223" s="8" t="str">
        <f t="shared" si="13"/>
        <v/>
      </c>
    </row>
    <row r="224" spans="1:14">
      <c r="A224" s="15"/>
      <c r="B224" s="15"/>
      <c r="C224" s="15"/>
      <c r="D224" s="15"/>
      <c r="E224" s="15"/>
      <c r="F224" s="15"/>
      <c r="G224" s="15"/>
      <c r="K224" s="15"/>
      <c r="L224" s="15"/>
      <c r="M224" s="8">
        <f t="shared" si="12"/>
        <v>0</v>
      </c>
      <c r="N224" s="8" t="str">
        <f t="shared" si="13"/>
        <v/>
      </c>
    </row>
    <row r="225" spans="1:14">
      <c r="A225" s="15"/>
      <c r="B225" s="15"/>
      <c r="C225" s="15"/>
      <c r="D225" s="15"/>
      <c r="E225" s="15"/>
      <c r="F225" s="15"/>
      <c r="G225" s="15"/>
      <c r="K225" s="15"/>
      <c r="L225" s="15"/>
      <c r="M225" s="8">
        <f t="shared" si="12"/>
        <v>0</v>
      </c>
      <c r="N225" s="8" t="str">
        <f t="shared" si="13"/>
        <v/>
      </c>
    </row>
    <row r="226" spans="1:14">
      <c r="A226" s="15"/>
      <c r="B226" s="15"/>
      <c r="C226" s="15"/>
      <c r="D226" s="15"/>
      <c r="E226" s="15"/>
      <c r="F226" s="15"/>
      <c r="G226" s="15"/>
      <c r="K226" s="15"/>
      <c r="L226" s="15"/>
      <c r="M226" s="8">
        <f t="shared" si="12"/>
        <v>0</v>
      </c>
      <c r="N226" s="8" t="str">
        <f t="shared" si="13"/>
        <v/>
      </c>
    </row>
    <row r="227" spans="1:14">
      <c r="A227" s="15"/>
      <c r="B227" s="15"/>
      <c r="C227" s="15"/>
      <c r="D227" s="15"/>
      <c r="E227" s="15"/>
      <c r="F227" s="15"/>
      <c r="G227" s="15"/>
      <c r="K227" s="15"/>
      <c r="L227" s="15"/>
      <c r="M227" s="8">
        <f t="shared" si="12"/>
        <v>0</v>
      </c>
      <c r="N227" s="8" t="str">
        <f t="shared" si="13"/>
        <v/>
      </c>
    </row>
    <row r="228" spans="1:14">
      <c r="A228" s="15"/>
      <c r="B228" s="15"/>
      <c r="C228" s="15"/>
      <c r="D228" s="15"/>
      <c r="E228" s="15"/>
      <c r="F228" s="15"/>
      <c r="G228" s="15"/>
      <c r="K228" s="15"/>
      <c r="L228" s="15"/>
      <c r="M228" s="8">
        <f t="shared" si="12"/>
        <v>0</v>
      </c>
      <c r="N228" s="8" t="str">
        <f t="shared" si="13"/>
        <v/>
      </c>
    </row>
    <row r="229" spans="1:14">
      <c r="A229" s="15"/>
      <c r="B229" s="15"/>
      <c r="C229" s="15"/>
      <c r="D229" s="15"/>
      <c r="E229" s="15"/>
      <c r="F229" s="15"/>
      <c r="G229" s="15"/>
      <c r="K229" s="15"/>
      <c r="L229" s="15"/>
      <c r="M229" s="8">
        <f t="shared" si="12"/>
        <v>0</v>
      </c>
      <c r="N229" s="8" t="str">
        <f t="shared" si="13"/>
        <v/>
      </c>
    </row>
    <row r="230" spans="1:14">
      <c r="A230" s="15"/>
      <c r="B230" s="15"/>
      <c r="C230" s="15"/>
      <c r="D230" s="15"/>
      <c r="E230" s="15"/>
      <c r="F230" s="15"/>
      <c r="G230" s="15"/>
      <c r="K230" s="15"/>
      <c r="L230" s="15"/>
      <c r="M230" s="8">
        <f t="shared" si="12"/>
        <v>0</v>
      </c>
      <c r="N230" s="8" t="str">
        <f t="shared" si="13"/>
        <v/>
      </c>
    </row>
    <row r="231" spans="1:14">
      <c r="A231" s="15"/>
      <c r="B231" s="15"/>
      <c r="C231" s="15"/>
      <c r="D231" s="15"/>
      <c r="E231" s="15"/>
      <c r="F231" s="15"/>
      <c r="G231" s="15"/>
      <c r="K231" s="15"/>
      <c r="L231" s="15"/>
      <c r="M231" s="8">
        <f t="shared" si="12"/>
        <v>0</v>
      </c>
      <c r="N231" s="8" t="str">
        <f t="shared" si="13"/>
        <v/>
      </c>
    </row>
    <row r="232" spans="1:14">
      <c r="A232" s="15"/>
      <c r="B232" s="15"/>
      <c r="C232" s="15"/>
      <c r="D232" s="15"/>
      <c r="E232" s="15"/>
      <c r="F232" s="15"/>
      <c r="G232" s="15"/>
      <c r="K232" s="15"/>
      <c r="L232" s="15"/>
      <c r="M232" s="8">
        <f t="shared" si="12"/>
        <v>0</v>
      </c>
      <c r="N232" s="8" t="str">
        <f t="shared" si="13"/>
        <v/>
      </c>
    </row>
    <row r="233" spans="1:14">
      <c r="A233" s="15"/>
      <c r="B233" s="15"/>
      <c r="C233" s="15"/>
      <c r="D233" s="15"/>
      <c r="E233" s="15"/>
      <c r="F233" s="15"/>
      <c r="G233" s="15"/>
      <c r="K233" s="15"/>
      <c r="L233" s="15"/>
      <c r="M233" s="8">
        <f t="shared" si="12"/>
        <v>0</v>
      </c>
      <c r="N233" s="8" t="str">
        <f t="shared" si="13"/>
        <v/>
      </c>
    </row>
    <row r="234" spans="1:14">
      <c r="A234" s="15"/>
      <c r="B234" s="15"/>
      <c r="C234" s="15"/>
      <c r="D234" s="15"/>
      <c r="E234" s="15"/>
      <c r="F234" s="15"/>
      <c r="G234" s="15"/>
      <c r="K234" s="15"/>
      <c r="L234" s="15"/>
      <c r="M234" s="8">
        <f t="shared" si="12"/>
        <v>0</v>
      </c>
      <c r="N234" s="8" t="str">
        <f t="shared" si="13"/>
        <v/>
      </c>
    </row>
    <row r="235" spans="1:14">
      <c r="A235" s="15"/>
      <c r="B235" s="15"/>
      <c r="C235" s="15"/>
      <c r="D235" s="15"/>
      <c r="E235" s="15"/>
      <c r="F235" s="15"/>
      <c r="G235" s="15"/>
      <c r="K235" s="15"/>
      <c r="L235" s="15"/>
      <c r="M235" s="8">
        <f t="shared" si="12"/>
        <v>0</v>
      </c>
      <c r="N235" s="8" t="str">
        <f t="shared" si="13"/>
        <v/>
      </c>
    </row>
    <row r="236" spans="1:14">
      <c r="A236" s="15"/>
      <c r="B236" s="15"/>
      <c r="C236" s="15"/>
      <c r="D236" s="15"/>
      <c r="E236" s="15"/>
      <c r="F236" s="15"/>
      <c r="G236" s="15"/>
      <c r="K236" s="15"/>
      <c r="L236" s="15"/>
      <c r="M236" s="8">
        <f t="shared" ref="M236:M274" si="14">IF(ISNUMBER(FIND("/",$B228,1)),MID($B228,1,FIND("/",$B228,1)-1),$B228)</f>
        <v>0</v>
      </c>
      <c r="N236" s="8" t="str">
        <f t="shared" ref="N236:N274" si="15">IF(ISNUMBER(FIND("/",$B228,1)),MID($B228,FIND("/",$B228,1)+1,LEN($B228)),"")</f>
        <v/>
      </c>
    </row>
    <row r="237" spans="1:14">
      <c r="A237" s="15"/>
      <c r="B237" s="15"/>
      <c r="C237" s="15"/>
      <c r="D237" s="15"/>
      <c r="E237" s="15"/>
      <c r="F237" s="15"/>
      <c r="G237" s="15"/>
      <c r="K237" s="15"/>
      <c r="L237" s="15"/>
      <c r="M237" s="8">
        <f t="shared" si="14"/>
        <v>0</v>
      </c>
      <c r="N237" s="8" t="str">
        <f t="shared" si="15"/>
        <v/>
      </c>
    </row>
    <row r="238" spans="1:14">
      <c r="A238" s="15"/>
      <c r="B238" s="15"/>
      <c r="C238" s="15"/>
      <c r="D238" s="15"/>
      <c r="E238" s="15"/>
      <c r="F238" s="15"/>
      <c r="G238" s="15"/>
      <c r="K238" s="15"/>
      <c r="L238" s="15"/>
      <c r="M238" s="8">
        <f t="shared" si="14"/>
        <v>0</v>
      </c>
      <c r="N238" s="8" t="str">
        <f t="shared" si="15"/>
        <v/>
      </c>
    </row>
    <row r="239" spans="1:14">
      <c r="A239" s="15"/>
      <c r="B239" s="15"/>
      <c r="C239" s="15"/>
      <c r="D239" s="15"/>
      <c r="E239" s="15"/>
      <c r="F239" s="15"/>
      <c r="G239" s="15"/>
      <c r="K239" s="15"/>
      <c r="L239" s="15"/>
      <c r="M239" s="8">
        <f t="shared" si="14"/>
        <v>0</v>
      </c>
      <c r="N239" s="8" t="str">
        <f t="shared" si="15"/>
        <v/>
      </c>
    </row>
    <row r="240" spans="1:14">
      <c r="A240" s="15"/>
      <c r="B240" s="15"/>
      <c r="C240" s="15"/>
      <c r="D240" s="15"/>
      <c r="E240" s="15"/>
      <c r="F240" s="15"/>
      <c r="G240" s="15"/>
      <c r="K240" s="15"/>
      <c r="L240" s="15"/>
      <c r="M240" s="8">
        <f t="shared" si="14"/>
        <v>0</v>
      </c>
      <c r="N240" s="8" t="str">
        <f t="shared" si="15"/>
        <v/>
      </c>
    </row>
    <row r="241" spans="1:14">
      <c r="A241" s="15"/>
      <c r="B241" s="15"/>
      <c r="C241" s="15"/>
      <c r="D241" s="15"/>
      <c r="E241" s="15"/>
      <c r="F241" s="15"/>
      <c r="G241" s="15"/>
      <c r="K241" s="15"/>
      <c r="L241" s="15"/>
      <c r="M241" s="8">
        <f t="shared" si="14"/>
        <v>0</v>
      </c>
      <c r="N241" s="8" t="str">
        <f t="shared" si="15"/>
        <v/>
      </c>
    </row>
    <row r="242" spans="1:14">
      <c r="A242" s="15"/>
      <c r="B242" s="15"/>
      <c r="C242" s="15"/>
      <c r="D242" s="15"/>
      <c r="E242" s="15"/>
      <c r="F242" s="15"/>
      <c r="G242" s="15"/>
      <c r="K242" s="15"/>
      <c r="L242" s="15"/>
      <c r="M242" s="8">
        <f t="shared" si="14"/>
        <v>0</v>
      </c>
      <c r="N242" s="8" t="str">
        <f t="shared" si="15"/>
        <v/>
      </c>
    </row>
    <row r="243" spans="1:14">
      <c r="A243" s="15"/>
      <c r="B243" s="15"/>
      <c r="C243" s="15"/>
      <c r="D243" s="15"/>
      <c r="E243" s="15"/>
      <c r="F243" s="15"/>
      <c r="G243" s="15"/>
      <c r="K243" s="15"/>
      <c r="L243" s="15"/>
      <c r="M243" s="8">
        <f t="shared" si="14"/>
        <v>0</v>
      </c>
      <c r="N243" s="8" t="str">
        <f t="shared" si="15"/>
        <v/>
      </c>
    </row>
    <row r="244" spans="1:14">
      <c r="A244" s="15"/>
      <c r="B244" s="15"/>
      <c r="C244" s="15"/>
      <c r="D244" s="15"/>
      <c r="E244" s="15"/>
      <c r="F244" s="15"/>
      <c r="G244" s="15"/>
      <c r="K244" s="15"/>
      <c r="L244" s="15"/>
      <c r="M244" s="8">
        <f t="shared" si="14"/>
        <v>0</v>
      </c>
      <c r="N244" s="8" t="str">
        <f t="shared" si="15"/>
        <v/>
      </c>
    </row>
    <row r="245" spans="1:14">
      <c r="A245" s="15"/>
      <c r="B245" s="15"/>
      <c r="C245" s="15"/>
      <c r="D245" s="15"/>
      <c r="E245" s="15"/>
      <c r="F245" s="15"/>
      <c r="G245" s="15"/>
      <c r="K245" s="15"/>
      <c r="L245" s="15"/>
      <c r="M245" s="8">
        <f t="shared" si="14"/>
        <v>0</v>
      </c>
      <c r="N245" s="8" t="str">
        <f t="shared" si="15"/>
        <v/>
      </c>
    </row>
    <row r="246" spans="1:14">
      <c r="A246" s="15"/>
      <c r="B246" s="15"/>
      <c r="C246" s="15"/>
      <c r="D246" s="15"/>
      <c r="E246" s="15"/>
      <c r="F246" s="15"/>
      <c r="G246" s="15"/>
      <c r="K246" s="15"/>
      <c r="L246" s="15"/>
      <c r="M246" s="8">
        <f t="shared" si="14"/>
        <v>0</v>
      </c>
      <c r="N246" s="8" t="str">
        <f t="shared" si="15"/>
        <v/>
      </c>
    </row>
    <row r="247" spans="1:14">
      <c r="A247" s="15"/>
      <c r="B247" s="15"/>
      <c r="C247" s="15"/>
      <c r="D247" s="15"/>
      <c r="E247" s="15"/>
      <c r="F247" s="15"/>
      <c r="G247" s="15"/>
      <c r="K247" s="15"/>
      <c r="L247" s="15"/>
      <c r="M247" s="8">
        <f t="shared" si="14"/>
        <v>0</v>
      </c>
      <c r="N247" s="8" t="str">
        <f t="shared" si="15"/>
        <v/>
      </c>
    </row>
    <row r="248" spans="1:14">
      <c r="A248" s="15"/>
      <c r="B248" s="15"/>
      <c r="C248" s="15"/>
      <c r="D248" s="15"/>
      <c r="E248" s="15"/>
      <c r="F248" s="15"/>
      <c r="G248" s="15"/>
      <c r="K248" s="15"/>
      <c r="L248" s="15"/>
      <c r="M248" s="8">
        <f t="shared" si="14"/>
        <v>0</v>
      </c>
      <c r="N248" s="8" t="str">
        <f t="shared" si="15"/>
        <v/>
      </c>
    </row>
    <row r="249" spans="1:14">
      <c r="A249" s="15"/>
      <c r="B249" s="15"/>
      <c r="C249" s="15"/>
      <c r="D249" s="15"/>
      <c r="E249" s="15"/>
      <c r="F249" s="15"/>
      <c r="G249" s="15"/>
      <c r="K249" s="15"/>
      <c r="L249" s="15"/>
      <c r="M249" s="8">
        <f t="shared" si="14"/>
        <v>0</v>
      </c>
      <c r="N249" s="8" t="str">
        <f t="shared" si="15"/>
        <v/>
      </c>
    </row>
    <row r="250" spans="1:14">
      <c r="A250" s="15"/>
      <c r="B250" s="15"/>
      <c r="C250" s="15"/>
      <c r="D250" s="15"/>
      <c r="E250" s="15"/>
      <c r="F250" s="15"/>
      <c r="G250" s="15"/>
      <c r="K250" s="15"/>
      <c r="L250" s="15"/>
      <c r="M250" s="8">
        <f t="shared" si="14"/>
        <v>0</v>
      </c>
      <c r="N250" s="8" t="str">
        <f t="shared" si="15"/>
        <v/>
      </c>
    </row>
    <row r="251" spans="1:14">
      <c r="A251" s="15"/>
      <c r="B251" s="15"/>
      <c r="C251" s="15"/>
      <c r="D251" s="15"/>
      <c r="E251" s="15"/>
      <c r="F251" s="15"/>
      <c r="G251" s="15"/>
      <c r="K251" s="15"/>
      <c r="L251" s="15"/>
      <c r="M251" s="8">
        <f t="shared" si="14"/>
        <v>0</v>
      </c>
      <c r="N251" s="8" t="str">
        <f t="shared" si="15"/>
        <v/>
      </c>
    </row>
    <row r="252" spans="1:14">
      <c r="A252" s="15"/>
      <c r="B252" s="15"/>
      <c r="C252" s="15"/>
      <c r="D252" s="15"/>
      <c r="E252" s="15"/>
      <c r="F252" s="15"/>
      <c r="G252" s="15"/>
      <c r="K252" s="15"/>
      <c r="L252" s="15"/>
      <c r="M252" s="8">
        <f t="shared" si="14"/>
        <v>0</v>
      </c>
      <c r="N252" s="8" t="str">
        <f t="shared" si="15"/>
        <v/>
      </c>
    </row>
    <row r="253" spans="1:14">
      <c r="A253" s="15"/>
      <c r="B253" s="15"/>
      <c r="C253" s="15"/>
      <c r="D253" s="15"/>
      <c r="E253" s="15"/>
      <c r="F253" s="15"/>
      <c r="G253" s="15"/>
      <c r="K253" s="15"/>
      <c r="L253" s="15"/>
      <c r="M253" s="8">
        <f t="shared" si="14"/>
        <v>0</v>
      </c>
      <c r="N253" s="8" t="str">
        <f t="shared" si="15"/>
        <v/>
      </c>
    </row>
    <row r="254" spans="1:14">
      <c r="A254" s="15"/>
      <c r="B254" s="15"/>
      <c r="C254" s="15"/>
      <c r="D254" s="15"/>
      <c r="E254" s="15"/>
      <c r="F254" s="15"/>
      <c r="G254" s="15"/>
      <c r="K254" s="15"/>
      <c r="L254" s="15"/>
      <c r="M254" s="8">
        <f t="shared" si="14"/>
        <v>0</v>
      </c>
      <c r="N254" s="8" t="str">
        <f t="shared" si="15"/>
        <v/>
      </c>
    </row>
    <row r="255" spans="1:14">
      <c r="A255" s="15"/>
      <c r="B255" s="15"/>
      <c r="C255" s="15"/>
      <c r="D255" s="15"/>
      <c r="E255" s="15"/>
      <c r="F255" s="15"/>
      <c r="G255" s="15"/>
      <c r="K255" s="15"/>
      <c r="L255" s="15"/>
      <c r="M255" s="8">
        <f t="shared" si="14"/>
        <v>0</v>
      </c>
      <c r="N255" s="8" t="str">
        <f t="shared" si="15"/>
        <v/>
      </c>
    </row>
    <row r="256" spans="1:14">
      <c r="A256" s="15"/>
      <c r="B256" s="15"/>
      <c r="C256" s="15"/>
      <c r="D256" s="15"/>
      <c r="E256" s="15"/>
      <c r="F256" s="15"/>
      <c r="G256" s="15"/>
      <c r="K256" s="15"/>
      <c r="L256" s="15"/>
      <c r="M256" s="8">
        <f t="shared" si="14"/>
        <v>0</v>
      </c>
      <c r="N256" s="8" t="str">
        <f t="shared" si="15"/>
        <v/>
      </c>
    </row>
    <row r="257" spans="1:14">
      <c r="A257" s="15"/>
      <c r="B257" s="15"/>
      <c r="C257" s="15"/>
      <c r="D257" s="15"/>
      <c r="E257" s="15"/>
      <c r="F257" s="15"/>
      <c r="G257" s="15"/>
      <c r="K257" s="15"/>
      <c r="M257" s="8">
        <f t="shared" si="14"/>
        <v>0</v>
      </c>
      <c r="N257" s="8" t="str">
        <f t="shared" si="15"/>
        <v/>
      </c>
    </row>
    <row r="258" spans="1:14">
      <c r="A258" s="15"/>
      <c r="B258" s="15"/>
      <c r="C258" s="15"/>
      <c r="D258" s="15"/>
      <c r="E258" s="15"/>
      <c r="F258" s="15"/>
      <c r="G258" s="15"/>
      <c r="K258" s="15"/>
      <c r="M258" s="8">
        <f t="shared" si="14"/>
        <v>0</v>
      </c>
      <c r="N258" s="8" t="str">
        <f t="shared" si="15"/>
        <v/>
      </c>
    </row>
    <row r="259" spans="1:14">
      <c r="A259" s="15"/>
      <c r="B259" s="15"/>
      <c r="C259" s="15"/>
      <c r="D259" s="15"/>
      <c r="E259" s="15"/>
      <c r="F259" s="15"/>
      <c r="G259" s="15"/>
      <c r="K259" s="15"/>
      <c r="M259" s="8">
        <f t="shared" si="14"/>
        <v>0</v>
      </c>
      <c r="N259" s="8" t="str">
        <f t="shared" si="15"/>
        <v/>
      </c>
    </row>
    <row r="260" spans="1:14">
      <c r="A260" s="15"/>
      <c r="B260" s="15"/>
      <c r="C260" s="15"/>
      <c r="D260" s="15"/>
      <c r="E260" s="15"/>
      <c r="F260" s="15"/>
      <c r="G260" s="15"/>
      <c r="K260" s="15"/>
      <c r="M260" s="8">
        <f t="shared" si="14"/>
        <v>0</v>
      </c>
      <c r="N260" s="8" t="str">
        <f t="shared" si="15"/>
        <v/>
      </c>
    </row>
    <row r="261" spans="1:14">
      <c r="A261" s="15"/>
      <c r="B261" s="15"/>
      <c r="C261" s="15"/>
      <c r="D261" s="15"/>
      <c r="E261" s="15"/>
      <c r="F261" s="15"/>
      <c r="G261" s="15"/>
      <c r="K261" s="15"/>
      <c r="M261" s="8">
        <f t="shared" si="14"/>
        <v>0</v>
      </c>
      <c r="N261" s="8" t="str">
        <f t="shared" si="15"/>
        <v/>
      </c>
    </row>
    <row r="262" spans="1:14">
      <c r="A262" s="15"/>
      <c r="B262" s="15"/>
      <c r="C262" s="15"/>
      <c r="D262" s="15"/>
      <c r="E262" s="15"/>
      <c r="F262" s="15"/>
      <c r="G262" s="15"/>
      <c r="K262" s="15"/>
      <c r="M262" s="8">
        <f t="shared" si="14"/>
        <v>0</v>
      </c>
      <c r="N262" s="8" t="str">
        <f t="shared" si="15"/>
        <v/>
      </c>
    </row>
    <row r="263" spans="1:14">
      <c r="A263" s="15"/>
      <c r="B263" s="15"/>
      <c r="C263" s="15"/>
      <c r="D263" s="15"/>
      <c r="E263" s="15"/>
      <c r="F263" s="15"/>
      <c r="G263" s="15"/>
      <c r="K263" s="15"/>
      <c r="M263" s="8">
        <f t="shared" si="14"/>
        <v>0</v>
      </c>
      <c r="N263" s="8" t="str">
        <f t="shared" si="15"/>
        <v/>
      </c>
    </row>
    <row r="264" spans="1:14">
      <c r="A264" s="15"/>
      <c r="B264" s="15"/>
      <c r="C264" s="15"/>
      <c r="D264" s="15"/>
      <c r="E264" s="15"/>
      <c r="F264" s="15"/>
      <c r="G264" s="15"/>
      <c r="K264" s="15"/>
      <c r="M264" s="8">
        <f t="shared" si="14"/>
        <v>0</v>
      </c>
      <c r="N264" s="8" t="str">
        <f t="shared" si="15"/>
        <v/>
      </c>
    </row>
    <row r="265" spans="1:14">
      <c r="A265" s="15"/>
      <c r="B265" s="15"/>
      <c r="C265" s="15"/>
      <c r="D265" s="15"/>
      <c r="E265" s="15"/>
      <c r="F265" s="15"/>
      <c r="G265" s="15"/>
      <c r="K265" s="15"/>
      <c r="M265" s="8">
        <f t="shared" si="14"/>
        <v>0</v>
      </c>
      <c r="N265" s="8" t="str">
        <f t="shared" si="15"/>
        <v/>
      </c>
    </row>
    <row r="266" spans="1:14">
      <c r="A266" s="15"/>
      <c r="B266" s="15"/>
      <c r="C266" s="15"/>
      <c r="D266" s="15"/>
      <c r="E266" s="15"/>
      <c r="F266" s="15"/>
      <c r="G266" s="15"/>
      <c r="K266" s="15"/>
      <c r="M266" s="8">
        <f t="shared" si="14"/>
        <v>0</v>
      </c>
      <c r="N266" s="8" t="str">
        <f t="shared" si="15"/>
        <v/>
      </c>
    </row>
    <row r="267" spans="1:14">
      <c r="A267" s="15"/>
      <c r="B267" s="15"/>
      <c r="C267" s="15"/>
      <c r="D267" s="15"/>
      <c r="E267" s="15"/>
      <c r="F267" s="15"/>
      <c r="G267" s="15"/>
      <c r="K267" s="15"/>
      <c r="M267" s="8">
        <f t="shared" si="14"/>
        <v>0</v>
      </c>
      <c r="N267" s="8" t="str">
        <f t="shared" si="15"/>
        <v/>
      </c>
    </row>
    <row r="268" spans="1:14">
      <c r="A268" s="15"/>
      <c r="B268" s="15"/>
      <c r="C268" s="15"/>
      <c r="D268" s="15"/>
      <c r="E268" s="15"/>
      <c r="F268" s="15"/>
      <c r="G268" s="15"/>
      <c r="K268" s="15"/>
      <c r="M268" s="8">
        <f t="shared" si="14"/>
        <v>0</v>
      </c>
      <c r="N268" s="8" t="str">
        <f t="shared" si="15"/>
        <v/>
      </c>
    </row>
    <row r="269" spans="1:14">
      <c r="A269" s="15"/>
      <c r="B269" s="15"/>
      <c r="C269" s="15"/>
      <c r="D269" s="15"/>
      <c r="E269" s="15"/>
      <c r="F269" s="15"/>
      <c r="G269" s="15"/>
      <c r="K269" s="15"/>
      <c r="M269" s="8">
        <f t="shared" si="14"/>
        <v>0</v>
      </c>
      <c r="N269" s="8" t="str">
        <f t="shared" si="15"/>
        <v/>
      </c>
    </row>
    <row r="270" spans="1:14">
      <c r="A270" s="15"/>
      <c r="B270" s="15"/>
      <c r="C270" s="15"/>
      <c r="D270" s="15"/>
      <c r="E270" s="15"/>
      <c r="F270" s="15"/>
      <c r="G270" s="15"/>
      <c r="K270" s="15"/>
      <c r="L270" s="435"/>
      <c r="M270" s="8">
        <f t="shared" si="14"/>
        <v>0</v>
      </c>
      <c r="N270" s="8" t="str">
        <f t="shared" si="15"/>
        <v/>
      </c>
    </row>
    <row r="271" spans="1:14">
      <c r="A271" s="15"/>
      <c r="B271" s="15"/>
      <c r="C271" s="15"/>
      <c r="D271" s="15"/>
      <c r="E271" s="15"/>
      <c r="F271" s="15"/>
      <c r="G271" s="15"/>
      <c r="K271" s="15"/>
      <c r="L271" s="88"/>
      <c r="M271" s="8">
        <f t="shared" si="14"/>
        <v>0</v>
      </c>
      <c r="N271" s="8" t="str">
        <f t="shared" si="15"/>
        <v/>
      </c>
    </row>
    <row r="272" spans="1:14">
      <c r="A272" s="15"/>
      <c r="B272" s="15"/>
      <c r="C272" s="15"/>
      <c r="D272" s="15"/>
      <c r="E272" s="15"/>
      <c r="F272" s="15"/>
      <c r="G272" s="15"/>
      <c r="K272" s="15"/>
      <c r="L272" s="88"/>
      <c r="M272" s="8">
        <f t="shared" si="14"/>
        <v>0</v>
      </c>
      <c r="N272" s="8" t="str">
        <f t="shared" si="15"/>
        <v/>
      </c>
    </row>
    <row r="273" spans="1:14">
      <c r="A273" s="15"/>
      <c r="B273" s="15"/>
      <c r="C273" s="15"/>
      <c r="D273" s="15"/>
      <c r="E273" s="15"/>
      <c r="F273" s="15"/>
      <c r="G273" s="15"/>
      <c r="K273" s="15"/>
      <c r="L273" s="435"/>
      <c r="M273" s="8">
        <f t="shared" si="14"/>
        <v>0</v>
      </c>
      <c r="N273" s="8" t="str">
        <f t="shared" si="15"/>
        <v/>
      </c>
    </row>
    <row r="274" spans="1:14">
      <c r="A274" s="15"/>
      <c r="B274" s="15"/>
      <c r="C274" s="15"/>
      <c r="D274" s="15"/>
      <c r="E274" s="15"/>
      <c r="F274" s="15"/>
      <c r="G274" s="15"/>
      <c r="K274" s="15"/>
      <c r="L274" s="435"/>
      <c r="M274" s="8">
        <f t="shared" si="14"/>
        <v>0</v>
      </c>
      <c r="N274" s="8" t="str">
        <f t="shared" si="15"/>
        <v/>
      </c>
    </row>
    <row r="275" spans="1:14">
      <c r="L275" s="435"/>
    </row>
    <row r="276" spans="1:14">
      <c r="L276" s="435"/>
    </row>
    <row r="277" spans="1:14">
      <c r="L277" s="159"/>
    </row>
    <row r="278" spans="1:14">
      <c r="L278" s="159"/>
      <c r="M278" s="15"/>
      <c r="N278" s="15"/>
    </row>
  </sheetData>
  <mergeCells count="3">
    <mergeCell ref="A1:H1"/>
    <mergeCell ref="A36:B36"/>
    <mergeCell ref="A3:G3"/>
  </mergeCells>
  <phoneticPr fontId="0" type="noConversion"/>
  <conditionalFormatting sqref="F5:F35">
    <cfRule type="containsText" dxfId="68" priority="1" operator="containsText" text="ALERTA">
      <formula>NOT(ISERROR(SEARCH("ALERTA",F5)))</formula>
    </cfRule>
  </conditionalFormatting>
  <conditionalFormatting sqref="E5:F5">
    <cfRule type="containsText" dxfId="67" priority="4" operator="containsText" text="CADUCADO">
      <formula>NOT(ISERROR(SEARCH("CADUCADO",E5)))</formula>
    </cfRule>
    <cfRule type="expression" dxfId="66" priority="5">
      <formula xml:space="preserve"> CADUCADO</formula>
    </cfRule>
  </conditionalFormatting>
  <conditionalFormatting sqref="F5">
    <cfRule type="containsText" dxfId="65" priority="3" operator="containsText" text="ALERTA">
      <formula>NOT(ISERROR(SEARCH("ALERTA",F5)))</formula>
    </cfRule>
  </conditionalFormatting>
  <conditionalFormatting sqref="E5:E35">
    <cfRule type="containsText" dxfId="64" priority="2" operator="containsText" text="CADUCADO">
      <formula>NOT(ISERROR(SEARCH("CADUCADO",E5)))</formula>
    </cfRule>
  </conditionalFormatting>
  <hyperlinks>
    <hyperlink ref="A1:H1" location="TITULARES!A1" display="LISTA DE DIAGNOSTICADORES CON AUTORIZACIÓN DE COMERCIALIZACIÓN EN CUBA 2017"/>
  </hyperlinks>
  <pageMargins left="0.75" right="0.75" top="1" bottom="1" header="0" footer="0"/>
  <pageSetup scale="57" fitToHeight="0" orientation="landscape" verticalDpi="300" r:id="rId2"/>
  <headerFooter alignWithMargins="0"/>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AA331"/>
  <sheetViews>
    <sheetView workbookViewId="0">
      <selection sqref="A1:H1"/>
    </sheetView>
  </sheetViews>
  <sheetFormatPr baseColWidth="10" defaultRowHeight="15"/>
  <cols>
    <col min="1" max="1" width="15.7109375" style="68" customWidth="1"/>
    <col min="2" max="2" width="11.42578125" style="68"/>
    <col min="3" max="3" width="12.140625" style="68" customWidth="1"/>
    <col min="4" max="4" width="16.28515625" style="68" customWidth="1"/>
    <col min="5" max="5" width="18.7109375" style="68" customWidth="1"/>
    <col min="6" max="6" width="15.7109375" style="68" customWidth="1"/>
    <col min="7" max="7" width="13.85546875" style="68" customWidth="1"/>
    <col min="8" max="8" width="37.42578125" style="68" customWidth="1"/>
    <col min="9" max="9" width="65.7109375" style="68" customWidth="1"/>
    <col min="10" max="10" width="36.5703125" style="68" customWidth="1"/>
    <col min="11" max="11" width="17" style="2022" customWidth="1"/>
    <col min="12" max="12" width="11.42578125" style="88" customWidth="1"/>
    <col min="13" max="13" width="12.85546875" style="88" hidden="1" customWidth="1"/>
    <col min="14" max="14" width="17.28515625" style="88" customWidth="1"/>
    <col min="15" max="15" width="11.5703125" style="68" customWidth="1"/>
    <col min="16" max="16" width="8.85546875" style="68" customWidth="1"/>
    <col min="17" max="17" width="5" style="68" customWidth="1"/>
    <col min="18" max="18" width="11.42578125" style="68" customWidth="1"/>
    <col min="19" max="19" width="11.42578125" style="68"/>
    <col min="20" max="27" width="0" style="68" hidden="1" customWidth="1"/>
    <col min="28" max="16384" width="11.42578125" style="68"/>
  </cols>
  <sheetData>
    <row r="1" spans="1:27" ht="21" customHeight="1">
      <c r="A1" s="2352" t="s">
        <v>4395</v>
      </c>
      <c r="B1" s="2352"/>
      <c r="C1" s="2352"/>
      <c r="D1" s="2352"/>
      <c r="E1" s="2352"/>
      <c r="F1" s="2352"/>
      <c r="G1" s="2352"/>
      <c r="H1" s="2352"/>
    </row>
    <row r="2" spans="1:27" ht="28.5" customHeight="1" thickBot="1">
      <c r="A2" s="580" t="s">
        <v>958</v>
      </c>
      <c r="B2" s="1059"/>
      <c r="C2" s="1059"/>
      <c r="D2" s="1059"/>
      <c r="E2" s="1059"/>
      <c r="F2" s="1059"/>
      <c r="S2" s="661" t="s">
        <v>3838</v>
      </c>
      <c r="T2" s="1187">
        <f ca="1">TODAY()</f>
        <v>44236</v>
      </c>
    </row>
    <row r="3" spans="1:27" ht="23.25" customHeight="1" thickTop="1" thickBot="1">
      <c r="A3" s="2329" t="s">
        <v>1490</v>
      </c>
      <c r="B3" s="2330"/>
      <c r="C3" s="2330"/>
      <c r="D3" s="2330"/>
      <c r="E3" s="2379"/>
      <c r="F3" s="2379"/>
      <c r="G3" s="2331"/>
      <c r="H3" s="1188"/>
      <c r="I3" s="1188"/>
      <c r="J3" s="1188"/>
      <c r="K3" s="2023"/>
    </row>
    <row r="4" spans="1:27" s="161" customFormat="1" ht="39" customHeight="1" thickTop="1">
      <c r="A4" s="693" t="s">
        <v>2033</v>
      </c>
      <c r="B4" s="678" t="s">
        <v>1489</v>
      </c>
      <c r="C4" s="678" t="s">
        <v>1491</v>
      </c>
      <c r="D4" s="2024" t="s">
        <v>1492</v>
      </c>
      <c r="E4" s="738" t="s">
        <v>3836</v>
      </c>
      <c r="F4" s="738" t="s">
        <v>3837</v>
      </c>
      <c r="G4" s="2025" t="s">
        <v>778</v>
      </c>
      <c r="H4" s="678" t="s">
        <v>2016</v>
      </c>
      <c r="I4" s="678" t="s">
        <v>1493</v>
      </c>
      <c r="J4" s="678" t="s">
        <v>564</v>
      </c>
      <c r="K4" s="2026" t="s">
        <v>1361</v>
      </c>
      <c r="L4" s="174" t="s">
        <v>2022</v>
      </c>
      <c r="M4" s="174" t="s">
        <v>2020</v>
      </c>
      <c r="N4" s="174" t="s">
        <v>2021</v>
      </c>
      <c r="O4" s="532"/>
      <c r="P4" s="532"/>
      <c r="Q4" s="532"/>
      <c r="R4" s="532"/>
      <c r="T4" s="823"/>
      <c r="U4" s="827">
        <v>2012</v>
      </c>
      <c r="V4" s="822">
        <v>2013</v>
      </c>
      <c r="W4" s="822">
        <v>2014</v>
      </c>
      <c r="X4" s="822">
        <v>2015</v>
      </c>
      <c r="Y4" s="822">
        <v>2016</v>
      </c>
      <c r="Z4" s="827" t="s">
        <v>3841</v>
      </c>
      <c r="AA4" s="850" t="s">
        <v>2025</v>
      </c>
    </row>
    <row r="5" spans="1:27" s="161" customFormat="1" ht="30" customHeight="1">
      <c r="A5" s="299" t="s">
        <v>2017</v>
      </c>
      <c r="B5" s="253" t="s">
        <v>1716</v>
      </c>
      <c r="C5" s="277">
        <v>40245</v>
      </c>
      <c r="D5" s="255">
        <v>43891</v>
      </c>
      <c r="E5" s="255" t="str">
        <f t="shared" ref="E5:E50" ca="1" si="0">IF(D5&lt;=$T$2,"CADUCADO","VIGENTE")</f>
        <v>CADUCADO</v>
      </c>
      <c r="F5" s="255" t="str">
        <f t="shared" ref="F5:F50" ca="1" si="1">IF($T$2&gt;=(EDATE(D5,-4)),"ALERTA","OK")</f>
        <v>ALERTA</v>
      </c>
      <c r="G5" s="253" t="s">
        <v>1616</v>
      </c>
      <c r="H5" s="278" t="s">
        <v>1260</v>
      </c>
      <c r="I5" s="370" t="s">
        <v>2521</v>
      </c>
      <c r="J5" s="365" t="s">
        <v>729</v>
      </c>
      <c r="K5" s="541" t="s">
        <v>728</v>
      </c>
      <c r="L5" s="174"/>
      <c r="M5" s="174" t="str">
        <f>IF(ISNUMBER(FIND("/",$B5,1)),MID($B5,1,FIND("/",$B5,1)-1),$B5)</f>
        <v>D1003-13</v>
      </c>
      <c r="N5" s="174" t="str">
        <f>IF(ISNUMBER(FIND("/",$B5,1)),MID($B5,FIND("/",$B5,1)+1,LEN($B5)),"")</f>
        <v/>
      </c>
      <c r="O5" s="532"/>
      <c r="P5" s="532"/>
      <c r="Q5" s="532"/>
      <c r="R5" s="532"/>
      <c r="T5" s="2027"/>
      <c r="U5" s="828">
        <f>COUNTIFS($C$6:$C$248, "&gt;="&amp;U10, $C$6:$C$248, "&lt;="&amp;U11, $A$6:$A$248, "&lt;&gt;F")</f>
        <v>0</v>
      </c>
      <c r="V5" s="828">
        <f>COUNTIFS($C$6:$C$248, "&gt;="&amp;V10, $C$6:$C$248, "&lt;="&amp;V11, $A$6:$A$248, "&lt;&gt;F")</f>
        <v>10</v>
      </c>
      <c r="W5" s="828">
        <f>COUNTIFS($C$6:$C$248, "&gt;="&amp;W10, $C$6:$C$248, "&lt;="&amp;W11, $A$6:$A$248, "&lt;&gt;F")</f>
        <v>3</v>
      </c>
      <c r="X5" s="828">
        <f>COUNTIFS($C$6:$C$248, "&gt;="&amp;X10, $C$6:$C$248, "&lt;="&amp;X11, $A$6:$A$248, "&lt;&gt;F")</f>
        <v>6</v>
      </c>
      <c r="Y5" s="828">
        <f>COUNTIFS($C$6:$C$248, "&gt;="&amp;Y10, $C$6:$C$248, "&lt;="&amp;Y11, $A$6:$A$248, "&lt;&gt;F")</f>
        <v>17</v>
      </c>
      <c r="Z5" s="828">
        <f>COUNTIFS($C$6:$C$248,"&gt;="&amp;Z10, $C$6:$C$248, "&lt;="&amp;Z11, $A$6:$A$248, "&lt;&gt;F")</f>
        <v>36</v>
      </c>
      <c r="AA5" s="851">
        <f>SUM(U5:Y5)</f>
        <v>36</v>
      </c>
    </row>
    <row r="6" spans="1:27" s="161" customFormat="1" ht="46.5" customHeight="1">
      <c r="A6" s="299" t="s">
        <v>2017</v>
      </c>
      <c r="B6" s="386" t="s">
        <v>1717</v>
      </c>
      <c r="C6" s="277">
        <v>40463</v>
      </c>
      <c r="D6" s="255">
        <v>44105</v>
      </c>
      <c r="E6" s="255" t="str">
        <f t="shared" ca="1" si="0"/>
        <v>CADUCADO</v>
      </c>
      <c r="F6" s="255" t="str">
        <f t="shared" ca="1" si="1"/>
        <v>ALERTA</v>
      </c>
      <c r="G6" s="253" t="s">
        <v>1616</v>
      </c>
      <c r="H6" s="278" t="s">
        <v>1261</v>
      </c>
      <c r="I6" s="370" t="s">
        <v>2523</v>
      </c>
      <c r="J6" s="365" t="s">
        <v>730</v>
      </c>
      <c r="K6" s="541" t="s">
        <v>734</v>
      </c>
      <c r="L6" s="174"/>
      <c r="M6" s="174" t="str">
        <f t="shared" ref="M6:M11" si="2">IF(ISNUMBER(FIND("/",$B6,1)),MID($B6,1,FIND("/",$B6,1)-1),$B6)</f>
        <v>D1010-37</v>
      </c>
      <c r="N6" s="174" t="str">
        <f t="shared" ref="N6:N11" si="3">IF(ISNUMBER(FIND("/",$B6,1)),MID($B6,FIND("/",$B6,1)+1,LEN($B6)),"")</f>
        <v/>
      </c>
      <c r="O6" s="532"/>
      <c r="P6" s="532"/>
      <c r="Q6" s="538"/>
      <c r="R6" s="532"/>
      <c r="T6" s="2028" t="s">
        <v>3842</v>
      </c>
      <c r="U6" s="828">
        <f>COUNTIFS($C$6:$C$248, "&gt;="&amp;U10, $C$6:$C$248, "&lt;="&amp;U11, $A$6:$A$248, "&lt;&gt;F",$G$6:$G$248, "A" )</f>
        <v>0</v>
      </c>
      <c r="V6" s="828">
        <f>COUNTIFS($C$6:$C$248, "&gt;="&amp;V10, $C$6:$C$248, "&lt;="&amp;V11, $A$6:$A$248, "&lt;&gt;F",$G$6:$G$248, "A" )</f>
        <v>0</v>
      </c>
      <c r="W6" s="828">
        <f>COUNTIFS($C$6:$C$248, "&gt;="&amp;W10, $C$6:$C$248, "&lt;="&amp;W11, $A$6:$A$248, "&lt;&gt;F",$G$6:$G$248, "A" )</f>
        <v>0</v>
      </c>
      <c r="X6" s="828">
        <f>COUNTIFS($C$6:$C$248, "&gt;="&amp;X10, $C$6:$C$248, "&lt;="&amp;X11, $A$6:$A$248, "&lt;&gt;F",$G$6:$G$248, "A" )</f>
        <v>0</v>
      </c>
      <c r="Y6" s="828">
        <f>COUNTIFS($C$6:$C$248, "&gt;="&amp;Y10, $C$6:$C$248, "&lt;="&amp;Y11, $A$6:$A$248, "&lt;&gt;F",$G$6:$G$248, "A" )</f>
        <v>0</v>
      </c>
      <c r="Z6" s="828">
        <f>COUNTIFS($C$6:$C$248,"&gt;="&amp;Z11, $C$6:$C$248, "&lt;="&amp;Z12, $A$6:$A$248, "&lt;&gt;F",$G$6:$G$248, "A")</f>
        <v>0</v>
      </c>
      <c r="AA6" s="851">
        <f>SUM(U6:Y6)</f>
        <v>0</v>
      </c>
    </row>
    <row r="7" spans="1:27" s="161" customFormat="1" ht="51.4" customHeight="1">
      <c r="A7" s="299" t="s">
        <v>2017</v>
      </c>
      <c r="B7" s="386" t="s">
        <v>1718</v>
      </c>
      <c r="C7" s="277">
        <v>40463</v>
      </c>
      <c r="D7" s="255">
        <v>44106</v>
      </c>
      <c r="E7" s="255" t="str">
        <f t="shared" ca="1" si="0"/>
        <v>CADUCADO</v>
      </c>
      <c r="F7" s="255" t="str">
        <f t="shared" ca="1" si="1"/>
        <v>ALERTA</v>
      </c>
      <c r="G7" s="253" t="s">
        <v>1616</v>
      </c>
      <c r="H7" s="278" t="s">
        <v>1262</v>
      </c>
      <c r="I7" s="365" t="s">
        <v>2522</v>
      </c>
      <c r="J7" s="365" t="s">
        <v>731</v>
      </c>
      <c r="K7" s="541" t="s">
        <v>735</v>
      </c>
      <c r="L7" s="174"/>
      <c r="M7" s="174" t="str">
        <f t="shared" si="2"/>
        <v>D1010-38</v>
      </c>
      <c r="N7" s="174" t="str">
        <f t="shared" si="3"/>
        <v/>
      </c>
      <c r="O7" s="532"/>
      <c r="P7" s="532"/>
      <c r="Q7" s="538"/>
      <c r="R7" s="532"/>
      <c r="T7" s="2028" t="s">
        <v>3843</v>
      </c>
      <c r="U7" s="828">
        <f>COUNTIFS($C$6:$C$248, "&gt;="&amp;U10, $C$6:$C$248, "&lt;="&amp;U11, $A$6:$A$248, "&lt;&gt;F",$G$6:$G$248, "B" )</f>
        <v>0</v>
      </c>
      <c r="V7" s="828">
        <f>COUNTIFS($C$6:$C$248, "&gt;="&amp;V10, $C$6:$C$248, "&lt;="&amp;V11, $A$6:$A$248, "&lt;&gt;F",$G$6:$G$248, "B" )</f>
        <v>10</v>
      </c>
      <c r="W7" s="828">
        <f>COUNTIFS($C$6:$C$248, "&gt;="&amp;W10, $C$6:$C$248, "&lt;="&amp;W11, $A$6:$A$248, "&lt;&gt;F",$G$6:$G$248, "B" )</f>
        <v>3</v>
      </c>
      <c r="X7" s="828">
        <f>COUNTIFS($C$6:$C$248, "&gt;="&amp;X10, $C$6:$C$248, "&lt;="&amp;X11, $A$6:$A$248, "&lt;&gt;F",$G$6:$G$248, "B" )</f>
        <v>6</v>
      </c>
      <c r="Y7" s="828">
        <f>COUNTIFS($C$6:$C$248, "&gt;="&amp;Y10, $C$6:$C$248, "&lt;="&amp;Y11, $A$6:$A$248, "&lt;&gt;F",$G$6:$G$248, "B" )</f>
        <v>17</v>
      </c>
      <c r="Z7" s="828">
        <f>COUNTIFS($C$6:$C$248,"&gt;="&amp;Z12, $C$6:$C$248, "&lt;="&amp;Z13, $A$6:$A$248, "&lt;&gt;F",$G$6:$G$248, "A")</f>
        <v>0</v>
      </c>
      <c r="AA7" s="851">
        <f>SUM(U7:Y7)</f>
        <v>36</v>
      </c>
    </row>
    <row r="8" spans="1:27" s="161" customFormat="1" ht="43.5" customHeight="1">
      <c r="A8" s="299" t="s">
        <v>2017</v>
      </c>
      <c r="B8" s="386" t="s">
        <v>1719</v>
      </c>
      <c r="C8" s="277">
        <v>40696</v>
      </c>
      <c r="D8" s="255">
        <v>44348</v>
      </c>
      <c r="E8" s="255" t="str">
        <f t="shared" ca="1" si="0"/>
        <v>VIGENTE</v>
      </c>
      <c r="F8" s="255" t="str">
        <f t="shared" ca="1" si="1"/>
        <v>ALERTA</v>
      </c>
      <c r="G8" s="253" t="s">
        <v>1616</v>
      </c>
      <c r="H8" s="278" t="s">
        <v>1571</v>
      </c>
      <c r="I8" s="365" t="s">
        <v>1835</v>
      </c>
      <c r="J8" s="540" t="s">
        <v>732</v>
      </c>
      <c r="K8" s="541" t="s">
        <v>736</v>
      </c>
      <c r="L8" s="174"/>
      <c r="M8" s="174" t="str">
        <f t="shared" si="2"/>
        <v>D1106-21</v>
      </c>
      <c r="N8" s="174" t="str">
        <f t="shared" si="3"/>
        <v/>
      </c>
      <c r="O8" s="532"/>
      <c r="P8" s="532"/>
      <c r="Q8" s="538"/>
      <c r="R8" s="532"/>
      <c r="T8" s="2028" t="s">
        <v>3844</v>
      </c>
      <c r="U8" s="828">
        <f>COUNTIFS($C$6:$C$248, "&gt;="&amp;U10, $C$6:$C$248, "&lt;="&amp;U11, $A$6:$A$248, "&lt;&gt;F",$G$6:$G$248, "C" )</f>
        <v>0</v>
      </c>
      <c r="V8" s="828">
        <f>COUNTIFS($C$6:$C$248, "&gt;="&amp;V10, $C$6:$C$248, "&lt;="&amp;V11, $A$6:$A$248, "&lt;&gt;F",$G$6:$G$248, "C" )</f>
        <v>0</v>
      </c>
      <c r="W8" s="828">
        <f>COUNTIFS($C$6:$C$248, "&gt;="&amp;W10, $C$6:$C$248, "&lt;="&amp;W11, $A$6:$A$248, "&lt;&gt;F",$G$6:$G$248, "C" )</f>
        <v>0</v>
      </c>
      <c r="X8" s="828">
        <f>COUNTIFS($C$6:$C$248, "&gt;="&amp;X10, $C$6:$C$248, "&lt;="&amp;X11, $A$6:$A$248, "&lt;&gt;F",$G$6:$G$248, "C" )</f>
        <v>0</v>
      </c>
      <c r="Y8" s="828">
        <f>COUNTIFS($C$6:$C$248, "&gt;="&amp;Y10, $C$6:$C$248, "&lt;="&amp;Y11, $A$6:$A$248, "&lt;&gt;F",$G$6:$G$248, "C" )</f>
        <v>0</v>
      </c>
      <c r="Z8" s="828">
        <f>COUNTIFS($C$6:$C$248,"&gt;="&amp;Z13, $C$6:$C$248, "&lt;="&amp;Z14, $A$6:$A$248, "&lt;&gt;F",$G$6:$G$248, "A")</f>
        <v>0</v>
      </c>
      <c r="AA8" s="851">
        <f>SUM(U8:Y8)</f>
        <v>0</v>
      </c>
    </row>
    <row r="9" spans="1:27" s="161" customFormat="1" ht="45.4" customHeight="1" thickBot="1">
      <c r="A9" s="299" t="s">
        <v>2017</v>
      </c>
      <c r="B9" s="386" t="s">
        <v>1720</v>
      </c>
      <c r="C9" s="277">
        <v>40696</v>
      </c>
      <c r="D9" s="255">
        <v>44349</v>
      </c>
      <c r="E9" s="255" t="str">
        <f t="shared" ca="1" si="0"/>
        <v>VIGENTE</v>
      </c>
      <c r="F9" s="255" t="str">
        <f t="shared" ca="1" si="1"/>
        <v>ALERTA</v>
      </c>
      <c r="G9" s="253" t="s">
        <v>1615</v>
      </c>
      <c r="H9" s="278" t="s">
        <v>1572</v>
      </c>
      <c r="I9" s="365" t="s">
        <v>1836</v>
      </c>
      <c r="J9" s="365" t="s">
        <v>3618</v>
      </c>
      <c r="K9" s="541" t="s">
        <v>737</v>
      </c>
      <c r="L9" s="174"/>
      <c r="M9" s="174" t="str">
        <f t="shared" si="2"/>
        <v>D1106-22</v>
      </c>
      <c r="N9" s="174" t="str">
        <f t="shared" si="3"/>
        <v/>
      </c>
      <c r="O9" s="532"/>
      <c r="P9" s="532"/>
      <c r="Q9" s="532"/>
      <c r="R9" s="532"/>
      <c r="T9" s="2029" t="s">
        <v>3845</v>
      </c>
      <c r="U9" s="829">
        <f>COUNTIFS($C$6:$C$248, "&gt;="&amp;U10, $C$6:$C$248, "&lt;="&amp;U11, $A$6:$A$248, "&lt;&gt;F",$G$6:$G$248, "D" )</f>
        <v>0</v>
      </c>
      <c r="V9" s="829">
        <f>COUNTIFS($C$6:$C$248, "&gt;="&amp;V10, $C$6:$C$248, "&lt;="&amp;V11, $A$6:$A$248, "&lt;&gt;F",$G$6:$G$248, "D" )</f>
        <v>0</v>
      </c>
      <c r="W9" s="829">
        <f>COUNTIFS($C$6:$C$248, "&gt;="&amp;W10, $C$6:$C$248, "&lt;="&amp;W11, $A$6:$A$248, "&lt;&gt;F",$G$6:$G$248, "D" )</f>
        <v>0</v>
      </c>
      <c r="X9" s="829">
        <f>COUNTIFS($C$6:$C$248, "&gt;="&amp;X10, $C$6:$C$248, "&lt;="&amp;X11, $A$6:$A$248, "&lt;&gt;F",$G$6:$G$248, "D" )</f>
        <v>0</v>
      </c>
      <c r="Y9" s="829">
        <f>COUNTIFS($C$6:$C$248, "&gt;="&amp;Y10, $C$6:$C$248, "&lt;="&amp;Y11, $A$6:$A$248, "&lt;&gt;F",$G$6:$G$248, "D" )</f>
        <v>0</v>
      </c>
      <c r="Z9" s="829">
        <f>COUNTIFS($C$6:$C$248,"&gt;="&amp;Z14, $C$6:$C$248, "&lt;="&amp;Z15, $A$6:$A$248, "&lt;&gt;F",$G$6:$G$248, "A")</f>
        <v>0</v>
      </c>
      <c r="AA9" s="852">
        <f>SUM(U9:Y9)</f>
        <v>0</v>
      </c>
    </row>
    <row r="10" spans="1:27" s="161" customFormat="1" ht="45.6" customHeight="1" thickTop="1">
      <c r="A10" s="299" t="s">
        <v>2017</v>
      </c>
      <c r="B10" s="386" t="s">
        <v>1258</v>
      </c>
      <c r="C10" s="277">
        <v>40730</v>
      </c>
      <c r="D10" s="255">
        <v>44378</v>
      </c>
      <c r="E10" s="255" t="str">
        <f t="shared" ca="1" si="0"/>
        <v>VIGENTE</v>
      </c>
      <c r="F10" s="255" t="str">
        <f t="shared" ca="1" si="1"/>
        <v>OK</v>
      </c>
      <c r="G10" s="253" t="s">
        <v>1615</v>
      </c>
      <c r="H10" s="278" t="s">
        <v>1573</v>
      </c>
      <c r="I10" s="365" t="s">
        <v>3617</v>
      </c>
      <c r="J10" s="365" t="s">
        <v>3619</v>
      </c>
      <c r="K10" s="541" t="s">
        <v>743</v>
      </c>
      <c r="L10" s="174"/>
      <c r="M10" s="174" t="str">
        <f t="shared" si="2"/>
        <v>D1107-24</v>
      </c>
      <c r="N10" s="174" t="str">
        <f t="shared" si="3"/>
        <v/>
      </c>
      <c r="O10" s="532"/>
      <c r="P10" s="532"/>
      <c r="Q10" s="532"/>
      <c r="R10" s="532"/>
      <c r="T10" s="886"/>
      <c r="U10" s="817">
        <v>40909</v>
      </c>
      <c r="V10" s="817">
        <v>41275</v>
      </c>
      <c r="W10" s="817">
        <v>41640</v>
      </c>
      <c r="X10" s="817">
        <v>42005</v>
      </c>
      <c r="Y10" s="817">
        <v>42370</v>
      </c>
      <c r="Z10" s="817">
        <v>40909</v>
      </c>
      <c r="AA10" s="886"/>
    </row>
    <row r="11" spans="1:27" s="161" customFormat="1" ht="46.5" customHeight="1">
      <c r="A11" s="299" t="s">
        <v>2017</v>
      </c>
      <c r="B11" s="386" t="s">
        <v>1259</v>
      </c>
      <c r="C11" s="277">
        <v>40758</v>
      </c>
      <c r="D11" s="255">
        <v>44409</v>
      </c>
      <c r="E11" s="255" t="str">
        <f t="shared" ca="1" si="0"/>
        <v>VIGENTE</v>
      </c>
      <c r="F11" s="255" t="str">
        <f t="shared" ca="1" si="1"/>
        <v>OK</v>
      </c>
      <c r="G11" s="253" t="s">
        <v>1615</v>
      </c>
      <c r="H11" s="278" t="s">
        <v>1574</v>
      </c>
      <c r="I11" s="365" t="s">
        <v>982</v>
      </c>
      <c r="J11" s="365" t="s">
        <v>730</v>
      </c>
      <c r="K11" s="541" t="s">
        <v>738</v>
      </c>
      <c r="L11" s="174"/>
      <c r="M11" s="174" t="str">
        <f t="shared" si="2"/>
        <v>D1108-25</v>
      </c>
      <c r="N11" s="174" t="str">
        <f t="shared" si="3"/>
        <v/>
      </c>
      <c r="O11" s="532"/>
      <c r="P11" s="532"/>
      <c r="Q11" s="532"/>
      <c r="R11" s="532"/>
      <c r="T11" s="886"/>
      <c r="U11" s="932">
        <v>41274</v>
      </c>
      <c r="V11" s="932">
        <v>41639</v>
      </c>
      <c r="W11" s="932">
        <v>42004</v>
      </c>
      <c r="X11" s="932">
        <v>42369</v>
      </c>
      <c r="Y11" s="932">
        <v>42735</v>
      </c>
      <c r="Z11" s="932">
        <v>42735</v>
      </c>
      <c r="AA11" s="886"/>
    </row>
    <row r="12" spans="1:27" s="161" customFormat="1" ht="42.2" customHeight="1">
      <c r="A12" s="299" t="s">
        <v>2017</v>
      </c>
      <c r="B12" s="386" t="s">
        <v>996</v>
      </c>
      <c r="C12" s="277">
        <v>40851</v>
      </c>
      <c r="D12" s="255">
        <v>44501</v>
      </c>
      <c r="E12" s="255" t="str">
        <f t="shared" ca="1" si="0"/>
        <v>VIGENTE</v>
      </c>
      <c r="F12" s="255" t="str">
        <f t="shared" ca="1" si="1"/>
        <v>OK</v>
      </c>
      <c r="G12" s="253" t="s">
        <v>1615</v>
      </c>
      <c r="H12" s="540" t="s">
        <v>1000</v>
      </c>
      <c r="I12" s="365" t="s">
        <v>3950</v>
      </c>
      <c r="J12" s="365" t="s">
        <v>3951</v>
      </c>
      <c r="K12" s="541" t="s">
        <v>739</v>
      </c>
      <c r="L12" s="174"/>
      <c r="M12" s="174" t="e">
        <f>IF(ISNUMBER(FIND("/",#REF!,1)),MID(#REF!,1,FIND("/",#REF!,1)-1),#REF!)</f>
        <v>#REF!</v>
      </c>
      <c r="N12" s="174" t="str">
        <f>IF(ISNUMBER(FIND("/",#REF!,1)),MID(#REF!,FIND("/",#REF!,1)+1,LEN(#REF!)),"")</f>
        <v/>
      </c>
      <c r="O12" s="890"/>
      <c r="P12" s="890"/>
      <c r="Q12" s="890"/>
      <c r="R12" s="890"/>
    </row>
    <row r="13" spans="1:27" s="161" customFormat="1" ht="46.5" customHeight="1">
      <c r="A13" s="299" t="s">
        <v>2017</v>
      </c>
      <c r="B13" s="386" t="s">
        <v>997</v>
      </c>
      <c r="C13" s="277">
        <v>40851</v>
      </c>
      <c r="D13" s="255">
        <v>44501</v>
      </c>
      <c r="E13" s="255" t="str">
        <f t="shared" ca="1" si="0"/>
        <v>VIGENTE</v>
      </c>
      <c r="F13" s="255" t="str">
        <f t="shared" ca="1" si="1"/>
        <v>OK</v>
      </c>
      <c r="G13" s="253" t="s">
        <v>1615</v>
      </c>
      <c r="H13" s="540" t="s">
        <v>1001</v>
      </c>
      <c r="I13" s="365" t="s">
        <v>3953</v>
      </c>
      <c r="J13" s="365" t="s">
        <v>3954</v>
      </c>
      <c r="K13" s="541" t="s">
        <v>733</v>
      </c>
      <c r="L13" s="174"/>
      <c r="M13" s="174" t="str">
        <f t="shared" ref="M13:M76" si="4">IF(ISNUMBER(FIND("/",$B12,1)),MID($B12,1,FIND("/",$B12,1)-1),$B12)</f>
        <v>D1111-27</v>
      </c>
      <c r="N13" s="174" t="str">
        <f t="shared" ref="N13:N41" si="5">IF(ISNUMBER(FIND("/",$B12,1)),MID($B12,FIND("/",$B12,1)+1,LEN($B12)),"")</f>
        <v/>
      </c>
      <c r="O13" s="890"/>
      <c r="P13" s="890"/>
      <c r="Q13" s="890"/>
      <c r="R13" s="890"/>
    </row>
    <row r="14" spans="1:27" s="161" customFormat="1" ht="42.2" customHeight="1">
      <c r="A14" s="299" t="s">
        <v>2017</v>
      </c>
      <c r="B14" s="386" t="s">
        <v>998</v>
      </c>
      <c r="C14" s="277">
        <v>40851</v>
      </c>
      <c r="D14" s="255">
        <v>44503</v>
      </c>
      <c r="E14" s="255" t="str">
        <f t="shared" ca="1" si="0"/>
        <v>VIGENTE</v>
      </c>
      <c r="F14" s="255" t="str">
        <f t="shared" ca="1" si="1"/>
        <v>OK</v>
      </c>
      <c r="G14" s="253" t="s">
        <v>1615</v>
      </c>
      <c r="H14" s="540" t="s">
        <v>1002</v>
      </c>
      <c r="I14" s="365" t="s">
        <v>1003</v>
      </c>
      <c r="J14" s="365" t="s">
        <v>742</v>
      </c>
      <c r="K14" s="541" t="s">
        <v>740</v>
      </c>
      <c r="L14" s="174"/>
      <c r="M14" s="174" t="str">
        <f t="shared" si="4"/>
        <v>D1111-28</v>
      </c>
      <c r="N14" s="174" t="str">
        <f t="shared" si="5"/>
        <v/>
      </c>
      <c r="O14" s="532"/>
      <c r="P14" s="532"/>
      <c r="Q14" s="532"/>
    </row>
    <row r="15" spans="1:27" s="161" customFormat="1" ht="42.2" customHeight="1">
      <c r="A15" s="299" t="s">
        <v>2017</v>
      </c>
      <c r="B15" s="386" t="s">
        <v>999</v>
      </c>
      <c r="C15" s="277">
        <v>40851</v>
      </c>
      <c r="D15" s="255">
        <v>44501</v>
      </c>
      <c r="E15" s="255" t="str">
        <f t="shared" ca="1" si="0"/>
        <v>VIGENTE</v>
      </c>
      <c r="F15" s="255" t="str">
        <f t="shared" ca="1" si="1"/>
        <v>OK</v>
      </c>
      <c r="G15" s="253" t="s">
        <v>1615</v>
      </c>
      <c r="H15" s="540" t="s">
        <v>3949</v>
      </c>
      <c r="I15" s="365" t="s">
        <v>3952</v>
      </c>
      <c r="J15" s="258" t="s">
        <v>80</v>
      </c>
      <c r="K15" s="541" t="s">
        <v>741</v>
      </c>
      <c r="L15" s="174"/>
      <c r="M15" s="174" t="str">
        <f t="shared" si="4"/>
        <v>D1111-29</v>
      </c>
      <c r="N15" s="174" t="str">
        <f t="shared" si="5"/>
        <v/>
      </c>
      <c r="O15" s="890"/>
      <c r="P15" s="890"/>
      <c r="Q15" s="890"/>
    </row>
    <row r="16" spans="1:27" s="161" customFormat="1" ht="42.2" customHeight="1">
      <c r="A16" s="299" t="s">
        <v>2017</v>
      </c>
      <c r="B16" s="386" t="s">
        <v>96</v>
      </c>
      <c r="C16" s="277">
        <v>41318</v>
      </c>
      <c r="D16" s="255">
        <v>44958</v>
      </c>
      <c r="E16" s="255" t="str">
        <f t="shared" ca="1" si="0"/>
        <v>VIGENTE</v>
      </c>
      <c r="F16" s="255" t="str">
        <f t="shared" ca="1" si="1"/>
        <v>OK</v>
      </c>
      <c r="G16" s="253" t="s">
        <v>1615</v>
      </c>
      <c r="H16" s="540" t="s">
        <v>5214</v>
      </c>
      <c r="I16" s="258" t="s">
        <v>95</v>
      </c>
      <c r="J16" s="540" t="s">
        <v>94</v>
      </c>
      <c r="K16" s="541" t="s">
        <v>101</v>
      </c>
      <c r="L16" s="174"/>
      <c r="M16" s="174" t="str">
        <f t="shared" si="4"/>
        <v>D1111-30</v>
      </c>
      <c r="N16" s="174" t="str">
        <f t="shared" si="5"/>
        <v/>
      </c>
      <c r="O16" s="890"/>
      <c r="P16" s="890"/>
      <c r="Q16" s="890"/>
    </row>
    <row r="17" spans="1:17" s="161" customFormat="1" ht="42.2" customHeight="1">
      <c r="A17" s="1662" t="s">
        <v>2017</v>
      </c>
      <c r="B17" s="363" t="s">
        <v>5215</v>
      </c>
      <c r="C17" s="369">
        <v>41318</v>
      </c>
      <c r="D17" s="544">
        <v>44985</v>
      </c>
      <c r="E17" s="544" t="str">
        <f ca="1">IF(D17&lt;=$T$2,"CADUCADO","VIGENTE")</f>
        <v>VIGENTE</v>
      </c>
      <c r="F17" s="544" t="str">
        <f ca="1">IF($T$2&gt;=(EDATE(D17,-4)),"ALERTA","OK")</f>
        <v>OK</v>
      </c>
      <c r="G17" s="363" t="s">
        <v>1615</v>
      </c>
      <c r="H17" s="543" t="s">
        <v>5216</v>
      </c>
      <c r="I17" s="387" t="s">
        <v>5217</v>
      </c>
      <c r="J17" s="370" t="s">
        <v>100</v>
      </c>
      <c r="K17" s="2030" t="s">
        <v>5218</v>
      </c>
      <c r="L17" s="174"/>
      <c r="M17" s="174"/>
      <c r="N17" s="174"/>
      <c r="O17" s="890"/>
      <c r="P17" s="890"/>
      <c r="Q17" s="890"/>
    </row>
    <row r="18" spans="1:17" s="161" customFormat="1" ht="30">
      <c r="A18" s="299" t="s">
        <v>2017</v>
      </c>
      <c r="B18" s="386" t="s">
        <v>98</v>
      </c>
      <c r="C18" s="277">
        <v>41344</v>
      </c>
      <c r="D18" s="255">
        <v>44986</v>
      </c>
      <c r="E18" s="255" t="str">
        <f t="shared" ca="1" si="0"/>
        <v>VIGENTE</v>
      </c>
      <c r="F18" s="255" t="str">
        <f t="shared" ca="1" si="1"/>
        <v>OK</v>
      </c>
      <c r="G18" s="253" t="s">
        <v>1615</v>
      </c>
      <c r="H18" s="540" t="s">
        <v>97</v>
      </c>
      <c r="I18" s="258" t="s">
        <v>99</v>
      </c>
      <c r="J18" s="258" t="s">
        <v>111</v>
      </c>
      <c r="K18" s="541" t="s">
        <v>102</v>
      </c>
      <c r="L18" s="174"/>
      <c r="M18" s="174" t="str">
        <f>IF(ISNUMBER(FIND("/",$B16,1)),MID($B16,1,FIND("/",$B16,1)-1),$B16)</f>
        <v>D1302-17</v>
      </c>
      <c r="N18" s="174" t="str">
        <f>IF(ISNUMBER(FIND("/",$B16,1)),MID($B16,FIND("/",$B16,1)+1,LEN($B16)),"")</f>
        <v/>
      </c>
      <c r="O18" s="890"/>
      <c r="P18" s="890"/>
      <c r="Q18" s="890"/>
    </row>
    <row r="19" spans="1:17" s="161" customFormat="1" ht="42.2" customHeight="1">
      <c r="A19" s="299" t="s">
        <v>2017</v>
      </c>
      <c r="B19" s="386" t="s">
        <v>103</v>
      </c>
      <c r="C19" s="277">
        <v>41344</v>
      </c>
      <c r="D19" s="255">
        <v>44986</v>
      </c>
      <c r="E19" s="255" t="str">
        <f t="shared" ca="1" si="0"/>
        <v>VIGENTE</v>
      </c>
      <c r="F19" s="255" t="str">
        <f t="shared" ca="1" si="1"/>
        <v>OK</v>
      </c>
      <c r="G19" s="253" t="s">
        <v>1615</v>
      </c>
      <c r="H19" s="540" t="s">
        <v>109</v>
      </c>
      <c r="I19" s="258" t="s">
        <v>110</v>
      </c>
      <c r="J19" s="258" t="s">
        <v>100</v>
      </c>
      <c r="K19" s="541" t="s">
        <v>112</v>
      </c>
      <c r="L19" s="174"/>
      <c r="M19" s="174" t="str">
        <f t="shared" si="4"/>
        <v>D1303-21</v>
      </c>
      <c r="N19" s="174" t="str">
        <f t="shared" si="5"/>
        <v/>
      </c>
    </row>
    <row r="20" spans="1:17" s="161" customFormat="1" ht="42.2" customHeight="1">
      <c r="A20" s="299" t="s">
        <v>2017</v>
      </c>
      <c r="B20" s="386" t="s">
        <v>104</v>
      </c>
      <c r="C20" s="277">
        <v>41344</v>
      </c>
      <c r="D20" s="255">
        <v>44986</v>
      </c>
      <c r="E20" s="255" t="str">
        <f t="shared" ca="1" si="0"/>
        <v>VIGENTE</v>
      </c>
      <c r="F20" s="255" t="str">
        <f t="shared" ca="1" si="1"/>
        <v>OK</v>
      </c>
      <c r="G20" s="253" t="s">
        <v>1615</v>
      </c>
      <c r="H20" s="258" t="s">
        <v>113</v>
      </c>
      <c r="I20" s="258" t="s">
        <v>114</v>
      </c>
      <c r="J20" s="258" t="s">
        <v>100</v>
      </c>
      <c r="K20" s="541" t="s">
        <v>115</v>
      </c>
      <c r="L20" s="174"/>
      <c r="M20" s="174" t="str">
        <f t="shared" si="4"/>
        <v>D1303-22</v>
      </c>
      <c r="N20" s="174" t="str">
        <f t="shared" si="5"/>
        <v/>
      </c>
    </row>
    <row r="21" spans="1:17" s="161" customFormat="1" ht="42.2" customHeight="1">
      <c r="A21" s="299" t="s">
        <v>2017</v>
      </c>
      <c r="B21" s="386" t="s">
        <v>105</v>
      </c>
      <c r="C21" s="277">
        <v>41344</v>
      </c>
      <c r="D21" s="255">
        <v>44986</v>
      </c>
      <c r="E21" s="255" t="str">
        <f t="shared" ca="1" si="0"/>
        <v>VIGENTE</v>
      </c>
      <c r="F21" s="255" t="str">
        <f t="shared" ca="1" si="1"/>
        <v>OK</v>
      </c>
      <c r="G21" s="253" t="s">
        <v>1615</v>
      </c>
      <c r="H21" s="258" t="s">
        <v>116</v>
      </c>
      <c r="I21" s="258" t="s">
        <v>117</v>
      </c>
      <c r="J21" s="258" t="s">
        <v>100</v>
      </c>
      <c r="K21" s="541" t="s">
        <v>118</v>
      </c>
      <c r="L21" s="174"/>
      <c r="M21" s="174" t="str">
        <f t="shared" si="4"/>
        <v>D1303-23</v>
      </c>
      <c r="N21" s="174" t="str">
        <f t="shared" si="5"/>
        <v/>
      </c>
    </row>
    <row r="22" spans="1:17" s="161" customFormat="1" ht="42.2" customHeight="1">
      <c r="A22" s="299" t="s">
        <v>2017</v>
      </c>
      <c r="B22" s="386" t="s">
        <v>106</v>
      </c>
      <c r="C22" s="277">
        <v>41344</v>
      </c>
      <c r="D22" s="255">
        <v>44986</v>
      </c>
      <c r="E22" s="255" t="str">
        <f t="shared" ca="1" si="0"/>
        <v>VIGENTE</v>
      </c>
      <c r="F22" s="255" t="str">
        <f t="shared" ca="1" si="1"/>
        <v>OK</v>
      </c>
      <c r="G22" s="253" t="s">
        <v>1615</v>
      </c>
      <c r="H22" s="258" t="s">
        <v>119</v>
      </c>
      <c r="I22" s="258" t="s">
        <v>120</v>
      </c>
      <c r="J22" s="258" t="s">
        <v>100</v>
      </c>
      <c r="K22" s="541" t="s">
        <v>121</v>
      </c>
      <c r="L22" s="174"/>
      <c r="M22" s="174" t="str">
        <f t="shared" si="4"/>
        <v>D1303-24</v>
      </c>
      <c r="N22" s="174" t="str">
        <f t="shared" si="5"/>
        <v/>
      </c>
    </row>
    <row r="23" spans="1:17" s="161" customFormat="1" ht="42.2" customHeight="1">
      <c r="A23" s="299" t="s">
        <v>2017</v>
      </c>
      <c r="B23" s="386" t="s">
        <v>107</v>
      </c>
      <c r="C23" s="277">
        <v>41344</v>
      </c>
      <c r="D23" s="255">
        <v>44986</v>
      </c>
      <c r="E23" s="255" t="str">
        <f t="shared" ca="1" si="0"/>
        <v>VIGENTE</v>
      </c>
      <c r="F23" s="255" t="str">
        <f t="shared" ca="1" si="1"/>
        <v>OK</v>
      </c>
      <c r="G23" s="253" t="s">
        <v>1615</v>
      </c>
      <c r="H23" s="258" t="s">
        <v>122</v>
      </c>
      <c r="I23" s="278" t="s">
        <v>123</v>
      </c>
      <c r="J23" s="258" t="s">
        <v>124</v>
      </c>
      <c r="K23" s="541" t="s">
        <v>125</v>
      </c>
      <c r="L23" s="174"/>
      <c r="M23" s="174" t="str">
        <f t="shared" si="4"/>
        <v>D1303-25</v>
      </c>
      <c r="N23" s="174" t="str">
        <f t="shared" si="5"/>
        <v/>
      </c>
    </row>
    <row r="24" spans="1:17" s="161" customFormat="1" ht="42.2" customHeight="1">
      <c r="A24" s="299" t="s">
        <v>2017</v>
      </c>
      <c r="B24" s="386" t="s">
        <v>108</v>
      </c>
      <c r="C24" s="277">
        <v>41344</v>
      </c>
      <c r="D24" s="255">
        <v>44986</v>
      </c>
      <c r="E24" s="255" t="str">
        <f t="shared" ca="1" si="0"/>
        <v>VIGENTE</v>
      </c>
      <c r="F24" s="255" t="str">
        <f t="shared" ca="1" si="1"/>
        <v>OK</v>
      </c>
      <c r="G24" s="253" t="s">
        <v>1615</v>
      </c>
      <c r="H24" s="258" t="s">
        <v>5213</v>
      </c>
      <c r="I24" s="278" t="s">
        <v>126</v>
      </c>
      <c r="J24" s="258" t="s">
        <v>128</v>
      </c>
      <c r="K24" s="541" t="s">
        <v>127</v>
      </c>
      <c r="L24" s="174"/>
      <c r="M24" s="174" t="str">
        <f t="shared" si="4"/>
        <v>D1303-26</v>
      </c>
      <c r="N24" s="174" t="str">
        <f t="shared" si="5"/>
        <v/>
      </c>
    </row>
    <row r="25" spans="1:17" s="161" customFormat="1" ht="42.2" customHeight="1">
      <c r="A25" s="299" t="s">
        <v>2017</v>
      </c>
      <c r="B25" s="386" t="s">
        <v>1852</v>
      </c>
      <c r="C25" s="277">
        <v>41463</v>
      </c>
      <c r="D25" s="255">
        <v>45108</v>
      </c>
      <c r="E25" s="255" t="str">
        <f t="shared" ca="1" si="0"/>
        <v>VIGENTE</v>
      </c>
      <c r="F25" s="255" t="str">
        <f t="shared" ca="1" si="1"/>
        <v>OK</v>
      </c>
      <c r="G25" s="253" t="s">
        <v>1615</v>
      </c>
      <c r="H25" s="540" t="s">
        <v>1850</v>
      </c>
      <c r="I25" s="258" t="s">
        <v>5317</v>
      </c>
      <c r="J25" s="258" t="s">
        <v>1853</v>
      </c>
      <c r="K25" s="541" t="s">
        <v>1851</v>
      </c>
      <c r="L25" s="174"/>
      <c r="M25" s="174" t="str">
        <f t="shared" si="4"/>
        <v>D1303-27</v>
      </c>
      <c r="N25" s="174" t="str">
        <f t="shared" si="5"/>
        <v/>
      </c>
    </row>
    <row r="26" spans="1:17" s="161" customFormat="1" ht="42.2" customHeight="1">
      <c r="A26" s="542" t="s">
        <v>2017</v>
      </c>
      <c r="B26" s="363" t="s">
        <v>2230</v>
      </c>
      <c r="C26" s="369">
        <v>41723</v>
      </c>
      <c r="D26" s="255">
        <v>45352</v>
      </c>
      <c r="E26" s="255" t="str">
        <f t="shared" ca="1" si="0"/>
        <v>VIGENTE</v>
      </c>
      <c r="F26" s="255" t="str">
        <f t="shared" ca="1" si="1"/>
        <v>OK</v>
      </c>
      <c r="G26" s="363" t="s">
        <v>1615</v>
      </c>
      <c r="H26" s="370" t="s">
        <v>2229</v>
      </c>
      <c r="I26" s="370" t="s">
        <v>5989</v>
      </c>
      <c r="J26" s="370" t="s">
        <v>5990</v>
      </c>
      <c r="K26" s="541" t="s">
        <v>2231</v>
      </c>
      <c r="L26" s="174"/>
      <c r="M26" s="174" t="str">
        <f t="shared" si="4"/>
        <v>D1307-65</v>
      </c>
      <c r="N26" s="174" t="str">
        <f t="shared" si="5"/>
        <v/>
      </c>
    </row>
    <row r="27" spans="1:17" s="161" customFormat="1" ht="45">
      <c r="A27" s="542" t="s">
        <v>2017</v>
      </c>
      <c r="B27" s="363" t="s">
        <v>2353</v>
      </c>
      <c r="C27" s="369">
        <v>41953</v>
      </c>
      <c r="D27" s="255">
        <v>45597</v>
      </c>
      <c r="E27" s="255" t="str">
        <f t="shared" ca="1" si="0"/>
        <v>VIGENTE</v>
      </c>
      <c r="F27" s="255" t="str">
        <f t="shared" ca="1" si="1"/>
        <v>OK</v>
      </c>
      <c r="G27" s="363" t="s">
        <v>1615</v>
      </c>
      <c r="H27" s="370" t="s">
        <v>2354</v>
      </c>
      <c r="I27" s="370" t="s">
        <v>2355</v>
      </c>
      <c r="J27" s="543" t="s">
        <v>2357</v>
      </c>
      <c r="K27" s="541" t="s">
        <v>2356</v>
      </c>
      <c r="L27" s="174"/>
      <c r="M27" s="174" t="str">
        <f t="shared" si="4"/>
        <v>D1403-16</v>
      </c>
      <c r="N27" s="174" t="str">
        <f t="shared" si="5"/>
        <v/>
      </c>
    </row>
    <row r="28" spans="1:17" s="161" customFormat="1" ht="45">
      <c r="A28" s="542" t="s">
        <v>2027</v>
      </c>
      <c r="B28" s="363" t="s">
        <v>2336</v>
      </c>
      <c r="C28" s="369">
        <v>41953</v>
      </c>
      <c r="D28" s="255">
        <v>45597</v>
      </c>
      <c r="E28" s="255" t="str">
        <f t="shared" ca="1" si="0"/>
        <v>VIGENTE</v>
      </c>
      <c r="F28" s="255" t="str">
        <f t="shared" ca="1" si="1"/>
        <v>OK</v>
      </c>
      <c r="G28" s="363" t="s">
        <v>1615</v>
      </c>
      <c r="H28" s="370" t="s">
        <v>2337</v>
      </c>
      <c r="I28" s="370" t="s">
        <v>2338</v>
      </c>
      <c r="J28" s="370" t="s">
        <v>2339</v>
      </c>
      <c r="K28" s="541" t="s">
        <v>2340</v>
      </c>
      <c r="L28" s="174"/>
      <c r="M28" s="174" t="str">
        <f t="shared" si="4"/>
        <v>D1411-49</v>
      </c>
      <c r="N28" s="174" t="str">
        <f t="shared" si="5"/>
        <v/>
      </c>
    </row>
    <row r="29" spans="1:17" s="161" customFormat="1" ht="30">
      <c r="A29" s="542" t="s">
        <v>2017</v>
      </c>
      <c r="B29" s="363" t="s">
        <v>2343</v>
      </c>
      <c r="C29" s="369">
        <v>42322</v>
      </c>
      <c r="D29" s="255">
        <v>43770</v>
      </c>
      <c r="E29" s="255" t="str">
        <f t="shared" ca="1" si="0"/>
        <v>CADUCADO</v>
      </c>
      <c r="F29" s="255" t="str">
        <f t="shared" ca="1" si="1"/>
        <v>ALERTA</v>
      </c>
      <c r="G29" s="363" t="s">
        <v>1615</v>
      </c>
      <c r="H29" s="387" t="s">
        <v>2351</v>
      </c>
      <c r="I29" s="387" t="s">
        <v>2348</v>
      </c>
      <c r="J29" s="370" t="s">
        <v>2345</v>
      </c>
      <c r="K29" s="541" t="s">
        <v>2352</v>
      </c>
      <c r="L29" s="174"/>
      <c r="M29" s="174" t="str">
        <f t="shared" si="4"/>
        <v>D1411-50</v>
      </c>
      <c r="N29" s="174" t="str">
        <f t="shared" si="5"/>
        <v/>
      </c>
    </row>
    <row r="30" spans="1:17" s="161" customFormat="1" ht="30">
      <c r="A30" s="542" t="s">
        <v>2017</v>
      </c>
      <c r="B30" s="363" t="s">
        <v>2347</v>
      </c>
      <c r="C30" s="369">
        <v>42322</v>
      </c>
      <c r="D30" s="255">
        <v>43770</v>
      </c>
      <c r="E30" s="255" t="str">
        <f t="shared" ca="1" si="0"/>
        <v>CADUCADO</v>
      </c>
      <c r="F30" s="255" t="str">
        <f t="shared" ca="1" si="1"/>
        <v>ALERTA</v>
      </c>
      <c r="G30" s="363" t="s">
        <v>1615</v>
      </c>
      <c r="H30" s="2031" t="s">
        <v>2350</v>
      </c>
      <c r="I30" s="2031" t="s">
        <v>2344</v>
      </c>
      <c r="J30" s="370" t="s">
        <v>2345</v>
      </c>
      <c r="K30" s="2032" t="s">
        <v>2346</v>
      </c>
      <c r="L30" s="174"/>
      <c r="M30" s="174" t="str">
        <f t="shared" si="4"/>
        <v>D1411-51</v>
      </c>
      <c r="N30" s="174" t="str">
        <f t="shared" si="5"/>
        <v/>
      </c>
    </row>
    <row r="31" spans="1:17" s="161" customFormat="1" ht="30">
      <c r="A31" s="1662" t="s">
        <v>2017</v>
      </c>
      <c r="B31" s="363" t="s">
        <v>6116</v>
      </c>
      <c r="C31" s="2053">
        <v>42359</v>
      </c>
      <c r="D31" s="544">
        <v>44166</v>
      </c>
      <c r="E31" s="544" t="str">
        <f ca="1">IF(D31&lt;=$T$2,"CADUCADO","VIGENTE")</f>
        <v>CADUCADO</v>
      </c>
      <c r="F31" s="544" t="str">
        <f ca="1">IF($T$2&gt;=(EDATE(D31,-4)),"ALERTA","OK")</f>
        <v>ALERTA</v>
      </c>
      <c r="G31" s="363" t="s">
        <v>1615</v>
      </c>
      <c r="H31" s="2033" t="s">
        <v>6117</v>
      </c>
      <c r="I31" s="2034" t="s">
        <v>6118</v>
      </c>
      <c r="J31" s="2033" t="s">
        <v>100</v>
      </c>
      <c r="K31" s="2032" t="s">
        <v>6119</v>
      </c>
      <c r="L31" s="174"/>
      <c r="M31" s="174"/>
      <c r="N31" s="174"/>
    </row>
    <row r="32" spans="1:17" s="391" customFormat="1" ht="45.75" customHeight="1">
      <c r="A32" s="1662" t="s">
        <v>2017</v>
      </c>
      <c r="B32" s="363" t="s">
        <v>6120</v>
      </c>
      <c r="C32" s="369">
        <v>42359</v>
      </c>
      <c r="D32" s="544">
        <v>44166</v>
      </c>
      <c r="E32" s="544" t="str">
        <f ca="1">IF(D32&lt;=$T$2,"CADUCADO","VIGENTE")</f>
        <v>CADUCADO</v>
      </c>
      <c r="F32" s="544" t="str">
        <f ca="1">IF($T$2&gt;=(EDATE(D32,-4)),"ALERTA","OK")</f>
        <v>ALERTA</v>
      </c>
      <c r="G32" s="2035" t="s">
        <v>1615</v>
      </c>
      <c r="H32" s="2036" t="s">
        <v>6121</v>
      </c>
      <c r="I32" s="2037" t="s">
        <v>6122</v>
      </c>
      <c r="J32" s="2038" t="s">
        <v>6123</v>
      </c>
      <c r="K32" s="2032" t="s">
        <v>6124</v>
      </c>
      <c r="L32" s="2039"/>
      <c r="M32" s="959"/>
      <c r="N32" s="959"/>
    </row>
    <row r="33" spans="1:14" s="391" customFormat="1" ht="45.75" customHeight="1">
      <c r="A33" s="1662" t="s">
        <v>2017</v>
      </c>
      <c r="B33" s="363" t="s">
        <v>6125</v>
      </c>
      <c r="C33" s="369">
        <v>42359</v>
      </c>
      <c r="D33" s="544">
        <v>44166</v>
      </c>
      <c r="E33" s="544" t="str">
        <f ca="1">IF(D33&lt;=$T$2,"CADUCADO","VIGENTE")</f>
        <v>CADUCADO</v>
      </c>
      <c r="F33" s="544" t="str">
        <f ca="1">IF($T$2&gt;=(EDATE(D33,-4)),"ALERTA","OK")</f>
        <v>ALERTA</v>
      </c>
      <c r="G33" s="363" t="s">
        <v>1615</v>
      </c>
      <c r="H33" s="2038" t="s">
        <v>6126</v>
      </c>
      <c r="I33" s="2040" t="s">
        <v>6127</v>
      </c>
      <c r="J33" s="2038" t="s">
        <v>124</v>
      </c>
      <c r="K33" s="2032" t="s">
        <v>6128</v>
      </c>
      <c r="L33" s="959"/>
      <c r="M33" s="959"/>
      <c r="N33" s="959"/>
    </row>
    <row r="34" spans="1:14" s="391" customFormat="1" ht="45">
      <c r="A34" s="1662" t="s">
        <v>2017</v>
      </c>
      <c r="B34" s="363" t="s">
        <v>6129</v>
      </c>
      <c r="C34" s="369">
        <v>42359</v>
      </c>
      <c r="D34" s="544">
        <v>44166</v>
      </c>
      <c r="E34" s="544" t="str">
        <f ca="1">IF(D34&lt;=$T$2,"CADUCADO","VIGENTE")</f>
        <v>CADUCADO</v>
      </c>
      <c r="F34" s="544" t="str">
        <f ca="1">IF($T$2&gt;=(EDATE(D34,-4)),"ALERTA","OK")</f>
        <v>ALERTA</v>
      </c>
      <c r="G34" s="363" t="s">
        <v>1615</v>
      </c>
      <c r="H34" s="2033" t="s">
        <v>6130</v>
      </c>
      <c r="I34" s="2034" t="s">
        <v>6131</v>
      </c>
      <c r="J34" s="2034" t="s">
        <v>6132</v>
      </c>
      <c r="K34" s="2032" t="s">
        <v>6133</v>
      </c>
      <c r="L34" s="959"/>
      <c r="M34" s="959"/>
      <c r="N34" s="959"/>
    </row>
    <row r="35" spans="1:14" s="161" customFormat="1" ht="45">
      <c r="A35" s="542" t="s">
        <v>2017</v>
      </c>
      <c r="B35" s="363" t="s">
        <v>2753</v>
      </c>
      <c r="C35" s="369">
        <v>42412</v>
      </c>
      <c r="D35" s="544">
        <v>44228</v>
      </c>
      <c r="E35" s="544" t="str">
        <f t="shared" ca="1" si="0"/>
        <v>CADUCADO</v>
      </c>
      <c r="F35" s="544" t="str">
        <f t="shared" ca="1" si="1"/>
        <v>ALERTA</v>
      </c>
      <c r="G35" s="363" t="s">
        <v>1615</v>
      </c>
      <c r="H35" s="2041" t="s">
        <v>6134</v>
      </c>
      <c r="I35" s="2042" t="s">
        <v>2755</v>
      </c>
      <c r="J35" s="370" t="s">
        <v>2771</v>
      </c>
      <c r="K35" s="2043" t="s">
        <v>2754</v>
      </c>
      <c r="L35" s="174"/>
      <c r="M35" s="174" t="str">
        <f>IF(ISNUMBER(FIND("/",$B30,1)),MID($B30,1,FIND("/",$B30,1)-1),$B30)</f>
        <v>D1411-52</v>
      </c>
      <c r="N35" s="174" t="str">
        <f>IF(ISNUMBER(FIND("/",$B30,1)),MID($B30,FIND("/",$B30,1)+1,LEN($B30)),"")</f>
        <v/>
      </c>
    </row>
    <row r="36" spans="1:14" s="161" customFormat="1" ht="45">
      <c r="A36" s="542" t="s">
        <v>2017</v>
      </c>
      <c r="B36" s="363" t="s">
        <v>2758</v>
      </c>
      <c r="C36" s="369">
        <v>42412</v>
      </c>
      <c r="D36" s="544">
        <v>44228</v>
      </c>
      <c r="E36" s="544" t="str">
        <f t="shared" ca="1" si="0"/>
        <v>CADUCADO</v>
      </c>
      <c r="F36" s="544" t="str">
        <f t="shared" ca="1" si="1"/>
        <v>ALERTA</v>
      </c>
      <c r="G36" s="363" t="s">
        <v>1615</v>
      </c>
      <c r="H36" s="370" t="s">
        <v>2756</v>
      </c>
      <c r="I36" s="370" t="s">
        <v>2759</v>
      </c>
      <c r="J36" s="370" t="s">
        <v>2760</v>
      </c>
      <c r="K36" s="541" t="s">
        <v>2761</v>
      </c>
      <c r="L36" s="174"/>
      <c r="M36" s="174" t="str">
        <f t="shared" si="4"/>
        <v>D1602-07</v>
      </c>
      <c r="N36" s="174" t="str">
        <f t="shared" si="5"/>
        <v/>
      </c>
    </row>
    <row r="37" spans="1:14" s="161" customFormat="1" ht="45">
      <c r="A37" s="542" t="s">
        <v>2017</v>
      </c>
      <c r="B37" s="363" t="s">
        <v>2762</v>
      </c>
      <c r="C37" s="369">
        <v>42412</v>
      </c>
      <c r="D37" s="544">
        <v>44228</v>
      </c>
      <c r="E37" s="544" t="str">
        <f t="shared" ca="1" si="0"/>
        <v>CADUCADO</v>
      </c>
      <c r="F37" s="544" t="str">
        <f t="shared" ca="1" si="1"/>
        <v>ALERTA</v>
      </c>
      <c r="G37" s="363" t="s">
        <v>1615</v>
      </c>
      <c r="H37" s="370" t="s">
        <v>2763</v>
      </c>
      <c r="I37" s="370" t="s">
        <v>2764</v>
      </c>
      <c r="J37" s="370" t="s">
        <v>2765</v>
      </c>
      <c r="K37" s="541" t="s">
        <v>2766</v>
      </c>
      <c r="L37" s="174"/>
      <c r="M37" s="174" t="str">
        <f t="shared" si="4"/>
        <v>D1602-11</v>
      </c>
      <c r="N37" s="174" t="str">
        <f t="shared" si="5"/>
        <v/>
      </c>
    </row>
    <row r="38" spans="1:14" s="161" customFormat="1" ht="45">
      <c r="A38" s="542" t="s">
        <v>2017</v>
      </c>
      <c r="B38" s="363" t="s">
        <v>2757</v>
      </c>
      <c r="C38" s="369">
        <v>42412</v>
      </c>
      <c r="D38" s="544">
        <v>44228</v>
      </c>
      <c r="E38" s="544" t="str">
        <f t="shared" ca="1" si="0"/>
        <v>CADUCADO</v>
      </c>
      <c r="F38" s="544" t="str">
        <f t="shared" ca="1" si="1"/>
        <v>ALERTA</v>
      </c>
      <c r="G38" s="363" t="s">
        <v>1615</v>
      </c>
      <c r="H38" s="370" t="s">
        <v>2767</v>
      </c>
      <c r="I38" s="387" t="s">
        <v>2769</v>
      </c>
      <c r="J38" s="370" t="s">
        <v>2772</v>
      </c>
      <c r="K38" s="541" t="s">
        <v>2770</v>
      </c>
      <c r="L38" s="174"/>
      <c r="M38" s="174" t="str">
        <f t="shared" si="4"/>
        <v>D1602-09</v>
      </c>
      <c r="N38" s="174" t="str">
        <f t="shared" si="5"/>
        <v/>
      </c>
    </row>
    <row r="39" spans="1:14" s="161" customFormat="1" ht="30">
      <c r="A39" s="542" t="s">
        <v>2017</v>
      </c>
      <c r="B39" s="363" t="s">
        <v>2768</v>
      </c>
      <c r="C39" s="369">
        <v>42412</v>
      </c>
      <c r="D39" s="544">
        <v>44228</v>
      </c>
      <c r="E39" s="544" t="str">
        <f t="shared" ca="1" si="0"/>
        <v>CADUCADO</v>
      </c>
      <c r="F39" s="544" t="str">
        <f t="shared" ca="1" si="1"/>
        <v>ALERTA</v>
      </c>
      <c r="G39" s="363" t="s">
        <v>1615</v>
      </c>
      <c r="H39" s="370" t="s">
        <v>2773</v>
      </c>
      <c r="I39" s="370" t="s">
        <v>2774</v>
      </c>
      <c r="J39" s="370" t="s">
        <v>2775</v>
      </c>
      <c r="K39" s="541" t="s">
        <v>2776</v>
      </c>
      <c r="L39" s="174"/>
      <c r="M39" s="174" t="str">
        <f t="shared" si="4"/>
        <v>D1602-08</v>
      </c>
      <c r="N39" s="174" t="str">
        <f t="shared" si="5"/>
        <v/>
      </c>
    </row>
    <row r="40" spans="1:14" s="161" customFormat="1" ht="45">
      <c r="A40" s="542" t="s">
        <v>2017</v>
      </c>
      <c r="B40" s="363" t="s">
        <v>3130</v>
      </c>
      <c r="C40" s="369">
        <v>42520</v>
      </c>
      <c r="D40" s="544">
        <v>44317</v>
      </c>
      <c r="E40" s="544" t="str">
        <f t="shared" ca="1" si="0"/>
        <v>VIGENTE</v>
      </c>
      <c r="F40" s="544" t="str">
        <f t="shared" ca="1" si="1"/>
        <v>ALERTA</v>
      </c>
      <c r="G40" s="363" t="s">
        <v>1615</v>
      </c>
      <c r="H40" s="370" t="s">
        <v>3131</v>
      </c>
      <c r="I40" s="387" t="s">
        <v>3132</v>
      </c>
      <c r="J40" s="543" t="s">
        <v>3133</v>
      </c>
      <c r="K40" s="541" t="s">
        <v>3134</v>
      </c>
      <c r="L40" s="174"/>
      <c r="M40" s="174" t="str">
        <f t="shared" si="4"/>
        <v>D1602-10</v>
      </c>
      <c r="N40" s="174" t="str">
        <f t="shared" si="5"/>
        <v/>
      </c>
    </row>
    <row r="41" spans="1:14" s="161" customFormat="1" ht="45">
      <c r="A41" s="542" t="s">
        <v>2017</v>
      </c>
      <c r="B41" s="363" t="s">
        <v>3136</v>
      </c>
      <c r="C41" s="369">
        <v>42520</v>
      </c>
      <c r="D41" s="544">
        <v>44317</v>
      </c>
      <c r="E41" s="544" t="str">
        <f t="shared" ca="1" si="0"/>
        <v>VIGENTE</v>
      </c>
      <c r="F41" s="544" t="str">
        <f t="shared" ca="1" si="1"/>
        <v>ALERTA</v>
      </c>
      <c r="G41" s="363" t="s">
        <v>1615</v>
      </c>
      <c r="H41" s="370" t="s">
        <v>3135</v>
      </c>
      <c r="I41" s="387" t="s">
        <v>3137</v>
      </c>
      <c r="J41" s="543" t="s">
        <v>100</v>
      </c>
      <c r="K41" s="541" t="s">
        <v>3138</v>
      </c>
      <c r="L41" s="174"/>
      <c r="M41" s="174" t="str">
        <f t="shared" si="4"/>
        <v>D1605-48</v>
      </c>
      <c r="N41" s="174" t="str">
        <f t="shared" si="5"/>
        <v/>
      </c>
    </row>
    <row r="42" spans="1:14" s="161" customFormat="1" ht="81.75" customHeight="1">
      <c r="A42" s="542" t="s">
        <v>2017</v>
      </c>
      <c r="B42" s="363" t="s">
        <v>3139</v>
      </c>
      <c r="C42" s="369">
        <v>42520</v>
      </c>
      <c r="D42" s="544">
        <v>44317</v>
      </c>
      <c r="E42" s="544" t="str">
        <f t="shared" ca="1" si="0"/>
        <v>VIGENTE</v>
      </c>
      <c r="F42" s="544" t="str">
        <f t="shared" ca="1" si="1"/>
        <v>ALERTA</v>
      </c>
      <c r="G42" s="363" t="s">
        <v>1615</v>
      </c>
      <c r="H42" s="543" t="s">
        <v>3140</v>
      </c>
      <c r="I42" s="387" t="s">
        <v>3141</v>
      </c>
      <c r="J42" s="543" t="s">
        <v>100</v>
      </c>
      <c r="K42" s="541" t="s">
        <v>3142</v>
      </c>
      <c r="L42" s="174"/>
      <c r="M42" s="174" t="str">
        <f t="shared" si="4"/>
        <v>D1605-46</v>
      </c>
      <c r="N42" s="174"/>
    </row>
    <row r="43" spans="1:14" s="161" customFormat="1" ht="45">
      <c r="A43" s="542" t="s">
        <v>2017</v>
      </c>
      <c r="B43" s="363" t="s">
        <v>3143</v>
      </c>
      <c r="C43" s="369">
        <v>42520</v>
      </c>
      <c r="D43" s="544">
        <v>44317</v>
      </c>
      <c r="E43" s="544" t="str">
        <f t="shared" ca="1" si="0"/>
        <v>VIGENTE</v>
      </c>
      <c r="F43" s="544" t="str">
        <f t="shared" ca="1" si="1"/>
        <v>ALERTA</v>
      </c>
      <c r="G43" s="363" t="s">
        <v>1615</v>
      </c>
      <c r="H43" s="370" t="s">
        <v>3144</v>
      </c>
      <c r="I43" s="387" t="s">
        <v>3145</v>
      </c>
      <c r="J43" s="543" t="s">
        <v>100</v>
      </c>
      <c r="K43" s="541" t="s">
        <v>3146</v>
      </c>
      <c r="L43" s="174"/>
      <c r="M43" s="174" t="str">
        <f t="shared" si="4"/>
        <v>D1605-47</v>
      </c>
      <c r="N43" s="174"/>
    </row>
    <row r="44" spans="1:14" s="161" customFormat="1" ht="60">
      <c r="A44" s="542" t="s">
        <v>2017</v>
      </c>
      <c r="B44" s="363" t="s">
        <v>3156</v>
      </c>
      <c r="C44" s="369">
        <v>42564</v>
      </c>
      <c r="D44" s="544">
        <v>44378</v>
      </c>
      <c r="E44" s="544" t="str">
        <f t="shared" ca="1" si="0"/>
        <v>VIGENTE</v>
      </c>
      <c r="F44" s="544" t="str">
        <f t="shared" ca="1" si="1"/>
        <v>OK</v>
      </c>
      <c r="G44" s="363" t="s">
        <v>1615</v>
      </c>
      <c r="H44" s="543" t="s">
        <v>3155</v>
      </c>
      <c r="I44" s="387" t="s">
        <v>3157</v>
      </c>
      <c r="J44" s="370" t="s">
        <v>3158</v>
      </c>
      <c r="K44" s="541" t="s">
        <v>3159</v>
      </c>
      <c r="L44" s="174"/>
      <c r="M44" s="174" t="str">
        <f t="shared" si="4"/>
        <v>D1605-45</v>
      </c>
      <c r="N44" s="174"/>
    </row>
    <row r="45" spans="1:14" s="161" customFormat="1" ht="75">
      <c r="A45" s="542" t="s">
        <v>2017</v>
      </c>
      <c r="B45" s="363" t="s">
        <v>3161</v>
      </c>
      <c r="C45" s="369">
        <v>42564</v>
      </c>
      <c r="D45" s="544">
        <v>44378</v>
      </c>
      <c r="E45" s="544" t="str">
        <f t="shared" ca="1" si="0"/>
        <v>VIGENTE</v>
      </c>
      <c r="F45" s="544" t="str">
        <f t="shared" ca="1" si="1"/>
        <v>OK</v>
      </c>
      <c r="G45" s="363" t="s">
        <v>1615</v>
      </c>
      <c r="H45" s="370" t="s">
        <v>3162</v>
      </c>
      <c r="I45" s="387" t="s">
        <v>3163</v>
      </c>
      <c r="J45" s="370" t="s">
        <v>3165</v>
      </c>
      <c r="K45" s="541" t="s">
        <v>3164</v>
      </c>
      <c r="L45" s="174"/>
      <c r="M45" s="174" t="str">
        <f t="shared" si="4"/>
        <v>D1607-65</v>
      </c>
      <c r="N45" s="174"/>
    </row>
    <row r="46" spans="1:14" s="161" customFormat="1" ht="60">
      <c r="A46" s="542" t="s">
        <v>2017</v>
      </c>
      <c r="B46" s="363" t="s">
        <v>3160</v>
      </c>
      <c r="C46" s="369">
        <v>42564</v>
      </c>
      <c r="D46" s="544">
        <v>44378</v>
      </c>
      <c r="E46" s="544" t="str">
        <f t="shared" ca="1" si="0"/>
        <v>VIGENTE</v>
      </c>
      <c r="F46" s="544" t="str">
        <f t="shared" ca="1" si="1"/>
        <v>OK</v>
      </c>
      <c r="G46" s="363" t="s">
        <v>1615</v>
      </c>
      <c r="H46" s="370" t="s">
        <v>3166</v>
      </c>
      <c r="I46" s="387" t="s">
        <v>3167</v>
      </c>
      <c r="J46" s="543" t="s">
        <v>3169</v>
      </c>
      <c r="K46" s="541" t="s">
        <v>3168</v>
      </c>
      <c r="L46" s="174"/>
      <c r="M46" s="174" t="str">
        <f t="shared" si="4"/>
        <v>D1607-67</v>
      </c>
      <c r="N46" s="174"/>
    </row>
    <row r="47" spans="1:14" s="161" customFormat="1" ht="45">
      <c r="A47" s="542" t="s">
        <v>2017</v>
      </c>
      <c r="B47" s="363" t="s">
        <v>3170</v>
      </c>
      <c r="C47" s="369">
        <v>42542</v>
      </c>
      <c r="D47" s="544">
        <v>44348</v>
      </c>
      <c r="E47" s="544" t="str">
        <f t="shared" ca="1" si="0"/>
        <v>VIGENTE</v>
      </c>
      <c r="F47" s="544" t="str">
        <f t="shared" ca="1" si="1"/>
        <v>ALERTA</v>
      </c>
      <c r="G47" s="363" t="s">
        <v>1615</v>
      </c>
      <c r="H47" s="543" t="s">
        <v>3173</v>
      </c>
      <c r="I47" s="370" t="s">
        <v>3171</v>
      </c>
      <c r="J47" s="370" t="s">
        <v>2345</v>
      </c>
      <c r="K47" s="541" t="s">
        <v>3172</v>
      </c>
      <c r="L47" s="174"/>
      <c r="M47" s="174" t="str">
        <f t="shared" si="4"/>
        <v>D1607-66</v>
      </c>
      <c r="N47" s="174"/>
    </row>
    <row r="48" spans="1:14" s="161" customFormat="1" ht="30">
      <c r="A48" s="542" t="s">
        <v>2017</v>
      </c>
      <c r="B48" s="363" t="s">
        <v>3174</v>
      </c>
      <c r="C48" s="369">
        <v>42542</v>
      </c>
      <c r="D48" s="544">
        <v>44348</v>
      </c>
      <c r="E48" s="544" t="str">
        <f t="shared" ca="1" si="0"/>
        <v>VIGENTE</v>
      </c>
      <c r="F48" s="544" t="str">
        <f t="shared" ca="1" si="1"/>
        <v>ALERTA</v>
      </c>
      <c r="G48" s="363" t="s">
        <v>1615</v>
      </c>
      <c r="H48" s="543" t="s">
        <v>3177</v>
      </c>
      <c r="I48" s="387" t="s">
        <v>3175</v>
      </c>
      <c r="J48" s="370" t="s">
        <v>2345</v>
      </c>
      <c r="K48" s="541" t="s">
        <v>3176</v>
      </c>
      <c r="L48" s="174"/>
      <c r="M48" s="174" t="str">
        <f t="shared" si="4"/>
        <v>D1606-59</v>
      </c>
      <c r="N48" s="174"/>
    </row>
    <row r="49" spans="1:14" s="161" customFormat="1" ht="30">
      <c r="A49" s="542" t="s">
        <v>2017</v>
      </c>
      <c r="B49" s="363" t="s">
        <v>3178</v>
      </c>
      <c r="C49" s="369">
        <v>42542</v>
      </c>
      <c r="D49" s="544">
        <v>44348</v>
      </c>
      <c r="E49" s="544" t="str">
        <f t="shared" ca="1" si="0"/>
        <v>VIGENTE</v>
      </c>
      <c r="F49" s="544" t="str">
        <f t="shared" ca="1" si="1"/>
        <v>ALERTA</v>
      </c>
      <c r="G49" s="363" t="s">
        <v>1615</v>
      </c>
      <c r="H49" s="387" t="s">
        <v>3181</v>
      </c>
      <c r="I49" s="387" t="s">
        <v>3179</v>
      </c>
      <c r="J49" s="370" t="s">
        <v>2345</v>
      </c>
      <c r="K49" s="541" t="s">
        <v>3180</v>
      </c>
      <c r="L49" s="174"/>
      <c r="M49" s="174" t="str">
        <f t="shared" si="4"/>
        <v>D1606-60</v>
      </c>
      <c r="N49" s="174"/>
    </row>
    <row r="50" spans="1:14" s="161" customFormat="1" ht="45">
      <c r="A50" s="542" t="s">
        <v>2017</v>
      </c>
      <c r="B50" s="363" t="s">
        <v>3182</v>
      </c>
      <c r="C50" s="369">
        <v>42542</v>
      </c>
      <c r="D50" s="544">
        <v>44348</v>
      </c>
      <c r="E50" s="544" t="str">
        <f t="shared" ca="1" si="0"/>
        <v>VIGENTE</v>
      </c>
      <c r="F50" s="544" t="str">
        <f t="shared" ca="1" si="1"/>
        <v>ALERTA</v>
      </c>
      <c r="G50" s="363" t="s">
        <v>1615</v>
      </c>
      <c r="H50" s="387" t="s">
        <v>3185</v>
      </c>
      <c r="I50" s="387" t="s">
        <v>3183</v>
      </c>
      <c r="J50" s="370" t="s">
        <v>2345</v>
      </c>
      <c r="K50" s="541" t="s">
        <v>3184</v>
      </c>
      <c r="L50" s="174"/>
      <c r="M50" s="174" t="str">
        <f t="shared" si="4"/>
        <v>D1606-61</v>
      </c>
      <c r="N50" s="174"/>
    </row>
    <row r="51" spans="1:14" s="161" customFormat="1" ht="45">
      <c r="A51" s="1779" t="s">
        <v>2017</v>
      </c>
      <c r="B51" s="1780" t="s">
        <v>3227</v>
      </c>
      <c r="C51" s="1070">
        <v>42541</v>
      </c>
      <c r="D51" s="1781">
        <v>44348</v>
      </c>
      <c r="E51" s="1781" t="str">
        <f ca="1">IF(D51&lt;=$T$2,"CADUCADO","VIGENTE")</f>
        <v>VIGENTE</v>
      </c>
      <c r="F51" s="1781" t="str">
        <f ca="1">IF($T$2&gt;=(EDATE(D51,-4)),"ALERTA","OK")</f>
        <v>ALERTA</v>
      </c>
      <c r="G51" s="1780" t="s">
        <v>1615</v>
      </c>
      <c r="H51" s="1782" t="s">
        <v>3228</v>
      </c>
      <c r="I51" s="1071" t="s">
        <v>3229</v>
      </c>
      <c r="J51" s="1072" t="s">
        <v>3230</v>
      </c>
      <c r="K51" s="2044" t="s">
        <v>3231</v>
      </c>
      <c r="L51" s="174"/>
      <c r="M51" s="174"/>
      <c r="N51" s="174"/>
    </row>
    <row r="52" spans="1:14" s="161" customFormat="1" ht="16.5" customHeight="1">
      <c r="A52" s="1783" t="s">
        <v>2017</v>
      </c>
      <c r="B52" s="1784" t="s">
        <v>4263</v>
      </c>
      <c r="C52" s="1785">
        <v>42927</v>
      </c>
      <c r="D52" s="1786">
        <v>44743</v>
      </c>
      <c r="E52" s="1786" t="str">
        <f t="shared" ref="E52" ca="1" si="6">IF(D52&lt;=$T$2,"CADUCADO","VIGENTE")</f>
        <v>VIGENTE</v>
      </c>
      <c r="F52" s="1786" t="str">
        <f t="shared" ref="F52" ca="1" si="7">IF($T$2&gt;=(EDATE(D52,-4)),"ALERTA","OK")</f>
        <v>OK</v>
      </c>
      <c r="G52" s="1784" t="s">
        <v>1615</v>
      </c>
      <c r="H52" s="1787" t="s">
        <v>4264</v>
      </c>
      <c r="I52" s="995" t="s">
        <v>4265</v>
      </c>
      <c r="J52" s="1788" t="s">
        <v>2345</v>
      </c>
      <c r="K52" s="2045" t="s">
        <v>4266</v>
      </c>
      <c r="L52" s="174"/>
      <c r="M52" s="174"/>
      <c r="N52" s="174"/>
    </row>
    <row r="53" spans="1:14" s="161" customFormat="1" ht="45">
      <c r="A53" s="1662" t="s">
        <v>5520</v>
      </c>
      <c r="B53" s="363" t="s">
        <v>5519</v>
      </c>
      <c r="C53" s="369">
        <v>43455</v>
      </c>
      <c r="D53" s="544">
        <v>45291</v>
      </c>
      <c r="E53" s="544" t="str">
        <f ca="1">IF(D53&lt;=$T$2,"CADUCADO","VIGENTE")</f>
        <v>VIGENTE</v>
      </c>
      <c r="F53" s="544" t="str">
        <f ca="1">IF($T$2&gt;=(EDATE(D53,-4)),"ALERTA","OK")</f>
        <v>OK</v>
      </c>
      <c r="G53" s="363" t="s">
        <v>1616</v>
      </c>
      <c r="H53" s="543" t="s">
        <v>5515</v>
      </c>
      <c r="I53" s="387" t="s">
        <v>5516</v>
      </c>
      <c r="J53" s="1081" t="s">
        <v>5517</v>
      </c>
      <c r="K53" s="2046" t="s">
        <v>5518</v>
      </c>
      <c r="L53" s="174"/>
      <c r="M53" s="174"/>
      <c r="N53" s="174"/>
    </row>
    <row r="54" spans="1:14" s="161" customFormat="1" ht="60">
      <c r="A54" s="1789" t="s">
        <v>2017</v>
      </c>
      <c r="B54" s="1790" t="s">
        <v>5380</v>
      </c>
      <c r="C54" s="1791">
        <v>43455</v>
      </c>
      <c r="D54" s="1792">
        <v>45291</v>
      </c>
      <c r="E54" s="1792" t="str">
        <f ca="1">IF(D54&lt;=$T$2,"CADUCADO","VIGENTE")</f>
        <v>VIGENTE</v>
      </c>
      <c r="F54" s="1792" t="str">
        <f ca="1">IF($T$2&gt;=(EDATE(D54,-4)),"ALERTA","OK")</f>
        <v>OK</v>
      </c>
      <c r="G54" s="1790" t="s">
        <v>1616</v>
      </c>
      <c r="H54" s="1793" t="s">
        <v>5376</v>
      </c>
      <c r="I54" s="1794" t="s">
        <v>5377</v>
      </c>
      <c r="J54" s="1795" t="s">
        <v>5378</v>
      </c>
      <c r="K54" s="2047" t="s">
        <v>5379</v>
      </c>
      <c r="L54" s="174"/>
      <c r="M54" s="174"/>
      <c r="N54" s="174"/>
    </row>
    <row r="55" spans="1:14" s="161" customFormat="1" ht="45.75" thickBot="1">
      <c r="A55" s="545" t="s">
        <v>2017</v>
      </c>
      <c r="B55" s="546" t="s">
        <v>5322</v>
      </c>
      <c r="C55" s="394">
        <v>43458</v>
      </c>
      <c r="D55" s="547">
        <v>45291</v>
      </c>
      <c r="E55" s="547"/>
      <c r="F55" s="547"/>
      <c r="G55" s="546" t="s">
        <v>1615</v>
      </c>
      <c r="H55" s="548" t="s">
        <v>5318</v>
      </c>
      <c r="I55" s="396" t="s">
        <v>5319</v>
      </c>
      <c r="J55" s="395" t="s">
        <v>5321</v>
      </c>
      <c r="K55" s="2048" t="s">
        <v>5320</v>
      </c>
      <c r="L55" s="174"/>
      <c r="M55" s="174" t="str">
        <f>IF(ISNUMBER(FIND("/",$B50,1)),MID($B50,1,FIND("/",$B50,1)-1),$B50)</f>
        <v>D1606-62</v>
      </c>
      <c r="N55" s="174"/>
    </row>
    <row r="56" spans="1:14" s="161" customFormat="1" ht="16.5" thickTop="1">
      <c r="A56" s="2380" t="s">
        <v>2732</v>
      </c>
      <c r="B56" s="2381"/>
      <c r="C56" s="69"/>
      <c r="D56" s="146"/>
      <c r="E56" s="146"/>
      <c r="F56" s="146"/>
      <c r="G56" s="145"/>
      <c r="H56" s="151"/>
      <c r="I56" s="60"/>
      <c r="J56" s="151"/>
      <c r="K56" s="520"/>
      <c r="L56" s="174"/>
      <c r="M56" s="174" t="str">
        <f t="shared" si="4"/>
        <v>D1812-124</v>
      </c>
      <c r="N56" s="174"/>
    </row>
    <row r="57" spans="1:14" ht="16.5" thickBot="1">
      <c r="A57" s="126"/>
      <c r="B57" s="116"/>
      <c r="C57" s="2049"/>
      <c r="D57" s="88"/>
      <c r="E57" s="88"/>
      <c r="F57" s="88"/>
      <c r="G57" s="116"/>
      <c r="H57" s="115"/>
      <c r="J57" s="521"/>
      <c r="K57" s="151"/>
      <c r="M57" s="88">
        <f t="shared" si="4"/>
        <v>0</v>
      </c>
    </row>
    <row r="58" spans="1:14" ht="30.75" thickBot="1">
      <c r="A58" s="457" t="s">
        <v>2029</v>
      </c>
      <c r="B58" s="457" t="s">
        <v>2030</v>
      </c>
      <c r="C58" s="457" t="s">
        <v>2031</v>
      </c>
      <c r="D58" s="457" t="s">
        <v>2032</v>
      </c>
      <c r="E58" s="668"/>
      <c r="F58" s="668"/>
      <c r="G58" s="116"/>
      <c r="H58" s="115"/>
      <c r="J58" s="151"/>
      <c r="M58" s="88">
        <f t="shared" si="4"/>
        <v>0</v>
      </c>
      <c r="N58" s="88" t="str">
        <f>IF(ISNUMBER(FIND("/",$B57,1)),MID($B57,FIND("/",$B57,1)+1,LEN($B57)),"")</f>
        <v/>
      </c>
    </row>
    <row r="59" spans="1:14" ht="15.75" thickBot="1">
      <c r="A59" s="2050">
        <f>COUNTIF($A5:$A57,"P")</f>
        <v>49</v>
      </c>
      <c r="B59" s="2050">
        <f>COUNTIF($A5:$A57,"S*")</f>
        <v>1</v>
      </c>
      <c r="C59" s="2050">
        <f>COUNTIF($A5:$A57,"F")</f>
        <v>0</v>
      </c>
      <c r="D59" s="2050">
        <f>COUNTIF($A5:$A57,"P*") + COUNTIF($A5:$A57,"S2") *2 + COUNTIF($A5:$A57,"S3") *3 + COUNTIF($A5:$A57,"S4") *4</f>
        <v>51</v>
      </c>
      <c r="E59" s="116"/>
      <c r="F59" s="116"/>
      <c r="M59" s="88" t="str">
        <f t="shared" si="4"/>
        <v>SISTEMAS</v>
      </c>
      <c r="N59" s="88" t="str">
        <f>IF(ISNUMBER(FIND("/",$B58,1)),MID($B58,FIND("/",$B58,1)+1,LEN($B58)),"")</f>
        <v/>
      </c>
    </row>
    <row r="60" spans="1:14">
      <c r="M60" s="88">
        <f t="shared" si="4"/>
        <v>1</v>
      </c>
      <c r="N60" s="88" t="str">
        <f>IF(ISNUMBER(FIND("/",$B59,1)),MID($B59,FIND("/",$B59,1)+1,LEN($B59)),"")</f>
        <v/>
      </c>
    </row>
    <row r="61" spans="1:14">
      <c r="M61" s="88">
        <f t="shared" si="4"/>
        <v>0</v>
      </c>
      <c r="N61" s="88" t="str">
        <f t="shared" ref="N61:N124" si="8">IF(ISNUMBER(FIND("/",$B60,1)),MID($B60,FIND("/",$B60,1)+1,LEN($B60)),"")</f>
        <v/>
      </c>
    </row>
    <row r="62" spans="1:14">
      <c r="M62" s="88">
        <f t="shared" si="4"/>
        <v>0</v>
      </c>
      <c r="N62" s="88" t="str">
        <f t="shared" si="8"/>
        <v/>
      </c>
    </row>
    <row r="63" spans="1:14">
      <c r="M63" s="88">
        <f t="shared" si="4"/>
        <v>0</v>
      </c>
      <c r="N63" s="88" t="str">
        <f t="shared" si="8"/>
        <v/>
      </c>
    </row>
    <row r="64" spans="1:14">
      <c r="M64" s="88">
        <f t="shared" si="4"/>
        <v>0</v>
      </c>
      <c r="N64" s="88" t="str">
        <f t="shared" si="8"/>
        <v/>
      </c>
    </row>
    <row r="65" spans="12:14">
      <c r="M65" s="88">
        <f t="shared" si="4"/>
        <v>0</v>
      </c>
      <c r="N65" s="88" t="str">
        <f t="shared" si="8"/>
        <v/>
      </c>
    </row>
    <row r="66" spans="12:14">
      <c r="M66" s="88">
        <f t="shared" si="4"/>
        <v>0</v>
      </c>
      <c r="N66" s="88" t="str">
        <f t="shared" si="8"/>
        <v/>
      </c>
    </row>
    <row r="67" spans="12:14">
      <c r="M67" s="88">
        <f t="shared" si="4"/>
        <v>0</v>
      </c>
      <c r="N67" s="88" t="str">
        <f t="shared" si="8"/>
        <v/>
      </c>
    </row>
    <row r="68" spans="12:14">
      <c r="M68" s="88">
        <f t="shared" si="4"/>
        <v>0</v>
      </c>
      <c r="N68" s="88" t="str">
        <f t="shared" si="8"/>
        <v/>
      </c>
    </row>
    <row r="69" spans="12:14">
      <c r="M69" s="88">
        <f t="shared" si="4"/>
        <v>0</v>
      </c>
      <c r="N69" s="88" t="str">
        <f t="shared" si="8"/>
        <v/>
      </c>
    </row>
    <row r="70" spans="12:14">
      <c r="M70" s="88">
        <f t="shared" si="4"/>
        <v>0</v>
      </c>
      <c r="N70" s="88" t="str">
        <f t="shared" si="8"/>
        <v/>
      </c>
    </row>
    <row r="71" spans="12:14">
      <c r="M71" s="88">
        <f t="shared" si="4"/>
        <v>0</v>
      </c>
      <c r="N71" s="88" t="str">
        <f t="shared" si="8"/>
        <v/>
      </c>
    </row>
    <row r="72" spans="12:14">
      <c r="M72" s="88">
        <f t="shared" si="4"/>
        <v>0</v>
      </c>
      <c r="N72" s="88" t="str">
        <f t="shared" si="8"/>
        <v/>
      </c>
    </row>
    <row r="73" spans="12:14">
      <c r="M73" s="88">
        <f t="shared" si="4"/>
        <v>0</v>
      </c>
      <c r="N73" s="88" t="str">
        <f t="shared" si="8"/>
        <v/>
      </c>
    </row>
    <row r="74" spans="12:14">
      <c r="M74" s="88">
        <f t="shared" si="4"/>
        <v>0</v>
      </c>
      <c r="N74" s="88" t="str">
        <f t="shared" si="8"/>
        <v/>
      </c>
    </row>
    <row r="75" spans="12:14">
      <c r="M75" s="88">
        <f t="shared" si="4"/>
        <v>0</v>
      </c>
      <c r="N75" s="88" t="str">
        <f t="shared" si="8"/>
        <v/>
      </c>
    </row>
    <row r="76" spans="12:14">
      <c r="M76" s="88">
        <f t="shared" si="4"/>
        <v>0</v>
      </c>
      <c r="N76" s="88" t="str">
        <f t="shared" si="8"/>
        <v/>
      </c>
    </row>
    <row r="77" spans="12:14">
      <c r="L77" s="636"/>
      <c r="M77" s="88">
        <f t="shared" ref="M77:M140" si="9">IF(ISNUMBER(FIND("/",$B76,1)),MID($B76,1,FIND("/",$B76,1)-1),$B76)</f>
        <v>0</v>
      </c>
      <c r="N77" s="88" t="str">
        <f t="shared" si="8"/>
        <v/>
      </c>
    </row>
    <row r="78" spans="12:14">
      <c r="L78" s="636"/>
      <c r="M78" s="88">
        <f t="shared" si="9"/>
        <v>0</v>
      </c>
      <c r="N78" s="88" t="str">
        <f t="shared" si="8"/>
        <v/>
      </c>
    </row>
    <row r="79" spans="12:14">
      <c r="M79" s="88">
        <f t="shared" si="9"/>
        <v>0</v>
      </c>
      <c r="N79" s="88" t="str">
        <f t="shared" si="8"/>
        <v/>
      </c>
    </row>
    <row r="80" spans="12:14">
      <c r="M80" s="88">
        <f t="shared" si="9"/>
        <v>0</v>
      </c>
      <c r="N80" s="88" t="str">
        <f t="shared" si="8"/>
        <v/>
      </c>
    </row>
    <row r="81" spans="13:14">
      <c r="M81" s="88">
        <f t="shared" si="9"/>
        <v>0</v>
      </c>
      <c r="N81" s="88" t="str">
        <f t="shared" si="8"/>
        <v/>
      </c>
    </row>
    <row r="82" spans="13:14">
      <c r="M82" s="88">
        <f t="shared" si="9"/>
        <v>0</v>
      </c>
      <c r="N82" s="88" t="str">
        <f t="shared" si="8"/>
        <v/>
      </c>
    </row>
    <row r="83" spans="13:14">
      <c r="M83" s="88">
        <f t="shared" si="9"/>
        <v>0</v>
      </c>
      <c r="N83" s="88" t="str">
        <f t="shared" si="8"/>
        <v/>
      </c>
    </row>
    <row r="84" spans="13:14">
      <c r="M84" s="88">
        <f t="shared" si="9"/>
        <v>0</v>
      </c>
      <c r="N84" s="88" t="str">
        <f t="shared" si="8"/>
        <v/>
      </c>
    </row>
    <row r="85" spans="13:14">
      <c r="M85" s="88">
        <f t="shared" si="9"/>
        <v>0</v>
      </c>
      <c r="N85" s="88" t="str">
        <f t="shared" si="8"/>
        <v/>
      </c>
    </row>
    <row r="86" spans="13:14">
      <c r="M86" s="88">
        <f t="shared" si="9"/>
        <v>0</v>
      </c>
      <c r="N86" s="88" t="str">
        <f t="shared" si="8"/>
        <v/>
      </c>
    </row>
    <row r="87" spans="13:14">
      <c r="M87" s="88">
        <f t="shared" si="9"/>
        <v>0</v>
      </c>
      <c r="N87" s="88" t="str">
        <f t="shared" si="8"/>
        <v/>
      </c>
    </row>
    <row r="88" spans="13:14">
      <c r="M88" s="88">
        <f t="shared" si="9"/>
        <v>0</v>
      </c>
      <c r="N88" s="88" t="str">
        <f t="shared" si="8"/>
        <v/>
      </c>
    </row>
    <row r="89" spans="13:14">
      <c r="M89" s="88">
        <f t="shared" si="9"/>
        <v>0</v>
      </c>
      <c r="N89" s="88" t="str">
        <f t="shared" si="8"/>
        <v/>
      </c>
    </row>
    <row r="90" spans="13:14">
      <c r="M90" s="88">
        <f t="shared" si="9"/>
        <v>0</v>
      </c>
      <c r="N90" s="88" t="str">
        <f t="shared" si="8"/>
        <v/>
      </c>
    </row>
    <row r="91" spans="13:14">
      <c r="M91" s="88">
        <f t="shared" si="9"/>
        <v>0</v>
      </c>
      <c r="N91" s="88" t="str">
        <f t="shared" si="8"/>
        <v/>
      </c>
    </row>
    <row r="92" spans="13:14">
      <c r="M92" s="88">
        <f t="shared" si="9"/>
        <v>0</v>
      </c>
      <c r="N92" s="88" t="str">
        <f t="shared" si="8"/>
        <v/>
      </c>
    </row>
    <row r="93" spans="13:14">
      <c r="M93" s="88">
        <f t="shared" si="9"/>
        <v>0</v>
      </c>
      <c r="N93" s="88" t="str">
        <f t="shared" si="8"/>
        <v/>
      </c>
    </row>
    <row r="94" spans="13:14">
      <c r="M94" s="88">
        <f t="shared" si="9"/>
        <v>0</v>
      </c>
      <c r="N94" s="88" t="str">
        <f t="shared" si="8"/>
        <v/>
      </c>
    </row>
    <row r="95" spans="13:14">
      <c r="M95" s="88">
        <f t="shared" si="9"/>
        <v>0</v>
      </c>
      <c r="N95" s="88" t="str">
        <f t="shared" si="8"/>
        <v/>
      </c>
    </row>
    <row r="96" spans="13:14">
      <c r="M96" s="88">
        <f t="shared" si="9"/>
        <v>0</v>
      </c>
      <c r="N96" s="88" t="str">
        <f t="shared" si="8"/>
        <v/>
      </c>
    </row>
    <row r="97" spans="13:14">
      <c r="M97" s="88">
        <f t="shared" si="9"/>
        <v>0</v>
      </c>
      <c r="N97" s="88" t="str">
        <f t="shared" si="8"/>
        <v/>
      </c>
    </row>
    <row r="98" spans="13:14">
      <c r="M98" s="88">
        <f t="shared" si="9"/>
        <v>0</v>
      </c>
      <c r="N98" s="88" t="str">
        <f t="shared" si="8"/>
        <v/>
      </c>
    </row>
    <row r="99" spans="13:14">
      <c r="M99" s="88">
        <f t="shared" si="9"/>
        <v>0</v>
      </c>
      <c r="N99" s="88" t="str">
        <f t="shared" si="8"/>
        <v/>
      </c>
    </row>
    <row r="100" spans="13:14">
      <c r="M100" s="88">
        <f t="shared" si="9"/>
        <v>0</v>
      </c>
      <c r="N100" s="88" t="str">
        <f t="shared" si="8"/>
        <v/>
      </c>
    </row>
    <row r="101" spans="13:14">
      <c r="M101" s="88">
        <f t="shared" si="9"/>
        <v>0</v>
      </c>
      <c r="N101" s="88" t="str">
        <f t="shared" si="8"/>
        <v/>
      </c>
    </row>
    <row r="102" spans="13:14">
      <c r="M102" s="88">
        <f t="shared" si="9"/>
        <v>0</v>
      </c>
      <c r="N102" s="88" t="str">
        <f t="shared" si="8"/>
        <v/>
      </c>
    </row>
    <row r="103" spans="13:14">
      <c r="M103" s="88">
        <f t="shared" si="9"/>
        <v>0</v>
      </c>
      <c r="N103" s="88" t="str">
        <f t="shared" si="8"/>
        <v/>
      </c>
    </row>
    <row r="104" spans="13:14">
      <c r="M104" s="88">
        <f t="shared" si="9"/>
        <v>0</v>
      </c>
      <c r="N104" s="88" t="str">
        <f t="shared" si="8"/>
        <v/>
      </c>
    </row>
    <row r="105" spans="13:14">
      <c r="M105" s="88">
        <f t="shared" si="9"/>
        <v>0</v>
      </c>
      <c r="N105" s="88" t="str">
        <f t="shared" si="8"/>
        <v/>
      </c>
    </row>
    <row r="106" spans="13:14">
      <c r="M106" s="88">
        <f t="shared" si="9"/>
        <v>0</v>
      </c>
      <c r="N106" s="88" t="str">
        <f t="shared" si="8"/>
        <v/>
      </c>
    </row>
    <row r="107" spans="13:14">
      <c r="M107" s="88">
        <f t="shared" si="9"/>
        <v>0</v>
      </c>
      <c r="N107" s="88" t="str">
        <f t="shared" si="8"/>
        <v/>
      </c>
    </row>
    <row r="108" spans="13:14">
      <c r="M108" s="88">
        <f t="shared" si="9"/>
        <v>0</v>
      </c>
      <c r="N108" s="88" t="str">
        <f t="shared" si="8"/>
        <v/>
      </c>
    </row>
    <row r="109" spans="13:14">
      <c r="M109" s="88">
        <f t="shared" si="9"/>
        <v>0</v>
      </c>
      <c r="N109" s="88" t="str">
        <f t="shared" si="8"/>
        <v/>
      </c>
    </row>
    <row r="110" spans="13:14">
      <c r="M110" s="88">
        <f t="shared" si="9"/>
        <v>0</v>
      </c>
      <c r="N110" s="88" t="str">
        <f t="shared" si="8"/>
        <v/>
      </c>
    </row>
    <row r="111" spans="13:14">
      <c r="M111" s="88">
        <f t="shared" si="9"/>
        <v>0</v>
      </c>
      <c r="N111" s="88" t="str">
        <f t="shared" si="8"/>
        <v/>
      </c>
    </row>
    <row r="112" spans="13:14">
      <c r="M112" s="88">
        <f t="shared" si="9"/>
        <v>0</v>
      </c>
      <c r="N112" s="88" t="str">
        <f t="shared" si="8"/>
        <v/>
      </c>
    </row>
    <row r="113" spans="12:14">
      <c r="M113" s="88">
        <f t="shared" si="9"/>
        <v>0</v>
      </c>
      <c r="N113" s="88" t="str">
        <f t="shared" si="8"/>
        <v/>
      </c>
    </row>
    <row r="114" spans="12:14">
      <c r="M114" s="88">
        <f t="shared" si="9"/>
        <v>0</v>
      </c>
      <c r="N114" s="88" t="str">
        <f t="shared" si="8"/>
        <v/>
      </c>
    </row>
    <row r="115" spans="12:14">
      <c r="M115" s="88">
        <f t="shared" si="9"/>
        <v>0</v>
      </c>
      <c r="N115" s="88" t="str">
        <f t="shared" si="8"/>
        <v/>
      </c>
    </row>
    <row r="116" spans="12:14">
      <c r="M116" s="88">
        <f t="shared" si="9"/>
        <v>0</v>
      </c>
      <c r="N116" s="88" t="str">
        <f t="shared" si="8"/>
        <v/>
      </c>
    </row>
    <row r="117" spans="12:14">
      <c r="M117" s="88">
        <f t="shared" si="9"/>
        <v>0</v>
      </c>
      <c r="N117" s="88" t="str">
        <f t="shared" si="8"/>
        <v/>
      </c>
    </row>
    <row r="118" spans="12:14">
      <c r="M118" s="88">
        <f t="shared" si="9"/>
        <v>0</v>
      </c>
      <c r="N118" s="88" t="str">
        <f t="shared" si="8"/>
        <v/>
      </c>
    </row>
    <row r="119" spans="12:14">
      <c r="L119" s="2051"/>
      <c r="M119" s="88">
        <f t="shared" si="9"/>
        <v>0</v>
      </c>
      <c r="N119" s="88" t="str">
        <f t="shared" si="8"/>
        <v/>
      </c>
    </row>
    <row r="120" spans="12:14">
      <c r="M120" s="88">
        <f t="shared" si="9"/>
        <v>0</v>
      </c>
      <c r="N120" s="88" t="str">
        <f t="shared" si="8"/>
        <v/>
      </c>
    </row>
    <row r="121" spans="12:14">
      <c r="M121" s="88">
        <f t="shared" si="9"/>
        <v>0</v>
      </c>
      <c r="N121" s="88" t="str">
        <f t="shared" si="8"/>
        <v/>
      </c>
    </row>
    <row r="122" spans="12:14">
      <c r="M122" s="88">
        <f t="shared" si="9"/>
        <v>0</v>
      </c>
      <c r="N122" s="88" t="str">
        <f t="shared" si="8"/>
        <v/>
      </c>
    </row>
    <row r="123" spans="12:14">
      <c r="M123" s="88">
        <f t="shared" si="9"/>
        <v>0</v>
      </c>
      <c r="N123" s="88" t="str">
        <f t="shared" si="8"/>
        <v/>
      </c>
    </row>
    <row r="124" spans="12:14">
      <c r="M124" s="88">
        <f t="shared" si="9"/>
        <v>0</v>
      </c>
      <c r="N124" s="88" t="str">
        <f t="shared" si="8"/>
        <v/>
      </c>
    </row>
    <row r="125" spans="12:14">
      <c r="M125" s="88">
        <f t="shared" si="9"/>
        <v>0</v>
      </c>
      <c r="N125" s="88" t="str">
        <f t="shared" ref="N125:N188" si="10">IF(ISNUMBER(FIND("/",$B124,1)),MID($B124,FIND("/",$B124,1)+1,LEN($B124)),"")</f>
        <v/>
      </c>
    </row>
    <row r="126" spans="12:14">
      <c r="M126" s="88">
        <f t="shared" si="9"/>
        <v>0</v>
      </c>
      <c r="N126" s="88" t="str">
        <f t="shared" si="10"/>
        <v/>
      </c>
    </row>
    <row r="127" spans="12:14">
      <c r="M127" s="88">
        <f t="shared" si="9"/>
        <v>0</v>
      </c>
      <c r="N127" s="88" t="str">
        <f t="shared" si="10"/>
        <v/>
      </c>
    </row>
    <row r="128" spans="12:14">
      <c r="M128" s="88">
        <f t="shared" si="9"/>
        <v>0</v>
      </c>
      <c r="N128" s="88" t="str">
        <f t="shared" si="10"/>
        <v/>
      </c>
    </row>
    <row r="129" spans="13:14">
      <c r="M129" s="88">
        <f t="shared" si="9"/>
        <v>0</v>
      </c>
      <c r="N129" s="88" t="str">
        <f t="shared" si="10"/>
        <v/>
      </c>
    </row>
    <row r="130" spans="13:14">
      <c r="M130" s="88">
        <f t="shared" si="9"/>
        <v>0</v>
      </c>
      <c r="N130" s="88" t="str">
        <f t="shared" si="10"/>
        <v/>
      </c>
    </row>
    <row r="131" spans="13:14">
      <c r="M131" s="88">
        <f t="shared" si="9"/>
        <v>0</v>
      </c>
      <c r="N131" s="88" t="str">
        <f t="shared" si="10"/>
        <v/>
      </c>
    </row>
    <row r="132" spans="13:14">
      <c r="M132" s="88">
        <f t="shared" si="9"/>
        <v>0</v>
      </c>
      <c r="N132" s="88" t="str">
        <f t="shared" si="10"/>
        <v/>
      </c>
    </row>
    <row r="133" spans="13:14">
      <c r="M133" s="88">
        <f t="shared" si="9"/>
        <v>0</v>
      </c>
      <c r="N133" s="88" t="str">
        <f t="shared" si="10"/>
        <v/>
      </c>
    </row>
    <row r="134" spans="13:14">
      <c r="M134" s="88">
        <f t="shared" si="9"/>
        <v>0</v>
      </c>
      <c r="N134" s="88" t="str">
        <f t="shared" si="10"/>
        <v/>
      </c>
    </row>
    <row r="135" spans="13:14">
      <c r="M135" s="88">
        <f t="shared" si="9"/>
        <v>0</v>
      </c>
      <c r="N135" s="88" t="str">
        <f t="shared" si="10"/>
        <v/>
      </c>
    </row>
    <row r="136" spans="13:14">
      <c r="M136" s="88">
        <f t="shared" si="9"/>
        <v>0</v>
      </c>
      <c r="N136" s="88" t="str">
        <f t="shared" si="10"/>
        <v/>
      </c>
    </row>
    <row r="137" spans="13:14">
      <c r="M137" s="88">
        <f t="shared" si="9"/>
        <v>0</v>
      </c>
      <c r="N137" s="88" t="str">
        <f t="shared" si="10"/>
        <v/>
      </c>
    </row>
    <row r="138" spans="13:14">
      <c r="M138" s="88">
        <f t="shared" si="9"/>
        <v>0</v>
      </c>
      <c r="N138" s="88" t="str">
        <f t="shared" si="10"/>
        <v/>
      </c>
    </row>
    <row r="139" spans="13:14">
      <c r="M139" s="88">
        <f t="shared" si="9"/>
        <v>0</v>
      </c>
      <c r="N139" s="88" t="str">
        <f t="shared" si="10"/>
        <v/>
      </c>
    </row>
    <row r="140" spans="13:14">
      <c r="M140" s="88">
        <f t="shared" si="9"/>
        <v>0</v>
      </c>
      <c r="N140" s="88" t="str">
        <f t="shared" si="10"/>
        <v/>
      </c>
    </row>
    <row r="141" spans="13:14">
      <c r="M141" s="88">
        <f t="shared" ref="M141:M204" si="11">IF(ISNUMBER(FIND("/",$B140,1)),MID($B140,1,FIND("/",$B140,1)-1),$B140)</f>
        <v>0</v>
      </c>
      <c r="N141" s="88" t="str">
        <f t="shared" si="10"/>
        <v/>
      </c>
    </row>
    <row r="142" spans="13:14">
      <c r="M142" s="88">
        <f t="shared" si="11"/>
        <v>0</v>
      </c>
      <c r="N142" s="88" t="str">
        <f t="shared" si="10"/>
        <v/>
      </c>
    </row>
    <row r="143" spans="13:14">
      <c r="M143" s="88">
        <f t="shared" si="11"/>
        <v>0</v>
      </c>
      <c r="N143" s="88" t="str">
        <f t="shared" si="10"/>
        <v/>
      </c>
    </row>
    <row r="144" spans="13:14">
      <c r="M144" s="88">
        <f t="shared" si="11"/>
        <v>0</v>
      </c>
      <c r="N144" s="88" t="str">
        <f t="shared" si="10"/>
        <v/>
      </c>
    </row>
    <row r="145" spans="13:14">
      <c r="M145" s="88">
        <f t="shared" si="11"/>
        <v>0</v>
      </c>
      <c r="N145" s="88" t="str">
        <f t="shared" si="10"/>
        <v/>
      </c>
    </row>
    <row r="146" spans="13:14">
      <c r="M146" s="88">
        <f t="shared" si="11"/>
        <v>0</v>
      </c>
      <c r="N146" s="88" t="str">
        <f t="shared" si="10"/>
        <v/>
      </c>
    </row>
    <row r="147" spans="13:14">
      <c r="M147" s="88">
        <f t="shared" si="11"/>
        <v>0</v>
      </c>
      <c r="N147" s="88" t="str">
        <f t="shared" si="10"/>
        <v/>
      </c>
    </row>
    <row r="148" spans="13:14">
      <c r="M148" s="88">
        <f t="shared" si="11"/>
        <v>0</v>
      </c>
      <c r="N148" s="88" t="str">
        <f t="shared" si="10"/>
        <v/>
      </c>
    </row>
    <row r="149" spans="13:14">
      <c r="M149" s="88">
        <f t="shared" si="11"/>
        <v>0</v>
      </c>
      <c r="N149" s="88" t="str">
        <f t="shared" si="10"/>
        <v/>
      </c>
    </row>
    <row r="150" spans="13:14">
      <c r="M150" s="88">
        <f t="shared" si="11"/>
        <v>0</v>
      </c>
      <c r="N150" s="88" t="str">
        <f t="shared" si="10"/>
        <v/>
      </c>
    </row>
    <row r="151" spans="13:14">
      <c r="M151" s="88">
        <f t="shared" si="11"/>
        <v>0</v>
      </c>
      <c r="N151" s="88" t="str">
        <f t="shared" si="10"/>
        <v/>
      </c>
    </row>
    <row r="152" spans="13:14">
      <c r="M152" s="88">
        <f t="shared" si="11"/>
        <v>0</v>
      </c>
      <c r="N152" s="88" t="str">
        <f t="shared" si="10"/>
        <v/>
      </c>
    </row>
    <row r="153" spans="13:14">
      <c r="M153" s="88">
        <f t="shared" si="11"/>
        <v>0</v>
      </c>
      <c r="N153" s="88" t="str">
        <f t="shared" si="10"/>
        <v/>
      </c>
    </row>
    <row r="154" spans="13:14">
      <c r="M154" s="88">
        <f t="shared" si="11"/>
        <v>0</v>
      </c>
      <c r="N154" s="88" t="str">
        <f t="shared" si="10"/>
        <v/>
      </c>
    </row>
    <row r="155" spans="13:14">
      <c r="M155" s="88">
        <f t="shared" si="11"/>
        <v>0</v>
      </c>
      <c r="N155" s="88" t="str">
        <f t="shared" si="10"/>
        <v/>
      </c>
    </row>
    <row r="156" spans="13:14">
      <c r="M156" s="88">
        <f t="shared" si="11"/>
        <v>0</v>
      </c>
      <c r="N156" s="88" t="str">
        <f t="shared" si="10"/>
        <v/>
      </c>
    </row>
    <row r="157" spans="13:14">
      <c r="M157" s="88">
        <f t="shared" si="11"/>
        <v>0</v>
      </c>
      <c r="N157" s="88" t="str">
        <f t="shared" si="10"/>
        <v/>
      </c>
    </row>
    <row r="158" spans="13:14">
      <c r="M158" s="88">
        <f t="shared" si="11"/>
        <v>0</v>
      </c>
      <c r="N158" s="88" t="str">
        <f t="shared" si="10"/>
        <v/>
      </c>
    </row>
    <row r="159" spans="13:14">
      <c r="M159" s="88">
        <f t="shared" si="11"/>
        <v>0</v>
      </c>
      <c r="N159" s="88" t="str">
        <f t="shared" si="10"/>
        <v/>
      </c>
    </row>
    <row r="160" spans="13:14">
      <c r="M160" s="88">
        <f t="shared" si="11"/>
        <v>0</v>
      </c>
      <c r="N160" s="88" t="str">
        <f t="shared" si="10"/>
        <v/>
      </c>
    </row>
    <row r="161" spans="13:14">
      <c r="M161" s="88">
        <f t="shared" si="11"/>
        <v>0</v>
      </c>
      <c r="N161" s="88" t="str">
        <f t="shared" si="10"/>
        <v/>
      </c>
    </row>
    <row r="162" spans="13:14">
      <c r="M162" s="88">
        <f t="shared" si="11"/>
        <v>0</v>
      </c>
      <c r="N162" s="88" t="str">
        <f t="shared" si="10"/>
        <v/>
      </c>
    </row>
    <row r="163" spans="13:14">
      <c r="M163" s="88">
        <f t="shared" si="11"/>
        <v>0</v>
      </c>
      <c r="N163" s="88" t="str">
        <f t="shared" si="10"/>
        <v/>
      </c>
    </row>
    <row r="164" spans="13:14">
      <c r="M164" s="88">
        <f t="shared" si="11"/>
        <v>0</v>
      </c>
      <c r="N164" s="88" t="str">
        <f t="shared" si="10"/>
        <v/>
      </c>
    </row>
    <row r="165" spans="13:14">
      <c r="M165" s="88">
        <f t="shared" si="11"/>
        <v>0</v>
      </c>
      <c r="N165" s="88" t="str">
        <f t="shared" si="10"/>
        <v/>
      </c>
    </row>
    <row r="166" spans="13:14">
      <c r="M166" s="88">
        <f t="shared" si="11"/>
        <v>0</v>
      </c>
      <c r="N166" s="88" t="str">
        <f t="shared" si="10"/>
        <v/>
      </c>
    </row>
    <row r="167" spans="13:14">
      <c r="M167" s="88">
        <f t="shared" si="11"/>
        <v>0</v>
      </c>
      <c r="N167" s="88" t="str">
        <f t="shared" si="10"/>
        <v/>
      </c>
    </row>
    <row r="168" spans="13:14">
      <c r="M168" s="88">
        <f t="shared" si="11"/>
        <v>0</v>
      </c>
      <c r="N168" s="88" t="str">
        <f t="shared" si="10"/>
        <v/>
      </c>
    </row>
    <row r="169" spans="13:14">
      <c r="M169" s="88">
        <f t="shared" si="11"/>
        <v>0</v>
      </c>
      <c r="N169" s="88" t="str">
        <f t="shared" si="10"/>
        <v/>
      </c>
    </row>
    <row r="170" spans="13:14">
      <c r="M170" s="88">
        <f t="shared" si="11"/>
        <v>0</v>
      </c>
      <c r="N170" s="88" t="str">
        <f t="shared" si="10"/>
        <v/>
      </c>
    </row>
    <row r="171" spans="13:14">
      <c r="M171" s="88">
        <f t="shared" si="11"/>
        <v>0</v>
      </c>
      <c r="N171" s="88" t="str">
        <f t="shared" si="10"/>
        <v/>
      </c>
    </row>
    <row r="172" spans="13:14">
      <c r="M172" s="88">
        <f t="shared" si="11"/>
        <v>0</v>
      </c>
      <c r="N172" s="88" t="str">
        <f t="shared" si="10"/>
        <v/>
      </c>
    </row>
    <row r="173" spans="13:14">
      <c r="M173" s="88">
        <f t="shared" si="11"/>
        <v>0</v>
      </c>
      <c r="N173" s="88" t="str">
        <f t="shared" si="10"/>
        <v/>
      </c>
    </row>
    <row r="174" spans="13:14">
      <c r="M174" s="88">
        <f t="shared" si="11"/>
        <v>0</v>
      </c>
      <c r="N174" s="88" t="str">
        <f t="shared" si="10"/>
        <v/>
      </c>
    </row>
    <row r="175" spans="13:14">
      <c r="M175" s="88">
        <f t="shared" si="11"/>
        <v>0</v>
      </c>
      <c r="N175" s="88" t="str">
        <f t="shared" si="10"/>
        <v/>
      </c>
    </row>
    <row r="176" spans="13:14">
      <c r="M176" s="88">
        <f t="shared" si="11"/>
        <v>0</v>
      </c>
      <c r="N176" s="88" t="str">
        <f t="shared" si="10"/>
        <v/>
      </c>
    </row>
    <row r="177" spans="13:14">
      <c r="M177" s="88">
        <f t="shared" si="11"/>
        <v>0</v>
      </c>
      <c r="N177" s="88" t="str">
        <f t="shared" si="10"/>
        <v/>
      </c>
    </row>
    <row r="178" spans="13:14">
      <c r="M178" s="88">
        <f t="shared" si="11"/>
        <v>0</v>
      </c>
      <c r="N178" s="88" t="str">
        <f t="shared" si="10"/>
        <v/>
      </c>
    </row>
    <row r="179" spans="13:14">
      <c r="M179" s="88">
        <f t="shared" si="11"/>
        <v>0</v>
      </c>
      <c r="N179" s="88" t="str">
        <f t="shared" si="10"/>
        <v/>
      </c>
    </row>
    <row r="180" spans="13:14">
      <c r="M180" s="88">
        <f t="shared" si="11"/>
        <v>0</v>
      </c>
      <c r="N180" s="88" t="str">
        <f t="shared" si="10"/>
        <v/>
      </c>
    </row>
    <row r="181" spans="13:14">
      <c r="M181" s="88">
        <f t="shared" si="11"/>
        <v>0</v>
      </c>
      <c r="N181" s="88" t="str">
        <f t="shared" si="10"/>
        <v/>
      </c>
    </row>
    <row r="182" spans="13:14">
      <c r="M182" s="88">
        <f t="shared" si="11"/>
        <v>0</v>
      </c>
      <c r="N182" s="88" t="str">
        <f t="shared" si="10"/>
        <v/>
      </c>
    </row>
    <row r="183" spans="13:14">
      <c r="M183" s="88">
        <f t="shared" si="11"/>
        <v>0</v>
      </c>
      <c r="N183" s="88" t="str">
        <f t="shared" si="10"/>
        <v/>
      </c>
    </row>
    <row r="184" spans="13:14">
      <c r="M184" s="88">
        <f t="shared" si="11"/>
        <v>0</v>
      </c>
      <c r="N184" s="88" t="str">
        <f t="shared" si="10"/>
        <v/>
      </c>
    </row>
    <row r="185" spans="13:14">
      <c r="M185" s="88">
        <f t="shared" si="11"/>
        <v>0</v>
      </c>
      <c r="N185" s="88" t="str">
        <f t="shared" si="10"/>
        <v/>
      </c>
    </row>
    <row r="186" spans="13:14">
      <c r="M186" s="88">
        <f t="shared" si="11"/>
        <v>0</v>
      </c>
      <c r="N186" s="88" t="str">
        <f t="shared" si="10"/>
        <v/>
      </c>
    </row>
    <row r="187" spans="13:14">
      <c r="M187" s="88">
        <f t="shared" si="11"/>
        <v>0</v>
      </c>
      <c r="N187" s="88" t="str">
        <f t="shared" si="10"/>
        <v/>
      </c>
    </row>
    <row r="188" spans="13:14">
      <c r="M188" s="88">
        <f t="shared" si="11"/>
        <v>0</v>
      </c>
      <c r="N188" s="88" t="str">
        <f t="shared" si="10"/>
        <v/>
      </c>
    </row>
    <row r="189" spans="13:14">
      <c r="M189" s="88">
        <f t="shared" si="11"/>
        <v>0</v>
      </c>
      <c r="N189" s="88" t="str">
        <f t="shared" ref="N189:N252" si="12">IF(ISNUMBER(FIND("/",$B188,1)),MID($B188,FIND("/",$B188,1)+1,LEN($B188)),"")</f>
        <v/>
      </c>
    </row>
    <row r="190" spans="13:14">
      <c r="M190" s="88">
        <f t="shared" si="11"/>
        <v>0</v>
      </c>
      <c r="N190" s="88" t="str">
        <f t="shared" si="12"/>
        <v/>
      </c>
    </row>
    <row r="191" spans="13:14">
      <c r="M191" s="88">
        <f t="shared" si="11"/>
        <v>0</v>
      </c>
      <c r="N191" s="88" t="str">
        <f t="shared" si="12"/>
        <v/>
      </c>
    </row>
    <row r="192" spans="13:14">
      <c r="M192" s="88">
        <f t="shared" si="11"/>
        <v>0</v>
      </c>
      <c r="N192" s="88" t="str">
        <f t="shared" si="12"/>
        <v/>
      </c>
    </row>
    <row r="193" spans="12:14">
      <c r="M193" s="88">
        <f t="shared" si="11"/>
        <v>0</v>
      </c>
      <c r="N193" s="88" t="str">
        <f t="shared" si="12"/>
        <v/>
      </c>
    </row>
    <row r="194" spans="12:14">
      <c r="M194" s="88">
        <f t="shared" si="11"/>
        <v>0</v>
      </c>
      <c r="N194" s="88" t="str">
        <f t="shared" si="12"/>
        <v/>
      </c>
    </row>
    <row r="195" spans="12:14">
      <c r="M195" s="88">
        <f t="shared" si="11"/>
        <v>0</v>
      </c>
      <c r="N195" s="88" t="str">
        <f t="shared" si="12"/>
        <v/>
      </c>
    </row>
    <row r="196" spans="12:14">
      <c r="M196" s="88">
        <f t="shared" si="11"/>
        <v>0</v>
      </c>
      <c r="N196" s="88" t="str">
        <f t="shared" si="12"/>
        <v/>
      </c>
    </row>
    <row r="197" spans="12:14">
      <c r="M197" s="88">
        <f t="shared" si="11"/>
        <v>0</v>
      </c>
      <c r="N197" s="88" t="str">
        <f t="shared" si="12"/>
        <v/>
      </c>
    </row>
    <row r="198" spans="12:14">
      <c r="M198" s="88">
        <f t="shared" si="11"/>
        <v>0</v>
      </c>
      <c r="N198" s="88" t="str">
        <f t="shared" si="12"/>
        <v/>
      </c>
    </row>
    <row r="199" spans="12:14">
      <c r="M199" s="88">
        <f t="shared" si="11"/>
        <v>0</v>
      </c>
      <c r="N199" s="88" t="str">
        <f t="shared" si="12"/>
        <v/>
      </c>
    </row>
    <row r="200" spans="12:14">
      <c r="L200" s="116"/>
      <c r="M200" s="88">
        <f t="shared" si="11"/>
        <v>0</v>
      </c>
      <c r="N200" s="88" t="str">
        <f t="shared" si="12"/>
        <v/>
      </c>
    </row>
    <row r="201" spans="12:14">
      <c r="L201" s="116"/>
      <c r="M201" s="88">
        <f t="shared" si="11"/>
        <v>0</v>
      </c>
      <c r="N201" s="88" t="str">
        <f t="shared" si="12"/>
        <v/>
      </c>
    </row>
    <row r="202" spans="12:14">
      <c r="L202" s="116"/>
      <c r="M202" s="88">
        <f t="shared" si="11"/>
        <v>0</v>
      </c>
      <c r="N202" s="88" t="str">
        <f t="shared" si="12"/>
        <v/>
      </c>
    </row>
    <row r="203" spans="12:14">
      <c r="L203" s="116"/>
      <c r="M203" s="88">
        <f t="shared" si="11"/>
        <v>0</v>
      </c>
      <c r="N203" s="88" t="str">
        <f t="shared" si="12"/>
        <v/>
      </c>
    </row>
    <row r="204" spans="12:14">
      <c r="L204" s="116"/>
      <c r="M204" s="88">
        <f t="shared" si="11"/>
        <v>0</v>
      </c>
      <c r="N204" s="88" t="str">
        <f t="shared" si="12"/>
        <v/>
      </c>
    </row>
    <row r="205" spans="12:14">
      <c r="L205" s="116"/>
      <c r="M205" s="88">
        <f t="shared" ref="M205:M268" si="13">IF(ISNUMBER(FIND("/",$B204,1)),MID($B204,1,FIND("/",$B204,1)-1),$B204)</f>
        <v>0</v>
      </c>
      <c r="N205" s="88" t="str">
        <f t="shared" si="12"/>
        <v/>
      </c>
    </row>
    <row r="206" spans="12:14">
      <c r="L206" s="116"/>
      <c r="M206" s="88">
        <f t="shared" si="13"/>
        <v>0</v>
      </c>
      <c r="N206" s="88" t="str">
        <f t="shared" si="12"/>
        <v/>
      </c>
    </row>
    <row r="207" spans="12:14">
      <c r="L207" s="116"/>
      <c r="M207" s="88">
        <f t="shared" si="13"/>
        <v>0</v>
      </c>
      <c r="N207" s="88" t="str">
        <f t="shared" si="12"/>
        <v/>
      </c>
    </row>
    <row r="208" spans="12:14">
      <c r="L208" s="116"/>
      <c r="M208" s="88">
        <f t="shared" si="13"/>
        <v>0</v>
      </c>
      <c r="N208" s="88" t="str">
        <f t="shared" si="12"/>
        <v/>
      </c>
    </row>
    <row r="209" spans="12:14">
      <c r="L209" s="116"/>
      <c r="M209" s="88">
        <f t="shared" si="13"/>
        <v>0</v>
      </c>
      <c r="N209" s="88" t="str">
        <f t="shared" si="12"/>
        <v/>
      </c>
    </row>
    <row r="210" spans="12:14">
      <c r="L210" s="116"/>
      <c r="M210" s="88">
        <f t="shared" si="13"/>
        <v>0</v>
      </c>
      <c r="N210" s="88" t="str">
        <f t="shared" si="12"/>
        <v/>
      </c>
    </row>
    <row r="211" spans="12:14">
      <c r="L211" s="116"/>
      <c r="M211" s="88">
        <f t="shared" si="13"/>
        <v>0</v>
      </c>
      <c r="N211" s="88" t="str">
        <f t="shared" si="12"/>
        <v/>
      </c>
    </row>
    <row r="212" spans="12:14">
      <c r="L212" s="116"/>
      <c r="M212" s="88">
        <f t="shared" si="13"/>
        <v>0</v>
      </c>
      <c r="N212" s="88" t="str">
        <f t="shared" si="12"/>
        <v/>
      </c>
    </row>
    <row r="213" spans="12:14">
      <c r="L213" s="116"/>
      <c r="M213" s="88">
        <f t="shared" si="13"/>
        <v>0</v>
      </c>
      <c r="N213" s="88" t="str">
        <f t="shared" si="12"/>
        <v/>
      </c>
    </row>
    <row r="214" spans="12:14">
      <c r="L214" s="116"/>
      <c r="M214" s="88">
        <f t="shared" si="13"/>
        <v>0</v>
      </c>
      <c r="N214" s="88" t="str">
        <f t="shared" si="12"/>
        <v/>
      </c>
    </row>
    <row r="215" spans="12:14">
      <c r="L215" s="116"/>
      <c r="M215" s="88">
        <f t="shared" si="13"/>
        <v>0</v>
      </c>
      <c r="N215" s="88" t="str">
        <f t="shared" si="12"/>
        <v/>
      </c>
    </row>
    <row r="216" spans="12:14">
      <c r="L216" s="116"/>
      <c r="M216" s="88">
        <f t="shared" si="13"/>
        <v>0</v>
      </c>
      <c r="N216" s="88" t="str">
        <f t="shared" si="12"/>
        <v/>
      </c>
    </row>
    <row r="217" spans="12:14">
      <c r="L217" s="116"/>
      <c r="M217" s="88">
        <f t="shared" si="13"/>
        <v>0</v>
      </c>
      <c r="N217" s="88" t="str">
        <f t="shared" si="12"/>
        <v/>
      </c>
    </row>
    <row r="218" spans="12:14">
      <c r="L218" s="116"/>
      <c r="M218" s="88">
        <f t="shared" si="13"/>
        <v>0</v>
      </c>
      <c r="N218" s="88" t="str">
        <f t="shared" si="12"/>
        <v/>
      </c>
    </row>
    <row r="219" spans="12:14">
      <c r="L219" s="116"/>
      <c r="M219" s="88">
        <f t="shared" si="13"/>
        <v>0</v>
      </c>
      <c r="N219" s="88" t="str">
        <f t="shared" si="12"/>
        <v/>
      </c>
    </row>
    <row r="220" spans="12:14">
      <c r="L220" s="116"/>
      <c r="M220" s="88">
        <f t="shared" si="13"/>
        <v>0</v>
      </c>
      <c r="N220" s="88" t="str">
        <f t="shared" si="12"/>
        <v/>
      </c>
    </row>
    <row r="221" spans="12:14">
      <c r="L221" s="2052"/>
      <c r="M221" s="88">
        <f t="shared" si="13"/>
        <v>0</v>
      </c>
      <c r="N221" s="88" t="str">
        <f t="shared" si="12"/>
        <v/>
      </c>
    </row>
    <row r="222" spans="12:14">
      <c r="L222" s="2052"/>
      <c r="M222" s="88">
        <f t="shared" si="13"/>
        <v>0</v>
      </c>
      <c r="N222" s="88" t="str">
        <f t="shared" si="12"/>
        <v/>
      </c>
    </row>
    <row r="223" spans="12:14">
      <c r="L223" s="2052"/>
      <c r="M223" s="88">
        <f t="shared" si="13"/>
        <v>0</v>
      </c>
      <c r="N223" s="88" t="str">
        <f t="shared" si="12"/>
        <v/>
      </c>
    </row>
    <row r="224" spans="12:14">
      <c r="L224" s="2052"/>
      <c r="M224" s="88">
        <f t="shared" si="13"/>
        <v>0</v>
      </c>
      <c r="N224" s="88" t="str">
        <f t="shared" si="12"/>
        <v/>
      </c>
    </row>
    <row r="225" spans="12:14">
      <c r="L225" s="2052"/>
      <c r="M225" s="88">
        <f t="shared" si="13"/>
        <v>0</v>
      </c>
      <c r="N225" s="88" t="str">
        <f t="shared" si="12"/>
        <v/>
      </c>
    </row>
    <row r="226" spans="12:14">
      <c r="L226" s="2052"/>
      <c r="M226" s="88">
        <f t="shared" si="13"/>
        <v>0</v>
      </c>
      <c r="N226" s="88" t="str">
        <f t="shared" si="12"/>
        <v/>
      </c>
    </row>
    <row r="227" spans="12:14">
      <c r="L227" s="2052"/>
      <c r="M227" s="88">
        <f t="shared" si="13"/>
        <v>0</v>
      </c>
      <c r="N227" s="88" t="str">
        <f t="shared" si="12"/>
        <v/>
      </c>
    </row>
    <row r="228" spans="12:14">
      <c r="L228" s="2052"/>
      <c r="M228" s="88">
        <f t="shared" si="13"/>
        <v>0</v>
      </c>
      <c r="N228" s="88" t="str">
        <f t="shared" si="12"/>
        <v/>
      </c>
    </row>
    <row r="229" spans="12:14">
      <c r="L229" s="2052"/>
      <c r="M229" s="88">
        <f t="shared" si="13"/>
        <v>0</v>
      </c>
      <c r="N229" s="88" t="str">
        <f t="shared" si="12"/>
        <v/>
      </c>
    </row>
    <row r="230" spans="12:14">
      <c r="L230" s="2052"/>
      <c r="M230" s="88">
        <f t="shared" si="13"/>
        <v>0</v>
      </c>
      <c r="N230" s="88" t="str">
        <f t="shared" si="12"/>
        <v/>
      </c>
    </row>
    <row r="231" spans="12:14">
      <c r="L231" s="2052"/>
      <c r="M231" s="88">
        <f t="shared" si="13"/>
        <v>0</v>
      </c>
      <c r="N231" s="88" t="str">
        <f t="shared" si="12"/>
        <v/>
      </c>
    </row>
    <row r="232" spans="12:14">
      <c r="L232" s="2052"/>
      <c r="M232" s="88">
        <f t="shared" si="13"/>
        <v>0</v>
      </c>
      <c r="N232" s="88" t="str">
        <f t="shared" si="12"/>
        <v/>
      </c>
    </row>
    <row r="233" spans="12:14">
      <c r="L233" s="2052"/>
      <c r="M233" s="88">
        <f t="shared" si="13"/>
        <v>0</v>
      </c>
      <c r="N233" s="88" t="str">
        <f t="shared" si="12"/>
        <v/>
      </c>
    </row>
    <row r="234" spans="12:14">
      <c r="L234" s="2052"/>
      <c r="M234" s="88">
        <f t="shared" si="13"/>
        <v>0</v>
      </c>
      <c r="N234" s="88" t="str">
        <f t="shared" si="12"/>
        <v/>
      </c>
    </row>
    <row r="235" spans="12:14">
      <c r="L235" s="2052"/>
      <c r="M235" s="88">
        <f t="shared" si="13"/>
        <v>0</v>
      </c>
      <c r="N235" s="88" t="str">
        <f t="shared" si="12"/>
        <v/>
      </c>
    </row>
    <row r="236" spans="12:14">
      <c r="L236" s="2052"/>
      <c r="M236" s="88">
        <f t="shared" si="13"/>
        <v>0</v>
      </c>
      <c r="N236" s="88" t="str">
        <f t="shared" si="12"/>
        <v/>
      </c>
    </row>
    <row r="237" spans="12:14">
      <c r="L237" s="2052"/>
      <c r="M237" s="88">
        <f t="shared" si="13"/>
        <v>0</v>
      </c>
      <c r="N237" s="88" t="str">
        <f t="shared" si="12"/>
        <v/>
      </c>
    </row>
    <row r="238" spans="12:14">
      <c r="L238" s="2052"/>
      <c r="M238" s="88">
        <f t="shared" si="13"/>
        <v>0</v>
      </c>
      <c r="N238" s="88" t="str">
        <f t="shared" si="12"/>
        <v/>
      </c>
    </row>
    <row r="239" spans="12:14">
      <c r="L239" s="2052"/>
      <c r="M239" s="88">
        <f t="shared" si="13"/>
        <v>0</v>
      </c>
      <c r="N239" s="88" t="str">
        <f t="shared" si="12"/>
        <v/>
      </c>
    </row>
    <row r="240" spans="12:14">
      <c r="L240" s="2052"/>
      <c r="M240" s="88">
        <f t="shared" si="13"/>
        <v>0</v>
      </c>
      <c r="N240" s="88" t="str">
        <f t="shared" si="12"/>
        <v/>
      </c>
    </row>
    <row r="241" spans="12:14">
      <c r="L241" s="2052"/>
      <c r="M241" s="88">
        <f t="shared" si="13"/>
        <v>0</v>
      </c>
      <c r="N241" s="88" t="str">
        <f t="shared" si="12"/>
        <v/>
      </c>
    </row>
    <row r="242" spans="12:14">
      <c r="L242" s="2052"/>
      <c r="M242" s="88">
        <f t="shared" si="13"/>
        <v>0</v>
      </c>
      <c r="N242" s="88" t="str">
        <f t="shared" si="12"/>
        <v/>
      </c>
    </row>
    <row r="243" spans="12:14">
      <c r="L243" s="116"/>
      <c r="M243" s="88">
        <f t="shared" si="13"/>
        <v>0</v>
      </c>
      <c r="N243" s="88" t="str">
        <f t="shared" si="12"/>
        <v/>
      </c>
    </row>
    <row r="244" spans="12:14">
      <c r="L244" s="116"/>
      <c r="M244" s="88">
        <f t="shared" si="13"/>
        <v>0</v>
      </c>
      <c r="N244" s="88" t="str">
        <f t="shared" si="12"/>
        <v/>
      </c>
    </row>
    <row r="245" spans="12:14">
      <c r="L245" s="116"/>
      <c r="M245" s="88">
        <f t="shared" si="13"/>
        <v>0</v>
      </c>
      <c r="N245" s="88" t="str">
        <f t="shared" si="12"/>
        <v/>
      </c>
    </row>
    <row r="246" spans="12:14">
      <c r="L246" s="116"/>
      <c r="M246" s="88">
        <f t="shared" si="13"/>
        <v>0</v>
      </c>
      <c r="N246" s="88" t="str">
        <f t="shared" si="12"/>
        <v/>
      </c>
    </row>
    <row r="247" spans="12:14">
      <c r="L247" s="116"/>
      <c r="M247" s="88">
        <f t="shared" si="13"/>
        <v>0</v>
      </c>
      <c r="N247" s="88" t="str">
        <f t="shared" si="12"/>
        <v/>
      </c>
    </row>
    <row r="248" spans="12:14">
      <c r="L248" s="116"/>
      <c r="M248" s="88">
        <f t="shared" si="13"/>
        <v>0</v>
      </c>
      <c r="N248" s="88" t="str">
        <f t="shared" si="12"/>
        <v/>
      </c>
    </row>
    <row r="249" spans="12:14">
      <c r="L249" s="116"/>
      <c r="M249" s="88">
        <f t="shared" si="13"/>
        <v>0</v>
      </c>
      <c r="N249" s="88" t="str">
        <f t="shared" si="12"/>
        <v/>
      </c>
    </row>
    <row r="250" spans="12:14">
      <c r="M250" s="88">
        <f t="shared" si="13"/>
        <v>0</v>
      </c>
      <c r="N250" s="88" t="str">
        <f t="shared" si="12"/>
        <v/>
      </c>
    </row>
    <row r="251" spans="12:14">
      <c r="M251" s="88">
        <f t="shared" si="13"/>
        <v>0</v>
      </c>
      <c r="N251" s="88" t="str">
        <f t="shared" si="12"/>
        <v/>
      </c>
    </row>
    <row r="252" spans="12:14">
      <c r="M252" s="88">
        <f t="shared" si="13"/>
        <v>0</v>
      </c>
      <c r="N252" s="88" t="str">
        <f t="shared" si="12"/>
        <v/>
      </c>
    </row>
    <row r="253" spans="12:14">
      <c r="M253" s="88">
        <f t="shared" si="13"/>
        <v>0</v>
      </c>
      <c r="N253" s="88" t="str">
        <f t="shared" ref="N253:N316" si="14">IF(ISNUMBER(FIND("/",$B252,1)),MID($B252,FIND("/",$B252,1)+1,LEN($B252)),"")</f>
        <v/>
      </c>
    </row>
    <row r="254" spans="12:14">
      <c r="M254" s="88">
        <f t="shared" si="13"/>
        <v>0</v>
      </c>
      <c r="N254" s="88" t="str">
        <f t="shared" si="14"/>
        <v/>
      </c>
    </row>
    <row r="255" spans="12:14">
      <c r="M255" s="88">
        <f t="shared" si="13"/>
        <v>0</v>
      </c>
      <c r="N255" s="88" t="str">
        <f t="shared" si="14"/>
        <v/>
      </c>
    </row>
    <row r="256" spans="12:14">
      <c r="M256" s="88">
        <f t="shared" si="13"/>
        <v>0</v>
      </c>
      <c r="N256" s="88" t="str">
        <f t="shared" si="14"/>
        <v/>
      </c>
    </row>
    <row r="257" spans="13:14">
      <c r="M257" s="88">
        <f t="shared" si="13"/>
        <v>0</v>
      </c>
      <c r="N257" s="88" t="str">
        <f t="shared" si="14"/>
        <v/>
      </c>
    </row>
    <row r="258" spans="13:14">
      <c r="M258" s="88">
        <f t="shared" si="13"/>
        <v>0</v>
      </c>
      <c r="N258" s="88" t="str">
        <f t="shared" si="14"/>
        <v/>
      </c>
    </row>
    <row r="259" spans="13:14">
      <c r="M259" s="88">
        <f t="shared" si="13"/>
        <v>0</v>
      </c>
      <c r="N259" s="88" t="str">
        <f t="shared" si="14"/>
        <v/>
      </c>
    </row>
    <row r="260" spans="13:14">
      <c r="M260" s="88">
        <f t="shared" si="13"/>
        <v>0</v>
      </c>
      <c r="N260" s="88" t="str">
        <f t="shared" si="14"/>
        <v/>
      </c>
    </row>
    <row r="261" spans="13:14">
      <c r="M261" s="88">
        <f t="shared" si="13"/>
        <v>0</v>
      </c>
      <c r="N261" s="88" t="str">
        <f t="shared" si="14"/>
        <v/>
      </c>
    </row>
    <row r="262" spans="13:14">
      <c r="M262" s="88">
        <f t="shared" si="13"/>
        <v>0</v>
      </c>
      <c r="N262" s="88" t="str">
        <f t="shared" si="14"/>
        <v/>
      </c>
    </row>
    <row r="263" spans="13:14">
      <c r="M263" s="88">
        <f t="shared" si="13"/>
        <v>0</v>
      </c>
      <c r="N263" s="88" t="str">
        <f t="shared" si="14"/>
        <v/>
      </c>
    </row>
    <row r="264" spans="13:14">
      <c r="M264" s="88">
        <f t="shared" si="13"/>
        <v>0</v>
      </c>
      <c r="N264" s="88" t="str">
        <f t="shared" si="14"/>
        <v/>
      </c>
    </row>
    <row r="265" spans="13:14">
      <c r="M265" s="88">
        <f t="shared" si="13"/>
        <v>0</v>
      </c>
      <c r="N265" s="88" t="str">
        <f t="shared" si="14"/>
        <v/>
      </c>
    </row>
    <row r="266" spans="13:14">
      <c r="M266" s="88">
        <f t="shared" si="13"/>
        <v>0</v>
      </c>
      <c r="N266" s="88" t="str">
        <f t="shared" si="14"/>
        <v/>
      </c>
    </row>
    <row r="267" spans="13:14">
      <c r="M267" s="88">
        <f t="shared" si="13"/>
        <v>0</v>
      </c>
      <c r="N267" s="88" t="str">
        <f t="shared" si="14"/>
        <v/>
      </c>
    </row>
    <row r="268" spans="13:14">
      <c r="M268" s="88">
        <f t="shared" si="13"/>
        <v>0</v>
      </c>
      <c r="N268" s="88" t="str">
        <f t="shared" si="14"/>
        <v/>
      </c>
    </row>
    <row r="269" spans="13:14">
      <c r="M269" s="88">
        <f t="shared" ref="M269:M327" si="15">IF(ISNUMBER(FIND("/",$B268,1)),MID($B268,1,FIND("/",$B268,1)-1),$B268)</f>
        <v>0</v>
      </c>
      <c r="N269" s="88" t="str">
        <f t="shared" si="14"/>
        <v/>
      </c>
    </row>
    <row r="270" spans="13:14">
      <c r="M270" s="88">
        <f t="shared" si="15"/>
        <v>0</v>
      </c>
      <c r="N270" s="88" t="str">
        <f t="shared" si="14"/>
        <v/>
      </c>
    </row>
    <row r="271" spans="13:14">
      <c r="M271" s="88">
        <f t="shared" si="15"/>
        <v>0</v>
      </c>
      <c r="N271" s="88" t="str">
        <f t="shared" si="14"/>
        <v/>
      </c>
    </row>
    <row r="272" spans="13:14">
      <c r="M272" s="88">
        <f t="shared" si="15"/>
        <v>0</v>
      </c>
      <c r="N272" s="88" t="str">
        <f t="shared" si="14"/>
        <v/>
      </c>
    </row>
    <row r="273" spans="13:14">
      <c r="M273" s="88">
        <f t="shared" si="15"/>
        <v>0</v>
      </c>
      <c r="N273" s="88" t="str">
        <f t="shared" si="14"/>
        <v/>
      </c>
    </row>
    <row r="274" spans="13:14">
      <c r="M274" s="88">
        <f t="shared" si="15"/>
        <v>0</v>
      </c>
      <c r="N274" s="88" t="str">
        <f t="shared" si="14"/>
        <v/>
      </c>
    </row>
    <row r="275" spans="13:14">
      <c r="M275" s="88">
        <f t="shared" si="15"/>
        <v>0</v>
      </c>
      <c r="N275" s="88" t="str">
        <f t="shared" si="14"/>
        <v/>
      </c>
    </row>
    <row r="276" spans="13:14">
      <c r="M276" s="88">
        <f t="shared" si="15"/>
        <v>0</v>
      </c>
      <c r="N276" s="88" t="str">
        <f t="shared" si="14"/>
        <v/>
      </c>
    </row>
    <row r="277" spans="13:14">
      <c r="M277" s="88">
        <f t="shared" si="15"/>
        <v>0</v>
      </c>
      <c r="N277" s="88" t="str">
        <f t="shared" si="14"/>
        <v/>
      </c>
    </row>
    <row r="278" spans="13:14">
      <c r="M278" s="88">
        <f t="shared" si="15"/>
        <v>0</v>
      </c>
      <c r="N278" s="88" t="str">
        <f t="shared" si="14"/>
        <v/>
      </c>
    </row>
    <row r="279" spans="13:14">
      <c r="M279" s="88">
        <f t="shared" si="15"/>
        <v>0</v>
      </c>
      <c r="N279" s="88" t="str">
        <f t="shared" si="14"/>
        <v/>
      </c>
    </row>
    <row r="280" spans="13:14">
      <c r="M280" s="88">
        <f t="shared" si="15"/>
        <v>0</v>
      </c>
      <c r="N280" s="88" t="str">
        <f t="shared" si="14"/>
        <v/>
      </c>
    </row>
    <row r="281" spans="13:14">
      <c r="M281" s="88">
        <f t="shared" si="15"/>
        <v>0</v>
      </c>
      <c r="N281" s="88" t="str">
        <f t="shared" si="14"/>
        <v/>
      </c>
    </row>
    <row r="282" spans="13:14">
      <c r="M282" s="88">
        <f t="shared" si="15"/>
        <v>0</v>
      </c>
      <c r="N282" s="88" t="str">
        <f t="shared" si="14"/>
        <v/>
      </c>
    </row>
    <row r="283" spans="13:14">
      <c r="M283" s="88">
        <f t="shared" si="15"/>
        <v>0</v>
      </c>
      <c r="N283" s="88" t="str">
        <f t="shared" si="14"/>
        <v/>
      </c>
    </row>
    <row r="284" spans="13:14">
      <c r="M284" s="88">
        <f t="shared" si="15"/>
        <v>0</v>
      </c>
      <c r="N284" s="88" t="str">
        <f t="shared" si="14"/>
        <v/>
      </c>
    </row>
    <row r="285" spans="13:14">
      <c r="M285" s="88">
        <f t="shared" si="15"/>
        <v>0</v>
      </c>
      <c r="N285" s="88" t="str">
        <f t="shared" si="14"/>
        <v/>
      </c>
    </row>
    <row r="286" spans="13:14">
      <c r="M286" s="88">
        <f t="shared" si="15"/>
        <v>0</v>
      </c>
      <c r="N286" s="88" t="str">
        <f t="shared" si="14"/>
        <v/>
      </c>
    </row>
    <row r="287" spans="13:14">
      <c r="M287" s="88">
        <f t="shared" si="15"/>
        <v>0</v>
      </c>
      <c r="N287" s="88" t="str">
        <f t="shared" si="14"/>
        <v/>
      </c>
    </row>
    <row r="288" spans="13:14">
      <c r="M288" s="88">
        <f t="shared" si="15"/>
        <v>0</v>
      </c>
      <c r="N288" s="88" t="str">
        <f t="shared" si="14"/>
        <v/>
      </c>
    </row>
    <row r="289" spans="13:14">
      <c r="M289" s="88">
        <f t="shared" si="15"/>
        <v>0</v>
      </c>
      <c r="N289" s="88" t="str">
        <f t="shared" si="14"/>
        <v/>
      </c>
    </row>
    <row r="290" spans="13:14">
      <c r="M290" s="88">
        <f t="shared" si="15"/>
        <v>0</v>
      </c>
      <c r="N290" s="88" t="str">
        <f t="shared" si="14"/>
        <v/>
      </c>
    </row>
    <row r="291" spans="13:14">
      <c r="M291" s="88">
        <f t="shared" si="15"/>
        <v>0</v>
      </c>
      <c r="N291" s="88" t="str">
        <f t="shared" si="14"/>
        <v/>
      </c>
    </row>
    <row r="292" spans="13:14">
      <c r="M292" s="88">
        <f t="shared" si="15"/>
        <v>0</v>
      </c>
      <c r="N292" s="88" t="str">
        <f t="shared" si="14"/>
        <v/>
      </c>
    </row>
    <row r="293" spans="13:14">
      <c r="M293" s="88">
        <f t="shared" si="15"/>
        <v>0</v>
      </c>
      <c r="N293" s="88" t="str">
        <f t="shared" si="14"/>
        <v/>
      </c>
    </row>
    <row r="294" spans="13:14">
      <c r="M294" s="88">
        <f t="shared" si="15"/>
        <v>0</v>
      </c>
      <c r="N294" s="88" t="str">
        <f t="shared" si="14"/>
        <v/>
      </c>
    </row>
    <row r="295" spans="13:14">
      <c r="M295" s="88">
        <f t="shared" si="15"/>
        <v>0</v>
      </c>
      <c r="N295" s="88" t="str">
        <f t="shared" si="14"/>
        <v/>
      </c>
    </row>
    <row r="296" spans="13:14">
      <c r="M296" s="88">
        <f t="shared" si="15"/>
        <v>0</v>
      </c>
      <c r="N296" s="88" t="str">
        <f t="shared" si="14"/>
        <v/>
      </c>
    </row>
    <row r="297" spans="13:14">
      <c r="M297" s="88">
        <f t="shared" si="15"/>
        <v>0</v>
      </c>
      <c r="N297" s="88" t="str">
        <f t="shared" si="14"/>
        <v/>
      </c>
    </row>
    <row r="298" spans="13:14">
      <c r="M298" s="88">
        <f t="shared" si="15"/>
        <v>0</v>
      </c>
      <c r="N298" s="88" t="str">
        <f t="shared" si="14"/>
        <v/>
      </c>
    </row>
    <row r="299" spans="13:14">
      <c r="M299" s="88">
        <f t="shared" si="15"/>
        <v>0</v>
      </c>
      <c r="N299" s="88" t="str">
        <f t="shared" si="14"/>
        <v/>
      </c>
    </row>
    <row r="300" spans="13:14">
      <c r="M300" s="88">
        <f t="shared" si="15"/>
        <v>0</v>
      </c>
      <c r="N300" s="88" t="str">
        <f t="shared" si="14"/>
        <v/>
      </c>
    </row>
    <row r="301" spans="13:14">
      <c r="M301" s="88">
        <f t="shared" si="15"/>
        <v>0</v>
      </c>
      <c r="N301" s="88" t="str">
        <f t="shared" si="14"/>
        <v/>
      </c>
    </row>
    <row r="302" spans="13:14">
      <c r="M302" s="88">
        <f t="shared" si="15"/>
        <v>0</v>
      </c>
      <c r="N302" s="88" t="str">
        <f t="shared" si="14"/>
        <v/>
      </c>
    </row>
    <row r="303" spans="13:14">
      <c r="M303" s="88">
        <f t="shared" si="15"/>
        <v>0</v>
      </c>
      <c r="N303" s="88" t="str">
        <f t="shared" si="14"/>
        <v/>
      </c>
    </row>
    <row r="304" spans="13:14">
      <c r="M304" s="88">
        <f t="shared" si="15"/>
        <v>0</v>
      </c>
      <c r="N304" s="88" t="str">
        <f t="shared" si="14"/>
        <v/>
      </c>
    </row>
    <row r="305" spans="13:14">
      <c r="M305" s="88">
        <f t="shared" si="15"/>
        <v>0</v>
      </c>
      <c r="N305" s="88" t="str">
        <f t="shared" si="14"/>
        <v/>
      </c>
    </row>
    <row r="306" spans="13:14">
      <c r="M306" s="88">
        <f t="shared" si="15"/>
        <v>0</v>
      </c>
      <c r="N306" s="88" t="str">
        <f t="shared" si="14"/>
        <v/>
      </c>
    </row>
    <row r="307" spans="13:14">
      <c r="M307" s="88">
        <f t="shared" si="15"/>
        <v>0</v>
      </c>
      <c r="N307" s="88" t="str">
        <f t="shared" si="14"/>
        <v/>
      </c>
    </row>
    <row r="308" spans="13:14">
      <c r="M308" s="88">
        <f t="shared" si="15"/>
        <v>0</v>
      </c>
      <c r="N308" s="88" t="str">
        <f t="shared" si="14"/>
        <v/>
      </c>
    </row>
    <row r="309" spans="13:14">
      <c r="M309" s="88">
        <f t="shared" si="15"/>
        <v>0</v>
      </c>
      <c r="N309" s="88" t="str">
        <f t="shared" si="14"/>
        <v/>
      </c>
    </row>
    <row r="310" spans="13:14">
      <c r="M310" s="88">
        <f t="shared" si="15"/>
        <v>0</v>
      </c>
      <c r="N310" s="88" t="str">
        <f t="shared" si="14"/>
        <v/>
      </c>
    </row>
    <row r="311" spans="13:14">
      <c r="M311" s="88">
        <f t="shared" si="15"/>
        <v>0</v>
      </c>
      <c r="N311" s="88" t="str">
        <f t="shared" si="14"/>
        <v/>
      </c>
    </row>
    <row r="312" spans="13:14">
      <c r="M312" s="88">
        <f t="shared" si="15"/>
        <v>0</v>
      </c>
      <c r="N312" s="88" t="str">
        <f t="shared" si="14"/>
        <v/>
      </c>
    </row>
    <row r="313" spans="13:14">
      <c r="M313" s="88">
        <f t="shared" si="15"/>
        <v>0</v>
      </c>
      <c r="N313" s="88" t="str">
        <f t="shared" si="14"/>
        <v/>
      </c>
    </row>
    <row r="314" spans="13:14">
      <c r="M314" s="88">
        <f t="shared" si="15"/>
        <v>0</v>
      </c>
      <c r="N314" s="88" t="str">
        <f t="shared" si="14"/>
        <v/>
      </c>
    </row>
    <row r="315" spans="13:14">
      <c r="M315" s="88">
        <f t="shared" si="15"/>
        <v>0</v>
      </c>
      <c r="N315" s="88" t="str">
        <f t="shared" si="14"/>
        <v/>
      </c>
    </row>
    <row r="316" spans="13:14">
      <c r="M316" s="88">
        <f t="shared" si="15"/>
        <v>0</v>
      </c>
      <c r="N316" s="88" t="str">
        <f t="shared" si="14"/>
        <v/>
      </c>
    </row>
    <row r="317" spans="13:14">
      <c r="M317" s="88">
        <f t="shared" si="15"/>
        <v>0</v>
      </c>
      <c r="N317" s="88" t="str">
        <f t="shared" ref="N317:N327" si="16">IF(ISNUMBER(FIND("/",$B316,1)),MID($B316,FIND("/",$B316,1)+1,LEN($B316)),"")</f>
        <v/>
      </c>
    </row>
    <row r="318" spans="13:14">
      <c r="M318" s="88">
        <f t="shared" si="15"/>
        <v>0</v>
      </c>
      <c r="N318" s="88" t="str">
        <f t="shared" si="16"/>
        <v/>
      </c>
    </row>
    <row r="319" spans="13:14">
      <c r="M319" s="88">
        <f t="shared" si="15"/>
        <v>0</v>
      </c>
      <c r="N319" s="88" t="str">
        <f t="shared" si="16"/>
        <v/>
      </c>
    </row>
    <row r="320" spans="13:14">
      <c r="M320" s="88">
        <f t="shared" si="15"/>
        <v>0</v>
      </c>
      <c r="N320" s="88" t="str">
        <f t="shared" si="16"/>
        <v/>
      </c>
    </row>
    <row r="321" spans="12:14">
      <c r="M321" s="88">
        <f t="shared" si="15"/>
        <v>0</v>
      </c>
      <c r="N321" s="88" t="str">
        <f t="shared" si="16"/>
        <v/>
      </c>
    </row>
    <row r="322" spans="12:14">
      <c r="M322" s="88">
        <f t="shared" si="15"/>
        <v>0</v>
      </c>
      <c r="N322" s="88" t="str">
        <f t="shared" si="16"/>
        <v/>
      </c>
    </row>
    <row r="323" spans="12:14">
      <c r="M323" s="88">
        <f t="shared" si="15"/>
        <v>0</v>
      </c>
      <c r="N323" s="88" t="str">
        <f t="shared" si="16"/>
        <v/>
      </c>
    </row>
    <row r="324" spans="12:14">
      <c r="M324" s="88">
        <f t="shared" si="15"/>
        <v>0</v>
      </c>
      <c r="N324" s="88" t="str">
        <f t="shared" si="16"/>
        <v/>
      </c>
    </row>
    <row r="325" spans="12:14">
      <c r="M325" s="88">
        <f t="shared" si="15"/>
        <v>0</v>
      </c>
      <c r="N325" s="88" t="str">
        <f t="shared" si="16"/>
        <v/>
      </c>
    </row>
    <row r="326" spans="12:14">
      <c r="M326" s="88">
        <f t="shared" si="15"/>
        <v>0</v>
      </c>
      <c r="N326" s="88" t="str">
        <f t="shared" si="16"/>
        <v/>
      </c>
    </row>
    <row r="327" spans="12:14">
      <c r="M327" s="88">
        <f t="shared" si="15"/>
        <v>0</v>
      </c>
      <c r="N327" s="88" t="str">
        <f t="shared" si="16"/>
        <v/>
      </c>
    </row>
    <row r="330" spans="12:14">
      <c r="L330" s="159"/>
    </row>
    <row r="331" spans="12:14">
      <c r="L331" s="159"/>
    </row>
  </sheetData>
  <mergeCells count="3">
    <mergeCell ref="A1:H1"/>
    <mergeCell ref="A3:G3"/>
    <mergeCell ref="A56:B56"/>
  </mergeCells>
  <phoneticPr fontId="0" type="noConversion"/>
  <conditionalFormatting sqref="F55 F5:F50">
    <cfRule type="containsText" dxfId="40" priority="8" operator="containsText" text="ALERTA">
      <formula>NOT(ISERROR(SEARCH("ALERTA",F5)))</formula>
    </cfRule>
  </conditionalFormatting>
  <conditionalFormatting sqref="F5">
    <cfRule type="containsText" dxfId="39" priority="10" operator="containsText" text="ALERTA">
      <formula>NOT(ISERROR(SEARCH("ALERTA",F5)))</formula>
    </cfRule>
  </conditionalFormatting>
  <conditionalFormatting sqref="E5">
    <cfRule type="containsText" dxfId="38" priority="11" operator="containsText" text="CADUCADO">
      <formula>NOT(ISERROR(SEARCH("CADUCADO",E5)))</formula>
    </cfRule>
  </conditionalFormatting>
  <conditionalFormatting sqref="E55 E5:E50">
    <cfRule type="containsText" dxfId="37" priority="7" operator="containsText" text="CADUCADO">
      <formula>NOT(ISERROR(SEARCH("CADUCADO",E5)))</formula>
    </cfRule>
    <cfRule type="containsText" dxfId="36" priority="9" operator="containsText" text="CADUCADO">
      <formula>NOT(ISERROR(SEARCH("CADUCADO",E5)))</formula>
    </cfRule>
  </conditionalFormatting>
  <conditionalFormatting sqref="F51">
    <cfRule type="containsText" dxfId="35" priority="5" operator="containsText" text="ALERTA">
      <formula>NOT(ISERROR(SEARCH("ALERTA",F51)))</formula>
    </cfRule>
  </conditionalFormatting>
  <conditionalFormatting sqref="E51">
    <cfRule type="containsText" dxfId="34" priority="4" operator="containsText" text="CADUCADO">
      <formula>NOT(ISERROR(SEARCH("CADUCADO",E51)))</formula>
    </cfRule>
    <cfRule type="containsText" dxfId="33" priority="6" operator="containsText" text="CADUCADO">
      <formula>NOT(ISERROR(SEARCH("CADUCADO",E51)))</formula>
    </cfRule>
  </conditionalFormatting>
  <conditionalFormatting sqref="F52:F54">
    <cfRule type="containsText" dxfId="32" priority="2" operator="containsText" text="ALERTA">
      <formula>NOT(ISERROR(SEARCH("ALERTA",F52)))</formula>
    </cfRule>
  </conditionalFormatting>
  <conditionalFormatting sqref="E52:E54">
    <cfRule type="containsText" dxfId="31" priority="1" operator="containsText" text="CADUCADO">
      <formula>NOT(ISERROR(SEARCH("CADUCADO",E52)))</formula>
    </cfRule>
    <cfRule type="containsText" dxfId="30" priority="3" operator="containsText" text="CADUCADO">
      <formula>NOT(ISERROR(SEARCH("CADUCADO",E52)))</formula>
    </cfRule>
  </conditionalFormatting>
  <hyperlinks>
    <hyperlink ref="A1:H1" location="TITULARES!A1" display="LISTA DE DIAGNOSTICADORES CON AUTORIZACIÓN DE COMERCIALIZACIÓN EN CUBA 2017"/>
  </hyperlinks>
  <pageMargins left="0.75" right="0.75" top="1" bottom="1" header="0" footer="0"/>
  <pageSetup scale="30" fitToHeight="0" orientation="portrait" verticalDpi="30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M348"/>
  <sheetViews>
    <sheetView workbookViewId="0">
      <selection sqref="A1:H1"/>
    </sheetView>
  </sheetViews>
  <sheetFormatPr baseColWidth="10" defaultRowHeight="15"/>
  <cols>
    <col min="1" max="1" width="15.5703125" style="4" customWidth="1"/>
    <col min="2" max="2" width="13.5703125" style="4" customWidth="1"/>
    <col min="3" max="3" width="12.7109375" style="4" customWidth="1"/>
    <col min="4" max="4" width="14.85546875" style="4" customWidth="1"/>
    <col min="5" max="5" width="16.85546875" style="4" customWidth="1"/>
    <col min="6" max="6" width="14.85546875" style="4" customWidth="1"/>
    <col min="7" max="7" width="13.28515625" style="4" customWidth="1"/>
    <col min="8" max="8" width="40" style="4" customWidth="1"/>
    <col min="9" max="9" width="72.85546875" style="4" customWidth="1"/>
    <col min="10" max="10" width="24.85546875" style="24" customWidth="1"/>
    <col min="11" max="11" width="17.28515625" style="4" customWidth="1"/>
    <col min="12" max="12" width="11.42578125" style="4"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18" width="8.5703125" style="4" hidden="1" customWidth="1"/>
    <col min="19" max="19" width="6.7109375" style="4" hidden="1" customWidth="1"/>
    <col min="20" max="28" width="11.42578125" style="4" hidden="1" customWidth="1"/>
    <col min="29" max="29" width="11.42578125" style="4" customWidth="1"/>
    <col min="30" max="16384" width="11.42578125" style="4"/>
  </cols>
  <sheetData>
    <row r="1" spans="1:39" ht="18.75" customHeight="1">
      <c r="A1" s="2308" t="s">
        <v>6115</v>
      </c>
      <c r="B1" s="2308"/>
      <c r="C1" s="2308"/>
      <c r="D1" s="2308"/>
      <c r="E1" s="2308"/>
      <c r="F1" s="2308"/>
      <c r="G1" s="2308"/>
      <c r="H1" s="2308"/>
      <c r="S1" s="661" t="s">
        <v>3835</v>
      </c>
      <c r="T1" s="662">
        <f ca="1">TODAY()</f>
        <v>44236</v>
      </c>
    </row>
    <row r="2" spans="1:39" ht="24" customHeight="1" thickBot="1">
      <c r="A2" s="2314" t="s">
        <v>1369</v>
      </c>
      <c r="B2" s="2314"/>
      <c r="C2" s="2314"/>
      <c r="D2" s="2314"/>
      <c r="E2" s="2314"/>
      <c r="F2" s="2314"/>
      <c r="G2" s="2314"/>
      <c r="M2" s="65"/>
    </row>
    <row r="3" spans="1:39" s="24" customFormat="1" ht="21.75" customHeight="1" thickTop="1" thickBot="1">
      <c r="A3" s="2315" t="s">
        <v>1490</v>
      </c>
      <c r="B3" s="2316"/>
      <c r="C3" s="2316"/>
      <c r="D3" s="2316"/>
      <c r="E3" s="2316"/>
      <c r="F3" s="2316"/>
      <c r="G3" s="2317"/>
      <c r="H3" s="281"/>
      <c r="I3" s="281"/>
      <c r="J3" s="281"/>
      <c r="K3" s="282"/>
      <c r="L3" s="4"/>
      <c r="M3" s="4"/>
      <c r="N3" s="4"/>
      <c r="U3" s="823"/>
      <c r="V3" s="827">
        <v>2012</v>
      </c>
      <c r="W3" s="822">
        <v>2013</v>
      </c>
      <c r="X3" s="822">
        <v>2014</v>
      </c>
      <c r="Y3" s="822">
        <v>2015</v>
      </c>
      <c r="Z3" s="822">
        <v>2016</v>
      </c>
      <c r="AA3" s="827" t="s">
        <v>3841</v>
      </c>
      <c r="AB3" s="850" t="s">
        <v>2025</v>
      </c>
    </row>
    <row r="4" spans="1:39" s="686" customFormat="1" ht="34.5" customHeight="1" thickBot="1">
      <c r="A4" s="677" t="s">
        <v>2033</v>
      </c>
      <c r="B4" s="678" t="s">
        <v>1489</v>
      </c>
      <c r="C4" s="678" t="s">
        <v>1491</v>
      </c>
      <c r="D4" s="678" t="s">
        <v>1492</v>
      </c>
      <c r="E4" s="672" t="s">
        <v>3836</v>
      </c>
      <c r="F4" s="672" t="s">
        <v>3837</v>
      </c>
      <c r="G4" s="679" t="s">
        <v>1163</v>
      </c>
      <c r="H4" s="678" t="s">
        <v>2016</v>
      </c>
      <c r="I4" s="678" t="s">
        <v>1493</v>
      </c>
      <c r="J4" s="678" t="s">
        <v>564</v>
      </c>
      <c r="K4" s="680" t="s">
        <v>1361</v>
      </c>
      <c r="L4" s="681" t="s">
        <v>2022</v>
      </c>
      <c r="M4" s="681" t="s">
        <v>2020</v>
      </c>
      <c r="N4" s="681" t="s">
        <v>2021</v>
      </c>
      <c r="O4" s="682" t="s">
        <v>2024</v>
      </c>
      <c r="P4" s="683"/>
      <c r="Q4" s="684"/>
      <c r="R4" s="632"/>
      <c r="S4" s="632"/>
      <c r="T4" s="14"/>
      <c r="U4" s="824"/>
      <c r="V4" s="828">
        <f>COUNTIFS($C$6:$C$266, "&gt;="&amp;V9, $C$6:$C$266, "&lt;="&amp;V13, $A$6:$A$266, "&lt;&gt;F")</f>
        <v>0</v>
      </c>
      <c r="W4" s="828">
        <f>COUNTIFS($C$6:$C$266, "&gt;="&amp;W9, $C$6:$C$266, "&lt;="&amp;W13, $A$6:$A$266, "&lt;&gt;F")</f>
        <v>10</v>
      </c>
      <c r="X4" s="828">
        <f>COUNTIFS($C$6:$C$266, "&gt;="&amp;X9, $C$6:$C$266, "&lt;="&amp;X13, $A$6:$A$266, "&lt;&gt;F")</f>
        <v>0</v>
      </c>
      <c r="Y4" s="828">
        <f>COUNTIFS($C$6:$C$266, "&gt;="&amp;Y9, $C$6:$C$266, "&lt;="&amp;Y13, $A$6:$A$266, "&lt;&gt;F")</f>
        <v>2</v>
      </c>
      <c r="Z4" s="828">
        <f>COUNTIFS($C$6:$C$266, "&gt;="&amp;Z9, $C$6:$C$266, "&lt;="&amp;Z13, $A$6:$A$266, "&lt;&gt;F")</f>
        <v>17</v>
      </c>
      <c r="AA4" s="828">
        <f>COUNTIFS($C$6:$C$266,"&gt;="&amp;AA9, $C$6:$C$266, "&lt;="&amp;AA13, $A$6:$A$266, "&lt;&gt;F")</f>
        <v>29</v>
      </c>
      <c r="AB4" s="851">
        <f>SUM(V4:Z4)</f>
        <v>29</v>
      </c>
      <c r="AC4" s="14"/>
      <c r="AD4" s="14"/>
      <c r="AE4" s="14"/>
      <c r="AF4" s="14"/>
      <c r="AG4" s="14"/>
      <c r="AH4" s="14"/>
      <c r="AI4" s="14"/>
      <c r="AJ4" s="14"/>
      <c r="AK4" s="14"/>
      <c r="AL4" s="759"/>
      <c r="AM4" s="759"/>
    </row>
    <row r="5" spans="1:39" ht="21.75" customHeight="1">
      <c r="A5" s="285" t="s">
        <v>2019</v>
      </c>
      <c r="B5" s="233" t="s">
        <v>1657</v>
      </c>
      <c r="C5" s="234">
        <v>40519</v>
      </c>
      <c r="D5" s="274">
        <v>44172</v>
      </c>
      <c r="E5" s="248" t="str">
        <f t="shared" ref="E5:E42" si="0">IF(D5&lt;=$T$2,"CADUCADO","VIGENTE")</f>
        <v>VIGENTE</v>
      </c>
      <c r="F5" s="248" t="str">
        <f t="shared" ref="F5:F42" si="1">IF($T$2&gt;=(EDATE(D5,-4)),"ALERTA","OK")</f>
        <v>OK</v>
      </c>
      <c r="G5" s="235" t="s">
        <v>1615</v>
      </c>
      <c r="H5" s="235" t="s">
        <v>6183</v>
      </c>
      <c r="I5" s="238" t="s">
        <v>1666</v>
      </c>
      <c r="J5" s="235"/>
      <c r="K5" s="286"/>
      <c r="L5" s="65"/>
      <c r="M5" s="4" t="str">
        <f>IF(ISNUMBER(FIND("/",$B5,1)),MID($B5,1,FIND("/",$B5,1)-1),$B5)</f>
        <v>D1012-42</v>
      </c>
      <c r="N5" s="4" t="str">
        <f>IF(ISNUMBER(FIND("/",$B5,1)),MID($B5,FIND("/",$B5,1)+1,LEN($B5)),"")</f>
        <v/>
      </c>
      <c r="O5" s="135" t="s">
        <v>2033</v>
      </c>
      <c r="P5" s="135" t="s">
        <v>2020</v>
      </c>
      <c r="Q5" s="128" t="s">
        <v>2025</v>
      </c>
      <c r="R5" s="760"/>
      <c r="S5" s="761"/>
      <c r="T5" s="67"/>
      <c r="U5" s="825" t="s">
        <v>3842</v>
      </c>
      <c r="V5" s="828">
        <f>COUNTIFS($C$6:$C$266, "&gt;="&amp;V9, $C$6:$C$266, "&lt;="&amp;V13, $A$6:$A$266, "&lt;&gt;F",$G$6:$G$266, "A" )</f>
        <v>0</v>
      </c>
      <c r="W5" s="828">
        <f>COUNTIFS($C$6:$C$266, "&gt;="&amp;W9, $C$6:$C$266, "&lt;="&amp;W13, $A$6:$A$266, "&lt;&gt;F",$G$6:$G$266, "A" )</f>
        <v>0</v>
      </c>
      <c r="X5" s="828">
        <f>COUNTIFS($C$6:$C$266, "&gt;="&amp;X9, $C$6:$C$266, "&lt;="&amp;X13, $A$6:$A$266, "&lt;&gt;F",$G$6:$G$266, "A" )</f>
        <v>0</v>
      </c>
      <c r="Y5" s="828">
        <f>COUNTIFS($C$6:$C$266, "&gt;="&amp;Y9, $C$6:$C$266, "&lt;="&amp;Y13, $A$6:$A$266, "&lt;&gt;F",$G$6:$G$266, "A" )</f>
        <v>0</v>
      </c>
      <c r="Z5" s="828">
        <f>COUNTIFS($C$6:$C$266, "&gt;="&amp;Z9, $C$6:$C$266, "&lt;="&amp;Z13, $A$6:$A$266, "&lt;&gt;F",$G$6:$G$266, "A" )</f>
        <v>0</v>
      </c>
      <c r="AA5" s="828">
        <f>COUNTIFS($C$6:$C$266,"&gt;="&amp;AA13, $C$6:$C$266, "&lt;="&amp;AA14, $A$6:$A$266, "&lt;&gt;F",$G$6:$G$266, "A")</f>
        <v>0</v>
      </c>
      <c r="AB5" s="851">
        <f>SUM(V5:Z5)</f>
        <v>0</v>
      </c>
      <c r="AC5" s="67"/>
      <c r="AD5" s="67"/>
      <c r="AE5" s="67"/>
      <c r="AF5" s="67"/>
      <c r="AG5" s="67"/>
      <c r="AH5" s="632"/>
      <c r="AI5" s="632"/>
      <c r="AJ5" s="632"/>
      <c r="AK5" s="632"/>
      <c r="AL5" s="67"/>
      <c r="AM5" s="67"/>
    </row>
    <row r="6" spans="1:39" ht="48">
      <c r="A6" s="283" t="s">
        <v>2018</v>
      </c>
      <c r="B6" s="217" t="s">
        <v>1658</v>
      </c>
      <c r="C6" s="218">
        <v>40519</v>
      </c>
      <c r="D6" s="275">
        <v>44172</v>
      </c>
      <c r="E6" s="275" t="str">
        <f t="shared" si="0"/>
        <v>VIGENTE</v>
      </c>
      <c r="F6" s="275" t="str">
        <f t="shared" si="1"/>
        <v>OK</v>
      </c>
      <c r="G6" s="217" t="s">
        <v>1615</v>
      </c>
      <c r="H6" s="219" t="s">
        <v>1662</v>
      </c>
      <c r="I6" s="219" t="s">
        <v>802</v>
      </c>
      <c r="J6" s="217" t="s">
        <v>679</v>
      </c>
      <c r="K6" s="287">
        <v>4106</v>
      </c>
      <c r="L6" s="65"/>
      <c r="M6" s="4" t="str">
        <f t="shared" ref="M6:M31" si="2">IF(ISNUMBER(FIND("/",$B6,1)),MID($B6,1,FIND("/",$B6,1)-1),$B6)</f>
        <v>D1012-42</v>
      </c>
      <c r="N6" s="4" t="str">
        <f t="shared" ref="N6:N31" si="3">IF(ISNUMBER(FIND("/",$B6,1)),MID($B6,FIND("/",$B6,1)+1,LEN($B6)),"")</f>
        <v>1</v>
      </c>
      <c r="O6" s="136" t="s">
        <v>2019</v>
      </c>
      <c r="P6" s="127"/>
      <c r="Q6" s="129">
        <v>2</v>
      </c>
      <c r="R6" s="762"/>
      <c r="S6" s="763"/>
      <c r="T6" s="67"/>
      <c r="U6" s="825" t="s">
        <v>3843</v>
      </c>
      <c r="V6" s="828">
        <f>COUNTIFS($C$6:$C$266, "&gt;="&amp;V9, $C$6:$C$266, "&lt;="&amp;V13, $A$6:$A$266, "&lt;&gt;F",$G$6:$G$266, "B" )</f>
        <v>0</v>
      </c>
      <c r="W6" s="828">
        <f>COUNTIFS($C$6:$C$266, "&gt;="&amp;W9, $C$6:$C$266, "&lt;="&amp;W13, $A$6:$A$266, "&lt;&gt;F",$G$6:$G$266, "B" )</f>
        <v>10</v>
      </c>
      <c r="X6" s="828">
        <f>COUNTIFS($C$6:$C$266, "&gt;="&amp;X9, $C$6:$C$266, "&lt;="&amp;X13, $A$6:$A$266, "&lt;&gt;F",$G$6:$G$266, "B" )</f>
        <v>0</v>
      </c>
      <c r="Y6" s="828">
        <f>COUNTIFS($C$6:$C$266, "&gt;="&amp;Y9, $C$6:$C$266, "&lt;="&amp;Y13, $A$6:$A$266, "&lt;&gt;F",$G$6:$G$266, "B" )</f>
        <v>2</v>
      </c>
      <c r="Z6" s="828">
        <f>COUNTIFS($C$6:$C$266, "&gt;="&amp;Z9, $C$6:$C$266, "&lt;="&amp;Z13, $A$6:$A$266, "&lt;&gt;F",$G$6:$G$266, "B" )</f>
        <v>17</v>
      </c>
      <c r="AA6" s="828">
        <f>COUNTIFS($C$6:$C$266,"&gt;="&amp;AA14, $C$6:$C$266, "&lt;="&amp;AA15, $A$6:$A$266, "&lt;&gt;F",$G$6:$G$266, "A")</f>
        <v>0</v>
      </c>
      <c r="AB6" s="851">
        <f>SUM(V6:Z6)</f>
        <v>29</v>
      </c>
      <c r="AC6" s="67"/>
      <c r="AD6" s="67"/>
      <c r="AE6" s="67"/>
      <c r="AF6" s="67"/>
      <c r="AG6" s="67"/>
      <c r="AH6" s="67"/>
      <c r="AI6" s="67"/>
      <c r="AJ6" s="67"/>
      <c r="AK6" s="67"/>
      <c r="AL6" s="67"/>
      <c r="AM6" s="67"/>
    </row>
    <row r="7" spans="1:39" ht="48">
      <c r="A7" s="283" t="s">
        <v>2018</v>
      </c>
      <c r="B7" s="217" t="s">
        <v>1659</v>
      </c>
      <c r="C7" s="218">
        <v>40519</v>
      </c>
      <c r="D7" s="275">
        <v>44172</v>
      </c>
      <c r="E7" s="275" t="str">
        <f t="shared" si="0"/>
        <v>VIGENTE</v>
      </c>
      <c r="F7" s="275" t="str">
        <f t="shared" si="1"/>
        <v>OK</v>
      </c>
      <c r="G7" s="217" t="s">
        <v>1615</v>
      </c>
      <c r="H7" s="219" t="s">
        <v>1663</v>
      </c>
      <c r="I7" s="219" t="s">
        <v>802</v>
      </c>
      <c r="J7" s="217" t="s">
        <v>680</v>
      </c>
      <c r="K7" s="287">
        <v>4126</v>
      </c>
      <c r="L7" s="65"/>
      <c r="M7" s="4" t="str">
        <f t="shared" si="2"/>
        <v>D1012-42</v>
      </c>
      <c r="N7" s="4" t="str">
        <f t="shared" si="3"/>
        <v>2</v>
      </c>
      <c r="O7" s="136" t="s">
        <v>2018</v>
      </c>
      <c r="P7" s="127"/>
      <c r="Q7" s="129">
        <v>14</v>
      </c>
      <c r="R7" s="764"/>
      <c r="S7" s="765"/>
      <c r="T7" s="67"/>
      <c r="U7" s="825" t="s">
        <v>3844</v>
      </c>
      <c r="V7" s="828">
        <f>COUNTIFS($C$6:$C$266, "&gt;="&amp;V9, $C$6:$C$266, "&lt;="&amp;V13, $A$6:$A$266, "&lt;&gt;F",$G$6:$G$266, "C" )</f>
        <v>0</v>
      </c>
      <c r="W7" s="828">
        <f>COUNTIFS($C$6:$C$266, "&gt;="&amp;W9, $C$6:$C$266, "&lt;="&amp;W13, $A$6:$A$266, "&lt;&gt;F",$G$6:$G$266, "C" )</f>
        <v>0</v>
      </c>
      <c r="X7" s="828">
        <f>COUNTIFS($C$6:$C$266, "&gt;="&amp;X9, $C$6:$C$266, "&lt;="&amp;X13, $A$6:$A$266, "&lt;&gt;F",$G$6:$G$266, "C" )</f>
        <v>0</v>
      </c>
      <c r="Y7" s="828">
        <f>COUNTIFS($C$6:$C$266, "&gt;="&amp;Y9, $C$6:$C$266, "&lt;="&amp;Y13, $A$6:$A$266, "&lt;&gt;F",$G$6:$G$266, "C" )</f>
        <v>0</v>
      </c>
      <c r="Z7" s="828">
        <f>COUNTIFS($C$6:$C$266, "&gt;="&amp;Z9, $C$6:$C$266, "&lt;="&amp;Z13, $A$6:$A$266, "&lt;&gt;F",$G$6:$G$266, "C" )</f>
        <v>0</v>
      </c>
      <c r="AA7" s="828">
        <f>COUNTIFS($C$6:$C$266,"&gt;="&amp;AA15, $C$6:$C$266, "&lt;="&amp;AA16, $A$6:$A$266, "&lt;&gt;F",$G$6:$G$266, "A")</f>
        <v>0</v>
      </c>
      <c r="AB7" s="851">
        <f>SUM(V7:Z7)</f>
        <v>0</v>
      </c>
      <c r="AC7" s="67"/>
      <c r="AD7" s="67"/>
      <c r="AE7" s="67"/>
      <c r="AF7" s="67"/>
      <c r="AG7" s="67"/>
      <c r="AH7" s="67"/>
      <c r="AI7" s="67"/>
      <c r="AJ7" s="67"/>
      <c r="AK7" s="67"/>
      <c r="AL7" s="67"/>
      <c r="AM7" s="67"/>
    </row>
    <row r="8" spans="1:39" ht="45.75" thickBot="1">
      <c r="A8" s="283" t="s">
        <v>2018</v>
      </c>
      <c r="B8" s="217" t="s">
        <v>1660</v>
      </c>
      <c r="C8" s="218">
        <v>40519</v>
      </c>
      <c r="D8" s="275">
        <v>44172</v>
      </c>
      <c r="E8" s="275" t="str">
        <f t="shared" si="0"/>
        <v>VIGENTE</v>
      </c>
      <c r="F8" s="275" t="str">
        <f t="shared" si="1"/>
        <v>OK</v>
      </c>
      <c r="G8" s="217" t="s">
        <v>1615</v>
      </c>
      <c r="H8" s="219" t="s">
        <v>1664</v>
      </c>
      <c r="I8" s="219" t="s">
        <v>1667</v>
      </c>
      <c r="J8" s="217" t="s">
        <v>679</v>
      </c>
      <c r="K8" s="287">
        <v>4108</v>
      </c>
      <c r="L8" s="65"/>
      <c r="M8" s="4" t="str">
        <f t="shared" si="2"/>
        <v>D1012-42</v>
      </c>
      <c r="N8" s="4" t="str">
        <f t="shared" si="3"/>
        <v>3</v>
      </c>
      <c r="O8" s="136" t="s">
        <v>2017</v>
      </c>
      <c r="P8" s="127"/>
      <c r="Q8" s="129">
        <v>1</v>
      </c>
      <c r="R8" s="764"/>
      <c r="S8" s="765"/>
      <c r="T8" s="67"/>
      <c r="U8" s="826" t="s">
        <v>3845</v>
      </c>
      <c r="V8" s="829">
        <f>COUNTIFS($C$6:$C$266, "&gt;="&amp;V9, $C$6:$C$266, "&lt;="&amp;V13, $A$6:$A$266, "&lt;&gt;F",$G$6:$G$266, "D" )</f>
        <v>0</v>
      </c>
      <c r="W8" s="829">
        <f>COUNTIFS($C$6:$C$266, "&gt;="&amp;W9, $C$6:$C$266, "&lt;="&amp;W13, $A$6:$A$266, "&lt;&gt;F",$G$6:$G$266, "D" )</f>
        <v>0</v>
      </c>
      <c r="X8" s="829">
        <f>COUNTIFS($C$6:$C$266, "&gt;="&amp;X9, $C$6:$C$266, "&lt;="&amp;X13, $A$6:$A$266, "&lt;&gt;F",$G$6:$G$266, "D" )</f>
        <v>0</v>
      </c>
      <c r="Y8" s="829">
        <f>COUNTIFS($C$6:$C$266, "&gt;="&amp;Y9, $C$6:$C$266, "&lt;="&amp;Y13, $A$6:$A$266, "&lt;&gt;F",$G$6:$G$266, "D" )</f>
        <v>0</v>
      </c>
      <c r="Z8" s="829">
        <f>COUNTIFS($C$6:$C$266, "&gt;="&amp;Z9, $C$6:$C$266, "&lt;="&amp;Z13, $A$6:$A$266, "&lt;&gt;F",$G$6:$G$266, "D" )</f>
        <v>0</v>
      </c>
      <c r="AA8" s="829">
        <f>COUNTIFS($C$6:$C$266,"&gt;="&amp;AA16, $C$6:$C$266, "&lt;="&amp;AA17, $A$6:$A$266, "&lt;&gt;F",$G$6:$G$266, "A")</f>
        <v>0</v>
      </c>
      <c r="AB8" s="852">
        <f>SUM(V8:Z8)</f>
        <v>0</v>
      </c>
      <c r="AC8" s="67"/>
      <c r="AD8" s="67"/>
      <c r="AE8" s="67"/>
      <c r="AF8" s="67"/>
      <c r="AG8" s="67"/>
      <c r="AH8" s="67"/>
      <c r="AI8" s="67"/>
      <c r="AJ8" s="67"/>
      <c r="AK8" s="67"/>
      <c r="AL8" s="67"/>
      <c r="AM8" s="67"/>
    </row>
    <row r="9" spans="1:39" s="27" customFormat="1" ht="45.75" thickTop="1">
      <c r="A9" s="283" t="s">
        <v>2018</v>
      </c>
      <c r="B9" s="217" t="s">
        <v>1661</v>
      </c>
      <c r="C9" s="218">
        <v>40519</v>
      </c>
      <c r="D9" s="275">
        <v>44172</v>
      </c>
      <c r="E9" s="275" t="str">
        <f t="shared" si="0"/>
        <v>VIGENTE</v>
      </c>
      <c r="F9" s="275" t="str">
        <f t="shared" si="1"/>
        <v>OK</v>
      </c>
      <c r="G9" s="217" t="s">
        <v>1615</v>
      </c>
      <c r="H9" s="219" t="s">
        <v>1665</v>
      </c>
      <c r="I9" s="653" t="s">
        <v>1667</v>
      </c>
      <c r="J9" s="647" t="s">
        <v>680</v>
      </c>
      <c r="K9" s="2067">
        <v>4128</v>
      </c>
      <c r="L9" s="65"/>
      <c r="M9" s="4" t="str">
        <f t="shared" si="2"/>
        <v>D1012-42</v>
      </c>
      <c r="N9" s="4" t="str">
        <f t="shared" si="3"/>
        <v>4</v>
      </c>
      <c r="O9" s="130" t="s">
        <v>2023</v>
      </c>
      <c r="P9" s="131"/>
      <c r="Q9" s="132">
        <v>17</v>
      </c>
      <c r="R9" s="764"/>
      <c r="S9" s="765"/>
      <c r="T9" s="632"/>
      <c r="U9" s="665"/>
      <c r="V9" s="817">
        <v>40909</v>
      </c>
      <c r="W9" s="817">
        <v>41275</v>
      </c>
      <c r="X9" s="817">
        <v>41640</v>
      </c>
      <c r="Y9" s="817">
        <v>42005</v>
      </c>
      <c r="Z9" s="817">
        <v>42370</v>
      </c>
      <c r="AA9" s="817">
        <v>40909</v>
      </c>
      <c r="AB9" s="665"/>
      <c r="AC9" s="632"/>
      <c r="AD9" s="632"/>
      <c r="AE9" s="632"/>
      <c r="AF9" s="632"/>
      <c r="AG9" s="632"/>
      <c r="AH9" s="632"/>
      <c r="AI9" s="632"/>
      <c r="AJ9" s="632"/>
      <c r="AK9" s="632"/>
      <c r="AL9" s="633"/>
      <c r="AM9" s="633"/>
    </row>
    <row r="10" spans="1:39" s="15" customFormat="1" ht="63">
      <c r="A10" s="283" t="s">
        <v>2018</v>
      </c>
      <c r="B10" s="217" t="s">
        <v>6184</v>
      </c>
      <c r="C10" s="218">
        <v>40519</v>
      </c>
      <c r="D10" s="275">
        <v>44172</v>
      </c>
      <c r="E10" s="275" t="str">
        <f t="shared" ref="E10:E12" si="4">IF(D10&lt;=$T$2,"CADUCADO","VIGENTE")</f>
        <v>VIGENTE</v>
      </c>
      <c r="F10" s="275" t="str">
        <f t="shared" ref="F10:F12" si="5">IF($T$2&gt;=(EDATE(D10,-4)),"ALERTA","OK")</f>
        <v>OK</v>
      </c>
      <c r="G10" s="217" t="s">
        <v>1615</v>
      </c>
      <c r="H10" s="2066" t="s">
        <v>6188</v>
      </c>
      <c r="I10" s="2068" t="s">
        <v>6191</v>
      </c>
      <c r="J10" s="2069" t="s">
        <v>6193</v>
      </c>
      <c r="K10" s="2069">
        <v>4778</v>
      </c>
      <c r="L10" s="65"/>
      <c r="M10" s="4"/>
      <c r="N10" s="4"/>
      <c r="O10" s="107"/>
      <c r="P10" s="107"/>
      <c r="Q10" s="428"/>
      <c r="R10" s="764"/>
      <c r="S10" s="765"/>
      <c r="T10" s="632"/>
      <c r="U10" s="665"/>
      <c r="V10" s="817"/>
      <c r="W10" s="817"/>
      <c r="X10" s="817"/>
      <c r="Y10" s="817"/>
      <c r="Z10" s="817"/>
      <c r="AA10" s="817"/>
      <c r="AB10" s="665"/>
      <c r="AC10" s="632"/>
      <c r="AD10" s="632"/>
      <c r="AE10" s="632"/>
      <c r="AF10" s="632"/>
      <c r="AG10" s="632"/>
      <c r="AH10" s="632"/>
      <c r="AI10" s="632"/>
      <c r="AJ10" s="632"/>
      <c r="AK10" s="632"/>
      <c r="AL10" s="632"/>
      <c r="AM10" s="632"/>
    </row>
    <row r="11" spans="1:39" s="15" customFormat="1" ht="47.25">
      <c r="A11" s="283" t="s">
        <v>2018</v>
      </c>
      <c r="B11" s="217" t="s">
        <v>6185</v>
      </c>
      <c r="C11" s="218">
        <v>40519</v>
      </c>
      <c r="D11" s="275">
        <v>44172</v>
      </c>
      <c r="E11" s="275" t="str">
        <f t="shared" si="4"/>
        <v>VIGENTE</v>
      </c>
      <c r="F11" s="275" t="str">
        <f t="shared" si="5"/>
        <v>OK</v>
      </c>
      <c r="G11" s="217" t="s">
        <v>1615</v>
      </c>
      <c r="H11" s="2066" t="s">
        <v>6189</v>
      </c>
      <c r="I11" s="2068" t="s">
        <v>6192</v>
      </c>
      <c r="J11" s="2069" t="s">
        <v>6194</v>
      </c>
      <c r="K11" s="2069">
        <v>4779</v>
      </c>
      <c r="L11" s="65"/>
      <c r="M11" s="4"/>
      <c r="N11" s="4"/>
      <c r="O11" s="107"/>
      <c r="P11" s="107"/>
      <c r="Q11" s="428"/>
      <c r="R11" s="764"/>
      <c r="S11" s="765"/>
      <c r="T11" s="632"/>
      <c r="U11" s="665"/>
      <c r="V11" s="817"/>
      <c r="W11" s="817"/>
      <c r="X11" s="817"/>
      <c r="Y11" s="817"/>
      <c r="Z11" s="817"/>
      <c r="AA11" s="817"/>
      <c r="AB11" s="665"/>
      <c r="AC11" s="632"/>
      <c r="AD11" s="632"/>
      <c r="AE11" s="632"/>
      <c r="AF11" s="632"/>
      <c r="AG11" s="632"/>
      <c r="AH11" s="632"/>
      <c r="AI11" s="632"/>
      <c r="AJ11" s="632"/>
      <c r="AK11" s="632"/>
      <c r="AL11" s="632"/>
      <c r="AM11" s="632"/>
    </row>
    <row r="12" spans="1:39" s="15" customFormat="1" ht="60">
      <c r="A12" s="283" t="s">
        <v>2018</v>
      </c>
      <c r="B12" s="217" t="s">
        <v>6186</v>
      </c>
      <c r="C12" s="218">
        <v>40519</v>
      </c>
      <c r="D12" s="275">
        <v>44172</v>
      </c>
      <c r="E12" s="275" t="str">
        <f t="shared" si="4"/>
        <v>VIGENTE</v>
      </c>
      <c r="F12" s="275" t="str">
        <f t="shared" si="5"/>
        <v>OK</v>
      </c>
      <c r="G12" s="217" t="s">
        <v>1615</v>
      </c>
      <c r="H12" s="82" t="s">
        <v>6187</v>
      </c>
      <c r="I12" s="276" t="s">
        <v>6190</v>
      </c>
      <c r="J12" s="217" t="s">
        <v>6194</v>
      </c>
      <c r="K12" s="259">
        <v>4792</v>
      </c>
      <c r="L12" s="65"/>
      <c r="M12" s="4"/>
      <c r="N12" s="4"/>
      <c r="O12" s="107"/>
      <c r="P12" s="107"/>
      <c r="Q12" s="428"/>
      <c r="R12" s="764"/>
      <c r="S12" s="765"/>
      <c r="T12" s="632"/>
      <c r="U12" s="665"/>
      <c r="V12" s="817"/>
      <c r="W12" s="817"/>
      <c r="X12" s="817"/>
      <c r="Y12" s="817"/>
      <c r="Z12" s="817"/>
      <c r="AA12" s="817"/>
      <c r="AB12" s="665"/>
      <c r="AC12" s="632"/>
      <c r="AD12" s="632"/>
      <c r="AE12" s="632"/>
      <c r="AF12" s="632"/>
      <c r="AG12" s="632"/>
      <c r="AH12" s="632"/>
      <c r="AI12" s="632"/>
      <c r="AJ12" s="632"/>
      <c r="AK12" s="632"/>
      <c r="AL12" s="632"/>
      <c r="AM12" s="632"/>
    </row>
    <row r="13" spans="1:39" s="15" customFormat="1" ht="30">
      <c r="A13" s="285" t="s">
        <v>2019</v>
      </c>
      <c r="B13" s="235" t="s">
        <v>266</v>
      </c>
      <c r="C13" s="234">
        <v>41407</v>
      </c>
      <c r="D13" s="274">
        <v>45047</v>
      </c>
      <c r="E13" s="274" t="str">
        <f t="shared" si="0"/>
        <v>VIGENTE</v>
      </c>
      <c r="F13" s="274" t="str">
        <f t="shared" si="1"/>
        <v>OK</v>
      </c>
      <c r="G13" s="235" t="s">
        <v>1615</v>
      </c>
      <c r="H13" s="238" t="s">
        <v>0</v>
      </c>
      <c r="I13" s="238" t="s">
        <v>1</v>
      </c>
      <c r="J13" s="235"/>
      <c r="K13" s="288"/>
      <c r="L13" s="65"/>
      <c r="M13" s="4" t="str">
        <f t="shared" si="2"/>
        <v>D1305-53</v>
      </c>
      <c r="N13" s="4" t="str">
        <f t="shared" si="3"/>
        <v/>
      </c>
      <c r="O13"/>
      <c r="P13"/>
      <c r="Q13"/>
      <c r="R13" s="118"/>
      <c r="S13" s="120"/>
      <c r="U13" s="2"/>
      <c r="V13" s="818">
        <v>41274</v>
      </c>
      <c r="W13" s="818">
        <v>41639</v>
      </c>
      <c r="X13" s="818">
        <v>42004</v>
      </c>
      <c r="Y13" s="818">
        <v>42369</v>
      </c>
      <c r="Z13" s="818">
        <v>42735</v>
      </c>
      <c r="AA13" s="818">
        <v>42735</v>
      </c>
      <c r="AB13" s="2"/>
    </row>
    <row r="14" spans="1:39" s="15" customFormat="1" ht="30">
      <c r="A14" s="283" t="s">
        <v>2018</v>
      </c>
      <c r="B14" s="217" t="s">
        <v>2</v>
      </c>
      <c r="C14" s="218">
        <v>41407</v>
      </c>
      <c r="D14" s="275">
        <v>45047</v>
      </c>
      <c r="E14" s="275" t="str">
        <f t="shared" si="0"/>
        <v>VIGENTE</v>
      </c>
      <c r="F14" s="275" t="str">
        <f t="shared" si="1"/>
        <v>OK</v>
      </c>
      <c r="G14" s="217" t="s">
        <v>1615</v>
      </c>
      <c r="H14" s="219" t="s">
        <v>12</v>
      </c>
      <c r="I14" s="219" t="s">
        <v>22</v>
      </c>
      <c r="J14" s="217" t="s">
        <v>679</v>
      </c>
      <c r="K14" s="287">
        <v>4120</v>
      </c>
      <c r="L14" s="65"/>
      <c r="M14" s="4" t="str">
        <f t="shared" si="2"/>
        <v>D1305-53</v>
      </c>
      <c r="N14" s="4" t="str">
        <f t="shared" si="3"/>
        <v>1</v>
      </c>
      <c r="O14"/>
      <c r="P14"/>
      <c r="Q14"/>
      <c r="R14" s="119"/>
      <c r="S14" s="120"/>
    </row>
    <row r="15" spans="1:39" s="15" customFormat="1" ht="30">
      <c r="A15" s="283" t="s">
        <v>2018</v>
      </c>
      <c r="B15" s="217" t="s">
        <v>3</v>
      </c>
      <c r="C15" s="218">
        <v>41407</v>
      </c>
      <c r="D15" s="275">
        <v>45047</v>
      </c>
      <c r="E15" s="275" t="str">
        <f t="shared" si="0"/>
        <v>VIGENTE</v>
      </c>
      <c r="F15" s="275" t="str">
        <f t="shared" si="1"/>
        <v>OK</v>
      </c>
      <c r="G15" s="217" t="s">
        <v>1615</v>
      </c>
      <c r="H15" s="219" t="s">
        <v>13</v>
      </c>
      <c r="I15" s="219" t="s">
        <v>22</v>
      </c>
      <c r="J15" s="217" t="s">
        <v>680</v>
      </c>
      <c r="K15" s="287">
        <v>4140</v>
      </c>
      <c r="L15" s="65"/>
      <c r="M15" s="4" t="str">
        <f t="shared" si="2"/>
        <v>D1305-53</v>
      </c>
      <c r="N15" s="4" t="str">
        <f t="shared" si="3"/>
        <v>2</v>
      </c>
      <c r="O15"/>
      <c r="P15"/>
      <c r="Q15"/>
      <c r="R15" s="118"/>
      <c r="S15" s="120"/>
    </row>
    <row r="16" spans="1:39" s="15" customFormat="1" ht="30">
      <c r="A16" s="283" t="s">
        <v>2018</v>
      </c>
      <c r="B16" s="217" t="s">
        <v>4</v>
      </c>
      <c r="C16" s="218">
        <v>41407</v>
      </c>
      <c r="D16" s="275">
        <v>45047</v>
      </c>
      <c r="E16" s="275" t="str">
        <f t="shared" si="0"/>
        <v>VIGENTE</v>
      </c>
      <c r="F16" s="275" t="str">
        <f t="shared" si="1"/>
        <v>OK</v>
      </c>
      <c r="G16" s="217" t="s">
        <v>1615</v>
      </c>
      <c r="H16" s="219" t="s">
        <v>14</v>
      </c>
      <c r="I16" s="219" t="s">
        <v>22</v>
      </c>
      <c r="J16" s="217" t="s">
        <v>947</v>
      </c>
      <c r="K16" s="287">
        <v>4101</v>
      </c>
      <c r="L16" s="65"/>
      <c r="M16" s="4" t="str">
        <f t="shared" si="2"/>
        <v>D1305-53</v>
      </c>
      <c r="N16" s="4" t="str">
        <f t="shared" si="3"/>
        <v>3</v>
      </c>
      <c r="O16"/>
      <c r="P16"/>
      <c r="Q16"/>
      <c r="R16" s="121"/>
      <c r="S16" s="122"/>
    </row>
    <row r="17" spans="1:19" s="15" customFormat="1" ht="30">
      <c r="A17" s="283" t="s">
        <v>2018</v>
      </c>
      <c r="B17" s="217" t="s">
        <v>5</v>
      </c>
      <c r="C17" s="218">
        <v>41407</v>
      </c>
      <c r="D17" s="275">
        <v>45047</v>
      </c>
      <c r="E17" s="275" t="str">
        <f t="shared" si="0"/>
        <v>VIGENTE</v>
      </c>
      <c r="F17" s="275" t="str">
        <f t="shared" si="1"/>
        <v>OK</v>
      </c>
      <c r="G17" s="217" t="s">
        <v>1615</v>
      </c>
      <c r="H17" s="219" t="s">
        <v>15</v>
      </c>
      <c r="I17" s="219" t="s">
        <v>23</v>
      </c>
      <c r="J17" s="217" t="s">
        <v>679</v>
      </c>
      <c r="K17" s="287">
        <v>4121</v>
      </c>
      <c r="L17" s="65"/>
      <c r="M17" s="4" t="str">
        <f t="shared" si="2"/>
        <v>D1305-53</v>
      </c>
      <c r="N17" s="4" t="str">
        <f t="shared" si="3"/>
        <v>4</v>
      </c>
      <c r="O17"/>
      <c r="P17"/>
      <c r="Q17"/>
      <c r="R17"/>
      <c r="S17"/>
    </row>
    <row r="18" spans="1:19" s="15" customFormat="1" ht="30">
      <c r="A18" s="283" t="s">
        <v>2018</v>
      </c>
      <c r="B18" s="217" t="s">
        <v>6</v>
      </c>
      <c r="C18" s="218">
        <v>41407</v>
      </c>
      <c r="D18" s="275">
        <v>45047</v>
      </c>
      <c r="E18" s="275" t="str">
        <f t="shared" si="0"/>
        <v>VIGENTE</v>
      </c>
      <c r="F18" s="275" t="str">
        <f t="shared" si="1"/>
        <v>OK</v>
      </c>
      <c r="G18" s="217" t="s">
        <v>1615</v>
      </c>
      <c r="H18" s="219" t="s">
        <v>16</v>
      </c>
      <c r="I18" s="219" t="s">
        <v>23</v>
      </c>
      <c r="J18" s="217" t="s">
        <v>680</v>
      </c>
      <c r="K18" s="287">
        <v>4141</v>
      </c>
      <c r="L18" s="65"/>
      <c r="M18" s="4" t="str">
        <f t="shared" si="2"/>
        <v>D1305-53</v>
      </c>
      <c r="N18" s="4" t="str">
        <f t="shared" si="3"/>
        <v>5</v>
      </c>
      <c r="O18"/>
      <c r="P18"/>
      <c r="Q18"/>
      <c r="R18"/>
      <c r="S18"/>
    </row>
    <row r="19" spans="1:19" s="15" customFormat="1" ht="30">
      <c r="A19" s="283" t="s">
        <v>2018</v>
      </c>
      <c r="B19" s="217" t="s">
        <v>7</v>
      </c>
      <c r="C19" s="218">
        <v>41407</v>
      </c>
      <c r="D19" s="275">
        <v>45047</v>
      </c>
      <c r="E19" s="275" t="str">
        <f t="shared" si="0"/>
        <v>VIGENTE</v>
      </c>
      <c r="F19" s="275" t="str">
        <f t="shared" si="1"/>
        <v>OK</v>
      </c>
      <c r="G19" s="217" t="s">
        <v>1615</v>
      </c>
      <c r="H19" s="219" t="s">
        <v>17</v>
      </c>
      <c r="I19" s="219" t="s">
        <v>23</v>
      </c>
      <c r="J19" s="217" t="s">
        <v>947</v>
      </c>
      <c r="K19" s="287">
        <v>4102</v>
      </c>
      <c r="L19" s="65"/>
      <c r="M19" s="4" t="str">
        <f t="shared" si="2"/>
        <v>D1305-53</v>
      </c>
      <c r="N19" s="4" t="str">
        <f t="shared" si="3"/>
        <v>6</v>
      </c>
      <c r="O19"/>
      <c r="P19"/>
      <c r="Q19"/>
      <c r="R19"/>
      <c r="S19"/>
    </row>
    <row r="20" spans="1:19" s="15" customFormat="1" ht="45">
      <c r="A20" s="283" t="s">
        <v>2018</v>
      </c>
      <c r="B20" s="217" t="s">
        <v>8</v>
      </c>
      <c r="C20" s="218">
        <v>41407</v>
      </c>
      <c r="D20" s="275">
        <v>45047</v>
      </c>
      <c r="E20" s="275" t="str">
        <f t="shared" si="0"/>
        <v>VIGENTE</v>
      </c>
      <c r="F20" s="275" t="str">
        <f t="shared" si="1"/>
        <v>OK</v>
      </c>
      <c r="G20" s="217" t="s">
        <v>1615</v>
      </c>
      <c r="H20" s="219" t="s">
        <v>18</v>
      </c>
      <c r="I20" s="219" t="s">
        <v>24</v>
      </c>
      <c r="J20" s="217" t="s">
        <v>679</v>
      </c>
      <c r="K20" s="284">
        <v>4141</v>
      </c>
      <c r="L20" s="65"/>
      <c r="M20" s="4" t="str">
        <f t="shared" si="2"/>
        <v>D1305-53</v>
      </c>
      <c r="N20" s="4" t="str">
        <f t="shared" si="3"/>
        <v>7</v>
      </c>
      <c r="O20"/>
      <c r="P20"/>
      <c r="Q20"/>
      <c r="R20"/>
      <c r="S20"/>
    </row>
    <row r="21" spans="1:19" s="15" customFormat="1" ht="45">
      <c r="A21" s="283" t="s">
        <v>2018</v>
      </c>
      <c r="B21" s="217" t="s">
        <v>9</v>
      </c>
      <c r="C21" s="218">
        <v>41407</v>
      </c>
      <c r="D21" s="275">
        <v>45047</v>
      </c>
      <c r="E21" s="275" t="str">
        <f t="shared" si="0"/>
        <v>VIGENTE</v>
      </c>
      <c r="F21" s="275" t="str">
        <f t="shared" si="1"/>
        <v>OK</v>
      </c>
      <c r="G21" s="217" t="s">
        <v>1615</v>
      </c>
      <c r="H21" s="219" t="s">
        <v>19</v>
      </c>
      <c r="I21" s="219" t="s">
        <v>24</v>
      </c>
      <c r="J21" s="217" t="s">
        <v>680</v>
      </c>
      <c r="K21" s="287">
        <v>4122</v>
      </c>
      <c r="L21" s="65"/>
      <c r="M21" s="4" t="str">
        <f t="shared" si="2"/>
        <v>D1305-53</v>
      </c>
      <c r="N21" s="4" t="str">
        <f t="shared" si="3"/>
        <v>8</v>
      </c>
      <c r="O21"/>
      <c r="P21"/>
      <c r="Q21"/>
      <c r="R21"/>
      <c r="S21"/>
    </row>
    <row r="22" spans="1:19" s="15" customFormat="1" ht="45">
      <c r="A22" s="283" t="s">
        <v>2018</v>
      </c>
      <c r="B22" s="217" t="s">
        <v>10</v>
      </c>
      <c r="C22" s="218">
        <v>41407</v>
      </c>
      <c r="D22" s="275">
        <v>45047</v>
      </c>
      <c r="E22" s="275" t="str">
        <f t="shared" si="0"/>
        <v>VIGENTE</v>
      </c>
      <c r="F22" s="275" t="str">
        <f t="shared" si="1"/>
        <v>OK</v>
      </c>
      <c r="G22" s="217" t="s">
        <v>1615</v>
      </c>
      <c r="H22" s="219" t="s">
        <v>20</v>
      </c>
      <c r="I22" s="219" t="s">
        <v>24</v>
      </c>
      <c r="J22" s="217" t="s">
        <v>679</v>
      </c>
      <c r="K22" s="287">
        <v>4105</v>
      </c>
      <c r="L22" s="65"/>
      <c r="M22" s="4" t="str">
        <f t="shared" si="2"/>
        <v>D1305-53</v>
      </c>
      <c r="N22" s="4" t="str">
        <f t="shared" si="3"/>
        <v>9</v>
      </c>
      <c r="O22"/>
      <c r="P22"/>
      <c r="Q22"/>
      <c r="R22"/>
      <c r="S22"/>
    </row>
    <row r="23" spans="1:19" s="15" customFormat="1" ht="45">
      <c r="A23" s="283" t="s">
        <v>2018</v>
      </c>
      <c r="B23" s="217" t="s">
        <v>11</v>
      </c>
      <c r="C23" s="218">
        <v>41407</v>
      </c>
      <c r="D23" s="275">
        <v>45047</v>
      </c>
      <c r="E23" s="275" t="str">
        <f t="shared" si="0"/>
        <v>VIGENTE</v>
      </c>
      <c r="F23" s="275" t="str">
        <f t="shared" si="1"/>
        <v>OK</v>
      </c>
      <c r="G23" s="217" t="s">
        <v>1615</v>
      </c>
      <c r="H23" s="219" t="s">
        <v>21</v>
      </c>
      <c r="I23" s="219" t="s">
        <v>24</v>
      </c>
      <c r="J23" s="217" t="s">
        <v>680</v>
      </c>
      <c r="K23" s="287">
        <v>4125</v>
      </c>
      <c r="L23" s="65"/>
      <c r="M23" s="4" t="str">
        <f t="shared" si="2"/>
        <v>D1305-53</v>
      </c>
      <c r="N23" s="4" t="str">
        <f t="shared" si="3"/>
        <v>10</v>
      </c>
      <c r="O23"/>
      <c r="P23"/>
      <c r="Q23"/>
      <c r="R23"/>
      <c r="S23"/>
    </row>
    <row r="24" spans="1:19" s="117" customFormat="1" ht="79.5" customHeight="1">
      <c r="A24" s="289" t="s">
        <v>2017</v>
      </c>
      <c r="B24" s="253" t="s">
        <v>2560</v>
      </c>
      <c r="C24" s="277">
        <v>42132</v>
      </c>
      <c r="D24" s="255">
        <v>43952</v>
      </c>
      <c r="E24" s="255" t="str">
        <f t="shared" si="0"/>
        <v>VIGENTE</v>
      </c>
      <c r="F24" s="255" t="str">
        <f t="shared" si="1"/>
        <v>OK</v>
      </c>
      <c r="G24" s="253" t="s">
        <v>1615</v>
      </c>
      <c r="H24" s="258" t="s">
        <v>2559</v>
      </c>
      <c r="I24" s="278" t="s">
        <v>2561</v>
      </c>
      <c r="J24" s="253" t="s">
        <v>2562</v>
      </c>
      <c r="K24" s="290" t="s">
        <v>2563</v>
      </c>
      <c r="L24" s="65"/>
      <c r="M24" s="4" t="str">
        <f t="shared" si="2"/>
        <v>D1505-25</v>
      </c>
      <c r="N24" s="4" t="str">
        <f t="shared" si="3"/>
        <v/>
      </c>
      <c r="O24" s="112"/>
      <c r="P24" s="112"/>
      <c r="Q24" s="112"/>
      <c r="R24" s="112"/>
      <c r="S24" s="112"/>
    </row>
    <row r="25" spans="1:19" s="117" customFormat="1" ht="30">
      <c r="A25" s="289" t="s">
        <v>2017</v>
      </c>
      <c r="B25" s="253" t="s">
        <v>2664</v>
      </c>
      <c r="C25" s="277">
        <v>42285</v>
      </c>
      <c r="D25" s="255">
        <v>44105</v>
      </c>
      <c r="E25" s="255" t="str">
        <f t="shared" si="0"/>
        <v>VIGENTE</v>
      </c>
      <c r="F25" s="255" t="str">
        <f t="shared" si="1"/>
        <v>OK</v>
      </c>
      <c r="G25" s="253" t="s">
        <v>1615</v>
      </c>
      <c r="H25" s="258" t="s">
        <v>2665</v>
      </c>
      <c r="I25" s="278" t="s">
        <v>2666</v>
      </c>
      <c r="J25" s="253" t="s">
        <v>484</v>
      </c>
      <c r="K25" s="290" t="s">
        <v>2667</v>
      </c>
      <c r="L25" s="65"/>
      <c r="M25" s="4" t="str">
        <f t="shared" si="2"/>
        <v>D1510-46</v>
      </c>
      <c r="N25" s="4" t="str">
        <f t="shared" si="3"/>
        <v/>
      </c>
      <c r="O25" s="112"/>
      <c r="P25" s="112"/>
      <c r="Q25" s="112"/>
      <c r="R25" s="112"/>
      <c r="S25" s="112"/>
    </row>
    <row r="26" spans="1:19" s="117" customFormat="1" ht="30">
      <c r="A26" s="291" t="s">
        <v>2019</v>
      </c>
      <c r="B26" s="240" t="s">
        <v>2801</v>
      </c>
      <c r="C26" s="241">
        <v>42432</v>
      </c>
      <c r="D26" s="242">
        <v>44256</v>
      </c>
      <c r="E26" s="242" t="str">
        <f t="shared" si="0"/>
        <v>VIGENTE</v>
      </c>
      <c r="F26" s="242" t="str">
        <f t="shared" si="1"/>
        <v>OK</v>
      </c>
      <c r="G26" s="240" t="s">
        <v>1615</v>
      </c>
      <c r="H26" s="279" t="s">
        <v>3804</v>
      </c>
      <c r="I26" s="280"/>
      <c r="J26" s="240"/>
      <c r="K26" s="292"/>
      <c r="L26" s="65"/>
      <c r="M26" s="4" t="str">
        <f t="shared" si="2"/>
        <v>D1603-16</v>
      </c>
      <c r="N26" s="4" t="str">
        <f t="shared" si="3"/>
        <v/>
      </c>
      <c r="O26" s="112"/>
      <c r="P26" s="112"/>
      <c r="Q26" s="112"/>
      <c r="R26" s="112"/>
      <c r="S26" s="112"/>
    </row>
    <row r="27" spans="1:19" s="117" customFormat="1" ht="18" customHeight="1">
      <c r="A27" s="283" t="s">
        <v>2018</v>
      </c>
      <c r="B27" s="217" t="s">
        <v>2808</v>
      </c>
      <c r="C27" s="218">
        <v>42432</v>
      </c>
      <c r="D27" s="275">
        <v>44256</v>
      </c>
      <c r="E27" s="275" t="str">
        <f t="shared" si="0"/>
        <v>VIGENTE</v>
      </c>
      <c r="F27" s="275" t="str">
        <f t="shared" si="1"/>
        <v>OK</v>
      </c>
      <c r="G27" s="217" t="s">
        <v>1615</v>
      </c>
      <c r="H27" s="219" t="s">
        <v>2802</v>
      </c>
      <c r="I27" s="219" t="s">
        <v>2803</v>
      </c>
      <c r="J27" s="217" t="s">
        <v>2804</v>
      </c>
      <c r="K27" s="287">
        <v>4540</v>
      </c>
      <c r="L27" s="65"/>
      <c r="M27" s="4"/>
      <c r="N27" s="4"/>
      <c r="O27" s="112"/>
      <c r="P27" s="112"/>
      <c r="Q27" s="112"/>
      <c r="R27" s="112"/>
      <c r="S27" s="112"/>
    </row>
    <row r="28" spans="1:19" s="117" customFormat="1" ht="18" customHeight="1">
      <c r="A28" s="283" t="s">
        <v>2018</v>
      </c>
      <c r="B28" s="217" t="s">
        <v>2809</v>
      </c>
      <c r="C28" s="218">
        <v>42432</v>
      </c>
      <c r="D28" s="275">
        <v>44256</v>
      </c>
      <c r="E28" s="275" t="str">
        <f t="shared" si="0"/>
        <v>VIGENTE</v>
      </c>
      <c r="F28" s="275" t="str">
        <f t="shared" si="1"/>
        <v>OK</v>
      </c>
      <c r="G28" s="217" t="s">
        <v>1615</v>
      </c>
      <c r="H28" s="271" t="s">
        <v>2805</v>
      </c>
      <c r="I28" s="219" t="s">
        <v>2807</v>
      </c>
      <c r="J28" s="217" t="s">
        <v>2806</v>
      </c>
      <c r="K28" s="287">
        <v>4541</v>
      </c>
      <c r="L28" s="65"/>
      <c r="M28" s="4"/>
      <c r="N28" s="4"/>
      <c r="O28" s="112"/>
      <c r="P28" s="112"/>
      <c r="Q28" s="112"/>
      <c r="R28" s="112"/>
      <c r="S28" s="112"/>
    </row>
    <row r="29" spans="1:19" s="117" customFormat="1" ht="67.5" customHeight="1">
      <c r="A29" s="283" t="s">
        <v>2017</v>
      </c>
      <c r="B29" s="217" t="s">
        <v>2815</v>
      </c>
      <c r="C29" s="218">
        <v>42432</v>
      </c>
      <c r="D29" s="275">
        <v>44256</v>
      </c>
      <c r="E29" s="275" t="str">
        <f t="shared" si="0"/>
        <v>VIGENTE</v>
      </c>
      <c r="F29" s="275" t="str">
        <f t="shared" si="1"/>
        <v>OK</v>
      </c>
      <c r="G29" s="217" t="s">
        <v>1615</v>
      </c>
      <c r="H29" s="219" t="s">
        <v>2814</v>
      </c>
      <c r="I29" s="276" t="s">
        <v>2816</v>
      </c>
      <c r="J29" s="217" t="s">
        <v>2817</v>
      </c>
      <c r="K29" s="284" t="s">
        <v>2818</v>
      </c>
      <c r="L29" s="65"/>
      <c r="M29" s="4"/>
      <c r="N29" s="4"/>
      <c r="O29" s="112"/>
      <c r="P29" s="112"/>
      <c r="Q29" s="112"/>
      <c r="R29" s="112"/>
      <c r="S29" s="112"/>
    </row>
    <row r="30" spans="1:19" s="117" customFormat="1" ht="45">
      <c r="A30" s="283" t="s">
        <v>2017</v>
      </c>
      <c r="B30" s="217" t="s">
        <v>2821</v>
      </c>
      <c r="C30" s="218">
        <v>42447</v>
      </c>
      <c r="D30" s="275">
        <v>44256</v>
      </c>
      <c r="E30" s="275" t="str">
        <f t="shared" si="0"/>
        <v>VIGENTE</v>
      </c>
      <c r="F30" s="275" t="str">
        <f t="shared" si="1"/>
        <v>OK</v>
      </c>
      <c r="G30" s="217" t="s">
        <v>1615</v>
      </c>
      <c r="H30" s="219" t="s">
        <v>2819</v>
      </c>
      <c r="I30" s="219" t="s">
        <v>3795</v>
      </c>
      <c r="J30" s="217" t="s">
        <v>2345</v>
      </c>
      <c r="K30" s="284" t="s">
        <v>2822</v>
      </c>
      <c r="L30" s="65"/>
      <c r="M30" s="4"/>
      <c r="N30" s="4"/>
      <c r="O30" s="112"/>
      <c r="P30" s="112"/>
      <c r="Q30" s="112"/>
      <c r="R30" s="112"/>
      <c r="S30" s="112"/>
    </row>
    <row r="31" spans="1:19" s="117" customFormat="1" ht="31.5" customHeight="1">
      <c r="A31" s="283" t="s">
        <v>2017</v>
      </c>
      <c r="B31" s="217" t="s">
        <v>2824</v>
      </c>
      <c r="C31" s="218">
        <v>42447</v>
      </c>
      <c r="D31" s="275">
        <v>44256</v>
      </c>
      <c r="E31" s="275" t="str">
        <f t="shared" si="0"/>
        <v>VIGENTE</v>
      </c>
      <c r="F31" s="275" t="str">
        <f t="shared" si="1"/>
        <v>OK</v>
      </c>
      <c r="G31" s="217" t="s">
        <v>1615</v>
      </c>
      <c r="H31" s="219" t="s">
        <v>2826</v>
      </c>
      <c r="I31" s="276" t="s">
        <v>3796</v>
      </c>
      <c r="J31" s="217" t="s">
        <v>2345</v>
      </c>
      <c r="K31" s="284" t="s">
        <v>2825</v>
      </c>
      <c r="L31" s="65"/>
      <c r="M31" s="4" t="str">
        <f t="shared" si="2"/>
        <v>D1603-21</v>
      </c>
      <c r="N31" s="4" t="str">
        <f t="shared" si="3"/>
        <v/>
      </c>
      <c r="O31" s="112"/>
      <c r="P31" s="112"/>
      <c r="Q31" s="112"/>
      <c r="R31" s="112"/>
      <c r="S31" s="112"/>
    </row>
    <row r="32" spans="1:19" s="117" customFormat="1" ht="31.5" customHeight="1">
      <c r="A32" s="283" t="s">
        <v>2017</v>
      </c>
      <c r="B32" s="217" t="s">
        <v>2828</v>
      </c>
      <c r="C32" s="218">
        <v>42447</v>
      </c>
      <c r="D32" s="275">
        <v>44256</v>
      </c>
      <c r="E32" s="275" t="str">
        <f t="shared" si="0"/>
        <v>VIGENTE</v>
      </c>
      <c r="F32" s="275" t="str">
        <f t="shared" si="1"/>
        <v>OK</v>
      </c>
      <c r="G32" s="217" t="s">
        <v>1615</v>
      </c>
      <c r="H32" s="219" t="s">
        <v>2827</v>
      </c>
      <c r="I32" s="276" t="s">
        <v>3797</v>
      </c>
      <c r="J32" s="217" t="s">
        <v>2345</v>
      </c>
      <c r="K32" s="284" t="s">
        <v>2831</v>
      </c>
      <c r="L32" s="65"/>
      <c r="M32" s="4"/>
      <c r="N32" s="4"/>
      <c r="O32" s="112"/>
      <c r="P32" s="112"/>
      <c r="Q32" s="112"/>
      <c r="R32" s="112"/>
      <c r="S32" s="112"/>
    </row>
    <row r="33" spans="1:19" s="117" customFormat="1" ht="31.5" customHeight="1">
      <c r="A33" s="283" t="s">
        <v>2017</v>
      </c>
      <c r="B33" s="217" t="s">
        <v>2823</v>
      </c>
      <c r="C33" s="218">
        <v>42447</v>
      </c>
      <c r="D33" s="275">
        <v>44256</v>
      </c>
      <c r="E33" s="275" t="str">
        <f t="shared" si="0"/>
        <v>VIGENTE</v>
      </c>
      <c r="F33" s="275" t="str">
        <f t="shared" si="1"/>
        <v>OK</v>
      </c>
      <c r="G33" s="217" t="s">
        <v>1615</v>
      </c>
      <c r="H33" s="219" t="s">
        <v>2829</v>
      </c>
      <c r="I33" s="276" t="s">
        <v>3798</v>
      </c>
      <c r="J33" s="217" t="s">
        <v>2345</v>
      </c>
      <c r="K33" s="284" t="s">
        <v>2832</v>
      </c>
      <c r="L33" s="65"/>
      <c r="M33" s="4"/>
      <c r="N33" s="4"/>
      <c r="O33" s="112"/>
      <c r="P33" s="112"/>
      <c r="Q33" s="112"/>
      <c r="R33" s="112"/>
      <c r="S33" s="112"/>
    </row>
    <row r="34" spans="1:19" s="117" customFormat="1" ht="30">
      <c r="A34" s="283" t="s">
        <v>2017</v>
      </c>
      <c r="B34" s="217" t="s">
        <v>2830</v>
      </c>
      <c r="C34" s="218">
        <v>42447</v>
      </c>
      <c r="D34" s="275">
        <v>44256</v>
      </c>
      <c r="E34" s="275" t="str">
        <f t="shared" si="0"/>
        <v>VIGENTE</v>
      </c>
      <c r="F34" s="275" t="str">
        <f t="shared" si="1"/>
        <v>OK</v>
      </c>
      <c r="G34" s="217" t="s">
        <v>1615</v>
      </c>
      <c r="H34" s="219" t="s">
        <v>2833</v>
      </c>
      <c r="I34" s="276" t="s">
        <v>3799</v>
      </c>
      <c r="J34" s="217" t="s">
        <v>2345</v>
      </c>
      <c r="K34" s="284" t="s">
        <v>2834</v>
      </c>
      <c r="L34" s="65"/>
      <c r="M34" s="4"/>
      <c r="N34" s="4"/>
      <c r="O34" s="112"/>
      <c r="P34" s="112"/>
      <c r="Q34" s="112"/>
      <c r="R34" s="112"/>
      <c r="S34" s="112"/>
    </row>
    <row r="35" spans="1:19" s="117" customFormat="1" ht="45">
      <c r="A35" s="283" t="s">
        <v>2017</v>
      </c>
      <c r="B35" s="217" t="s">
        <v>2836</v>
      </c>
      <c r="C35" s="218">
        <v>42447</v>
      </c>
      <c r="D35" s="275">
        <v>44256</v>
      </c>
      <c r="E35" s="275" t="str">
        <f t="shared" si="0"/>
        <v>VIGENTE</v>
      </c>
      <c r="F35" s="275" t="str">
        <f t="shared" si="1"/>
        <v>OK</v>
      </c>
      <c r="G35" s="217" t="s">
        <v>1615</v>
      </c>
      <c r="H35" s="219" t="s">
        <v>2835</v>
      </c>
      <c r="I35" s="276" t="s">
        <v>3800</v>
      </c>
      <c r="J35" s="217" t="s">
        <v>2345</v>
      </c>
      <c r="K35" s="284" t="s">
        <v>2837</v>
      </c>
      <c r="L35" s="65"/>
      <c r="M35" s="4"/>
      <c r="N35" s="4"/>
      <c r="O35" s="112"/>
      <c r="P35" s="112"/>
      <c r="Q35" s="112"/>
      <c r="R35" s="112"/>
      <c r="S35" s="112"/>
    </row>
    <row r="36" spans="1:19" s="117" customFormat="1" ht="30">
      <c r="A36" s="283" t="s">
        <v>2017</v>
      </c>
      <c r="B36" s="217" t="s">
        <v>2909</v>
      </c>
      <c r="C36" s="218">
        <v>42432</v>
      </c>
      <c r="D36" s="275">
        <v>44256</v>
      </c>
      <c r="E36" s="275" t="str">
        <f t="shared" si="0"/>
        <v>VIGENTE</v>
      </c>
      <c r="F36" s="275" t="str">
        <f t="shared" si="1"/>
        <v>OK</v>
      </c>
      <c r="G36" s="217" t="s">
        <v>1615</v>
      </c>
      <c r="H36" s="219" t="s">
        <v>2910</v>
      </c>
      <c r="I36" s="219" t="s">
        <v>2911</v>
      </c>
      <c r="J36" s="217" t="s">
        <v>2345</v>
      </c>
      <c r="K36" s="284" t="s">
        <v>2912</v>
      </c>
      <c r="L36" s="65"/>
      <c r="M36" s="4"/>
      <c r="N36" s="4"/>
      <c r="O36" s="112"/>
      <c r="P36" s="112"/>
      <c r="Q36" s="112"/>
      <c r="R36" s="112"/>
      <c r="S36" s="112"/>
    </row>
    <row r="37" spans="1:19" s="117" customFormat="1" ht="30">
      <c r="A37" s="283" t="s">
        <v>2017</v>
      </c>
      <c r="B37" s="217" t="s">
        <v>3115</v>
      </c>
      <c r="C37" s="218">
        <v>42496</v>
      </c>
      <c r="D37" s="275">
        <v>44317</v>
      </c>
      <c r="E37" s="275" t="str">
        <f t="shared" si="0"/>
        <v>VIGENTE</v>
      </c>
      <c r="F37" s="275" t="str">
        <f t="shared" si="1"/>
        <v>OK</v>
      </c>
      <c r="G37" s="217" t="s">
        <v>1615</v>
      </c>
      <c r="H37" s="271" t="s">
        <v>3116</v>
      </c>
      <c r="I37" s="276" t="s">
        <v>3801</v>
      </c>
      <c r="J37" s="217" t="s">
        <v>2345</v>
      </c>
      <c r="K37" s="284" t="s">
        <v>3117</v>
      </c>
      <c r="L37" s="65"/>
      <c r="M37" s="4"/>
      <c r="N37" s="4"/>
      <c r="O37" s="112"/>
      <c r="P37" s="112"/>
      <c r="Q37" s="112"/>
      <c r="R37" s="112"/>
      <c r="S37" s="112"/>
    </row>
    <row r="38" spans="1:19" s="117" customFormat="1" ht="30">
      <c r="A38" s="283" t="s">
        <v>2017</v>
      </c>
      <c r="B38" s="217" t="s">
        <v>3120</v>
      </c>
      <c r="C38" s="218">
        <v>42496</v>
      </c>
      <c r="D38" s="275">
        <v>44317</v>
      </c>
      <c r="E38" s="275" t="str">
        <f t="shared" si="0"/>
        <v>VIGENTE</v>
      </c>
      <c r="F38" s="275" t="str">
        <f t="shared" si="1"/>
        <v>OK</v>
      </c>
      <c r="G38" s="217" t="s">
        <v>1615</v>
      </c>
      <c r="H38" s="219" t="s">
        <v>3118</v>
      </c>
      <c r="I38" s="276" t="s">
        <v>3802</v>
      </c>
      <c r="J38" s="217" t="s">
        <v>2345</v>
      </c>
      <c r="K38" s="284" t="s">
        <v>3121</v>
      </c>
      <c r="L38" s="65"/>
      <c r="M38" s="4"/>
      <c r="N38" s="4"/>
      <c r="O38" s="112"/>
      <c r="P38" s="112"/>
      <c r="Q38" s="112"/>
      <c r="R38" s="112"/>
      <c r="S38" s="112"/>
    </row>
    <row r="39" spans="1:19" s="117" customFormat="1" ht="30">
      <c r="A39" s="283" t="s">
        <v>2017</v>
      </c>
      <c r="B39" s="217" t="s">
        <v>3119</v>
      </c>
      <c r="C39" s="218">
        <v>42496</v>
      </c>
      <c r="D39" s="275">
        <v>44317</v>
      </c>
      <c r="E39" s="275" t="str">
        <f t="shared" si="0"/>
        <v>VIGENTE</v>
      </c>
      <c r="F39" s="275" t="str">
        <f t="shared" si="1"/>
        <v>OK</v>
      </c>
      <c r="G39" s="217" t="s">
        <v>1615</v>
      </c>
      <c r="H39" s="219" t="s">
        <v>3122</v>
      </c>
      <c r="I39" s="276" t="s">
        <v>3803</v>
      </c>
      <c r="J39" s="217" t="s">
        <v>2345</v>
      </c>
      <c r="K39" s="284" t="s">
        <v>3123</v>
      </c>
      <c r="L39" s="65"/>
      <c r="M39" s="4"/>
      <c r="N39" s="4"/>
      <c r="O39" s="112"/>
      <c r="P39" s="112"/>
      <c r="Q39" s="112"/>
      <c r="R39" s="112"/>
      <c r="S39" s="112"/>
    </row>
    <row r="40" spans="1:19" s="117" customFormat="1" ht="30">
      <c r="A40" s="289" t="s">
        <v>2017</v>
      </c>
      <c r="B40" s="253" t="s">
        <v>3651</v>
      </c>
      <c r="C40" s="254">
        <v>42635</v>
      </c>
      <c r="D40" s="255">
        <v>44440</v>
      </c>
      <c r="E40" s="255" t="str">
        <f t="shared" si="0"/>
        <v>VIGENTE</v>
      </c>
      <c r="F40" s="255" t="str">
        <f t="shared" si="1"/>
        <v>OK</v>
      </c>
      <c r="G40" s="253" t="s">
        <v>1615</v>
      </c>
      <c r="H40" s="256" t="s">
        <v>4067</v>
      </c>
      <c r="I40" s="257" t="s">
        <v>3652</v>
      </c>
      <c r="J40" s="258" t="s">
        <v>3653</v>
      </c>
      <c r="K40" s="287" t="s">
        <v>3654</v>
      </c>
      <c r="L40" s="65"/>
      <c r="M40" s="4"/>
      <c r="N40" s="4"/>
      <c r="O40" s="112"/>
      <c r="P40" s="112"/>
      <c r="Q40" s="112"/>
      <c r="R40" s="112"/>
      <c r="S40" s="112"/>
    </row>
    <row r="41" spans="1:19" s="117" customFormat="1" ht="30">
      <c r="A41" s="939" t="s">
        <v>2017</v>
      </c>
      <c r="B41" s="940" t="s">
        <v>3984</v>
      </c>
      <c r="C41" s="941">
        <v>42635</v>
      </c>
      <c r="D41" s="942">
        <v>44440</v>
      </c>
      <c r="E41" s="938" t="str">
        <f>IF(D41&lt;=$T$2,"CADUCADO","VIGENTE")</f>
        <v>VIGENTE</v>
      </c>
      <c r="F41" s="938" t="str">
        <f>IF($T$2&gt;=(EDATE(D41,-4)),"ALERTA","OK")</f>
        <v>OK</v>
      </c>
      <c r="G41" s="940" t="s">
        <v>1615</v>
      </c>
      <c r="H41" s="256" t="s">
        <v>4066</v>
      </c>
      <c r="I41" s="943" t="s">
        <v>4069</v>
      </c>
      <c r="J41" s="944" t="s">
        <v>196</v>
      </c>
      <c r="K41" s="945" t="s">
        <v>3985</v>
      </c>
      <c r="L41" s="65"/>
      <c r="M41" s="4"/>
      <c r="N41" s="4"/>
      <c r="O41" s="112"/>
      <c r="P41" s="112"/>
      <c r="Q41" s="112"/>
      <c r="R41" s="112"/>
      <c r="S41" s="112"/>
    </row>
    <row r="42" spans="1:19" s="117" customFormat="1" ht="30">
      <c r="A42" s="1608" t="s">
        <v>2017</v>
      </c>
      <c r="B42" s="647" t="s">
        <v>3655</v>
      </c>
      <c r="C42" s="645">
        <v>42635</v>
      </c>
      <c r="D42" s="646">
        <v>44440</v>
      </c>
      <c r="E42" s="646" t="str">
        <f t="shared" si="0"/>
        <v>VIGENTE</v>
      </c>
      <c r="F42" s="646" t="str">
        <f t="shared" si="1"/>
        <v>OK</v>
      </c>
      <c r="G42" s="647" t="s">
        <v>1615</v>
      </c>
      <c r="H42" s="653" t="s">
        <v>4068</v>
      </c>
      <c r="I42" s="649" t="s">
        <v>3656</v>
      </c>
      <c r="J42" s="647" t="s">
        <v>3653</v>
      </c>
      <c r="K42" s="1609" t="s">
        <v>3657</v>
      </c>
      <c r="L42" s="65"/>
      <c r="M42" s="4"/>
      <c r="N42" s="4"/>
      <c r="O42" s="112"/>
      <c r="P42" s="112"/>
      <c r="Q42" s="112"/>
      <c r="R42" s="112"/>
      <c r="S42" s="112"/>
    </row>
    <row r="43" spans="1:19" s="183" customFormat="1" ht="45">
      <c r="A43" s="1610" t="s">
        <v>2017</v>
      </c>
      <c r="B43" s="880" t="s">
        <v>3709</v>
      </c>
      <c r="C43" s="1611">
        <v>42695</v>
      </c>
      <c r="D43" s="1612">
        <v>44501</v>
      </c>
      <c r="E43" s="1612" t="str">
        <f t="shared" ref="E43" si="6">IF(D43&lt;=$T$2,"CADUCADO","VIGENTE")</f>
        <v>VIGENTE</v>
      </c>
      <c r="F43" s="1612" t="str">
        <f t="shared" ref="F43" si="7">IF($T$2&gt;=(EDATE(D43,-4)),"ALERTA","OK")</f>
        <v>OK</v>
      </c>
      <c r="G43" s="880" t="s">
        <v>1615</v>
      </c>
      <c r="H43" s="1613" t="s">
        <v>3710</v>
      </c>
      <c r="I43" s="1614" t="s">
        <v>3711</v>
      </c>
      <c r="J43" s="880" t="s">
        <v>2345</v>
      </c>
      <c r="K43" s="1255" t="s">
        <v>3712</v>
      </c>
      <c r="L43" s="157"/>
      <c r="M43" s="154"/>
      <c r="N43" s="154"/>
      <c r="O43" s="182"/>
      <c r="P43" s="182"/>
      <c r="Q43" s="182"/>
      <c r="R43" s="182"/>
      <c r="S43" s="182"/>
    </row>
    <row r="44" spans="1:19" s="183" customFormat="1" ht="60">
      <c r="A44" s="1616" t="s">
        <v>2017</v>
      </c>
      <c r="B44" s="1617" t="s">
        <v>5126</v>
      </c>
      <c r="C44" s="1618">
        <v>43257</v>
      </c>
      <c r="D44" s="1619">
        <v>45083</v>
      </c>
      <c r="E44" s="1619" t="str">
        <f>IF(D44&lt;=$T$2,"CADUCADO","VIGENTE")</f>
        <v>VIGENTE</v>
      </c>
      <c r="F44" s="1619" t="str">
        <f>IF($T$2&gt;=(EDATE(D44,-4)),"ALERTA","OK")</f>
        <v>OK</v>
      </c>
      <c r="G44" s="1617" t="s">
        <v>1615</v>
      </c>
      <c r="H44" s="1620" t="s">
        <v>5127</v>
      </c>
      <c r="I44" s="1621" t="s">
        <v>5128</v>
      </c>
      <c r="J44" s="1617" t="s">
        <v>5129</v>
      </c>
      <c r="K44" s="1622">
        <v>4803</v>
      </c>
      <c r="L44" s="157"/>
      <c r="M44" s="154"/>
      <c r="N44" s="154"/>
      <c r="O44" s="182"/>
      <c r="P44" s="182"/>
      <c r="Q44" s="182"/>
      <c r="R44" s="182"/>
      <c r="S44" s="182"/>
    </row>
    <row r="45" spans="1:19" s="183" customFormat="1" ht="95.25" customHeight="1">
      <c r="A45" s="1623" t="s">
        <v>2017</v>
      </c>
      <c r="B45" s="1617" t="s">
        <v>5132</v>
      </c>
      <c r="C45" s="1624">
        <v>43257</v>
      </c>
      <c r="D45" s="1625">
        <v>45083</v>
      </c>
      <c r="E45" s="1625" t="str">
        <f>IF(D45&lt;=$T$2,"CADUCADO","VIGENTE")</f>
        <v>VIGENTE</v>
      </c>
      <c r="F45" s="1625" t="str">
        <f>IF($T$2&gt;=(EDATE(D45,-4)),"ALERTA","OK")</f>
        <v>OK</v>
      </c>
      <c r="G45" s="1617" t="s">
        <v>1615</v>
      </c>
      <c r="H45" s="1626" t="s">
        <v>5130</v>
      </c>
      <c r="I45" s="1627" t="s">
        <v>5131</v>
      </c>
      <c r="J45" s="1628" t="s">
        <v>5133</v>
      </c>
      <c r="K45" s="1629" t="s">
        <v>5134</v>
      </c>
      <c r="L45" s="157"/>
      <c r="M45" s="154"/>
      <c r="N45" s="154"/>
      <c r="O45" s="182"/>
      <c r="P45" s="182"/>
      <c r="Q45" s="182"/>
      <c r="R45" s="182"/>
      <c r="S45" s="182"/>
    </row>
    <row r="46" spans="1:19" s="183" customFormat="1" ht="58.5" customHeight="1">
      <c r="A46" s="1705" t="s">
        <v>3761</v>
      </c>
      <c r="B46" s="1706" t="s">
        <v>5121</v>
      </c>
      <c r="C46" s="1707">
        <v>43257</v>
      </c>
      <c r="D46" s="1708">
        <v>45107</v>
      </c>
      <c r="E46" s="1708" t="str">
        <f t="shared" ref="E46:E47" si="8">IF(D46&lt;=$T$2,"CADUCADO","VIGENTE")</f>
        <v>VIGENTE</v>
      </c>
      <c r="F46" s="1708" t="str">
        <f t="shared" ref="F46:F47" si="9">IF($T$2&gt;=(EDATE(D46,-4)),"ALERTA","OK")</f>
        <v>OK</v>
      </c>
      <c r="G46" s="1706" t="s">
        <v>1615</v>
      </c>
      <c r="H46" s="1709" t="s">
        <v>5122</v>
      </c>
      <c r="I46" s="1710" t="s">
        <v>5123</v>
      </c>
      <c r="J46" s="1706" t="s">
        <v>5124</v>
      </c>
      <c r="K46" s="1711" t="s">
        <v>5125</v>
      </c>
      <c r="L46" s="157"/>
      <c r="M46" s="154"/>
      <c r="N46" s="154"/>
      <c r="O46" s="182"/>
      <c r="P46" s="182"/>
      <c r="Q46" s="182"/>
      <c r="R46" s="182"/>
      <c r="S46" s="182"/>
    </row>
    <row r="47" spans="1:19" s="183" customFormat="1" ht="58.5" customHeight="1">
      <c r="A47" s="1610" t="s">
        <v>2017</v>
      </c>
      <c r="B47" s="880" t="s">
        <v>5196</v>
      </c>
      <c r="C47" s="1611">
        <v>43299</v>
      </c>
      <c r="D47" s="1612">
        <v>45125</v>
      </c>
      <c r="E47" s="1612" t="str">
        <f t="shared" si="8"/>
        <v>VIGENTE</v>
      </c>
      <c r="F47" s="1612" t="str">
        <f t="shared" si="9"/>
        <v>OK</v>
      </c>
      <c r="G47" s="880" t="s">
        <v>1615</v>
      </c>
      <c r="H47" s="1613" t="s">
        <v>5192</v>
      </c>
      <c r="I47" s="1614" t="s">
        <v>5193</v>
      </c>
      <c r="J47" s="880" t="s">
        <v>5194</v>
      </c>
      <c r="K47" s="1615" t="s">
        <v>5195</v>
      </c>
      <c r="L47" s="157"/>
      <c r="M47" s="154"/>
      <c r="N47" s="154"/>
      <c r="O47" s="182"/>
      <c r="P47" s="182"/>
      <c r="Q47" s="182"/>
      <c r="R47" s="182"/>
      <c r="S47" s="182"/>
    </row>
    <row r="48" spans="1:19" s="183" customFormat="1" ht="51" customHeight="1">
      <c r="A48" s="1752" t="s">
        <v>2079</v>
      </c>
      <c r="B48" s="1753" t="s">
        <v>5311</v>
      </c>
      <c r="C48" s="1754">
        <v>43418</v>
      </c>
      <c r="D48" s="1755">
        <v>45260</v>
      </c>
      <c r="E48" s="1755" t="str">
        <f>IF(D48&lt;=$T$2,"CADUCADO","VIGENTE")</f>
        <v>VIGENTE</v>
      </c>
      <c r="F48" s="1755" t="str">
        <f>IF($T$2&gt;=(EDATE(D48,-4)),"ALERTA","OK")</f>
        <v>OK</v>
      </c>
      <c r="G48" s="1753" t="s">
        <v>1615</v>
      </c>
      <c r="H48" s="1756" t="s">
        <v>5308</v>
      </c>
      <c r="I48" s="1757" t="s">
        <v>5309</v>
      </c>
      <c r="J48" s="1753" t="s">
        <v>5194</v>
      </c>
      <c r="K48" s="1753" t="s">
        <v>5310</v>
      </c>
      <c r="L48" s="157"/>
      <c r="M48" s="154"/>
      <c r="N48" s="154"/>
      <c r="O48" s="182"/>
      <c r="P48" s="182"/>
      <c r="Q48" s="182"/>
      <c r="R48" s="182"/>
      <c r="S48" s="182"/>
    </row>
    <row r="49" spans="1:19" s="183" customFormat="1" ht="30">
      <c r="A49" s="1758" t="s">
        <v>2027</v>
      </c>
      <c r="B49" s="1759" t="s">
        <v>5304</v>
      </c>
      <c r="C49" s="1760">
        <v>43418</v>
      </c>
      <c r="D49" s="1761">
        <v>45260</v>
      </c>
      <c r="E49" s="1761"/>
      <c r="F49" s="1761"/>
      <c r="G49" s="1759" t="s">
        <v>1615</v>
      </c>
      <c r="H49" s="1762" t="s">
        <v>5305</v>
      </c>
      <c r="I49" s="1763" t="s">
        <v>5306</v>
      </c>
      <c r="J49" s="1759" t="s">
        <v>3653</v>
      </c>
      <c r="K49" s="1764" t="s">
        <v>5307</v>
      </c>
      <c r="L49" s="157"/>
      <c r="M49" s="154"/>
      <c r="N49" s="154"/>
      <c r="O49" s="182"/>
      <c r="P49" s="182"/>
      <c r="Q49" s="182"/>
      <c r="R49" s="182"/>
      <c r="S49" s="182"/>
    </row>
    <row r="50" spans="1:19" s="391" customFormat="1" ht="45">
      <c r="A50" s="1863" t="s">
        <v>2017</v>
      </c>
      <c r="B50" s="839" t="s">
        <v>5534</v>
      </c>
      <c r="C50" s="1407">
        <v>43553</v>
      </c>
      <c r="D50" s="1864">
        <v>45382</v>
      </c>
      <c r="E50" s="1864"/>
      <c r="F50" s="1864"/>
      <c r="G50" s="839" t="s">
        <v>1616</v>
      </c>
      <c r="H50" s="1409" t="s">
        <v>5532</v>
      </c>
      <c r="I50" s="1300" t="s">
        <v>5533</v>
      </c>
      <c r="J50" s="839" t="s">
        <v>5194</v>
      </c>
      <c r="K50" s="1865" t="s">
        <v>5535</v>
      </c>
      <c r="L50" s="162"/>
      <c r="M50" s="1046"/>
      <c r="N50" s="1046"/>
      <c r="O50" s="390"/>
      <c r="P50" s="390"/>
      <c r="Q50" s="390"/>
      <c r="R50" s="390"/>
      <c r="S50" s="390"/>
    </row>
    <row r="51" spans="1:19" s="391" customFormat="1" ht="45">
      <c r="A51" s="1863" t="s">
        <v>2017</v>
      </c>
      <c r="B51" s="839" t="s">
        <v>5536</v>
      </c>
      <c r="C51" s="1407">
        <v>43553</v>
      </c>
      <c r="D51" s="1864">
        <v>45382</v>
      </c>
      <c r="E51" s="1864"/>
      <c r="F51" s="1864"/>
      <c r="G51" s="839" t="s">
        <v>1615</v>
      </c>
      <c r="H51" s="1409" t="s">
        <v>5537</v>
      </c>
      <c r="I51" s="1300" t="s">
        <v>5538</v>
      </c>
      <c r="J51" s="839" t="s">
        <v>5539</v>
      </c>
      <c r="K51" s="1865" t="s">
        <v>5540</v>
      </c>
      <c r="L51" s="162"/>
      <c r="M51" s="1046"/>
      <c r="N51" s="1046"/>
      <c r="O51" s="390"/>
      <c r="P51" s="390"/>
      <c r="Q51" s="390"/>
      <c r="R51" s="390"/>
      <c r="S51" s="390"/>
    </row>
    <row r="52" spans="1:19" s="391" customFormat="1" ht="75">
      <c r="A52" s="1863" t="s">
        <v>2017</v>
      </c>
      <c r="B52" s="839" t="s">
        <v>5791</v>
      </c>
      <c r="C52" s="1407">
        <v>43684</v>
      </c>
      <c r="D52" s="1864">
        <v>45535</v>
      </c>
      <c r="E52" s="1864"/>
      <c r="F52" s="1864"/>
      <c r="G52" s="839" t="s">
        <v>1616</v>
      </c>
      <c r="H52" s="1409" t="s">
        <v>5789</v>
      </c>
      <c r="I52" s="1300" t="s">
        <v>5790</v>
      </c>
      <c r="J52" s="839" t="s">
        <v>5085</v>
      </c>
      <c r="K52" s="1865">
        <v>874111</v>
      </c>
      <c r="L52" s="162"/>
      <c r="M52" s="1046"/>
      <c r="N52" s="1046"/>
      <c r="O52" s="390"/>
      <c r="P52" s="390"/>
      <c r="Q52" s="390"/>
      <c r="R52" s="390"/>
      <c r="S52" s="390"/>
    </row>
    <row r="53" spans="1:19" s="391" customFormat="1" ht="45">
      <c r="A53" s="1863" t="s">
        <v>2017</v>
      </c>
      <c r="B53" s="839" t="s">
        <v>6138</v>
      </c>
      <c r="C53" s="1407">
        <v>43878</v>
      </c>
      <c r="D53" s="1864">
        <v>45716</v>
      </c>
      <c r="E53" s="1864"/>
      <c r="F53" s="1864"/>
      <c r="G53" s="839" t="s">
        <v>1615</v>
      </c>
      <c r="H53" s="1409" t="s">
        <v>6136</v>
      </c>
      <c r="I53" s="1300" t="s">
        <v>6137</v>
      </c>
      <c r="J53" s="839" t="s">
        <v>820</v>
      </c>
      <c r="K53" s="1865">
        <v>4350</v>
      </c>
      <c r="L53" s="162"/>
      <c r="M53" s="1046"/>
      <c r="N53" s="1046"/>
      <c r="O53" s="390"/>
      <c r="P53" s="390"/>
      <c r="Q53" s="390"/>
      <c r="R53" s="390"/>
      <c r="S53" s="390"/>
    </row>
    <row r="54" spans="1:19" s="391" customFormat="1" ht="30">
      <c r="A54" s="1863" t="s">
        <v>2017</v>
      </c>
      <c r="B54" s="839" t="s">
        <v>6150</v>
      </c>
      <c r="C54" s="1407">
        <v>43899</v>
      </c>
      <c r="D54" s="1864">
        <v>45747</v>
      </c>
      <c r="E54" s="1864"/>
      <c r="F54" s="1864"/>
      <c r="G54" s="839" t="s">
        <v>1614</v>
      </c>
      <c r="H54" s="1409" t="s">
        <v>6147</v>
      </c>
      <c r="I54" s="1300" t="s">
        <v>6148</v>
      </c>
      <c r="J54" s="839" t="s">
        <v>6149</v>
      </c>
      <c r="K54" s="1865">
        <v>4587</v>
      </c>
      <c r="L54" s="162"/>
      <c r="M54" s="1046"/>
      <c r="N54" s="1046"/>
      <c r="O54" s="390"/>
      <c r="P54" s="390"/>
      <c r="Q54" s="390"/>
      <c r="R54" s="390"/>
      <c r="S54" s="390"/>
    </row>
    <row r="55" spans="1:19" s="391" customFormat="1" ht="120">
      <c r="A55" s="1758" t="s">
        <v>2026</v>
      </c>
      <c r="B55" s="1759" t="s">
        <v>6152</v>
      </c>
      <c r="C55" s="1760">
        <v>43899</v>
      </c>
      <c r="D55" s="1761">
        <v>45747</v>
      </c>
      <c r="E55" s="1761"/>
      <c r="F55" s="1761"/>
      <c r="G55" s="1759" t="s">
        <v>1615</v>
      </c>
      <c r="H55" s="2064" t="s">
        <v>6151</v>
      </c>
      <c r="I55" s="1763" t="s">
        <v>6153</v>
      </c>
      <c r="J55" s="1759" t="s">
        <v>6154</v>
      </c>
      <c r="K55" s="1764" t="s">
        <v>6155</v>
      </c>
      <c r="L55" s="162"/>
      <c r="M55" s="1046"/>
      <c r="N55" s="1046"/>
      <c r="O55" s="390"/>
      <c r="P55" s="390"/>
      <c r="Q55" s="390"/>
      <c r="R55" s="390"/>
      <c r="S55" s="390"/>
    </row>
    <row r="56" spans="1:19" s="391" customFormat="1" ht="75">
      <c r="A56" s="1863" t="s">
        <v>2017</v>
      </c>
      <c r="B56" s="839" t="s">
        <v>6159</v>
      </c>
      <c r="C56" s="1407">
        <v>43899</v>
      </c>
      <c r="D56" s="1864">
        <v>45747</v>
      </c>
      <c r="E56" s="1864"/>
      <c r="F56" s="1864"/>
      <c r="G56" s="839" t="s">
        <v>1615</v>
      </c>
      <c r="H56" s="64" t="s">
        <v>6156</v>
      </c>
      <c r="I56" s="1300" t="s">
        <v>6157</v>
      </c>
      <c r="J56" s="839" t="s">
        <v>6158</v>
      </c>
      <c r="K56" s="1865">
        <v>4785</v>
      </c>
      <c r="L56" s="162"/>
      <c r="M56" s="1046"/>
      <c r="N56" s="1046"/>
      <c r="O56" s="390"/>
      <c r="P56" s="390"/>
      <c r="Q56" s="390"/>
      <c r="R56" s="390"/>
      <c r="S56" s="390"/>
    </row>
    <row r="57" spans="1:19" s="391" customFormat="1">
      <c r="A57" s="2079" t="s">
        <v>2019</v>
      </c>
      <c r="B57" s="2080" t="s">
        <v>6207</v>
      </c>
      <c r="C57" s="2081">
        <v>43923</v>
      </c>
      <c r="D57" s="2082">
        <v>45777</v>
      </c>
      <c r="E57" s="2083" t="str">
        <f t="shared" ref="E57:E64" si="10">IF(D57&lt;=$T$2,"CADUCADO","VIGENTE")</f>
        <v>VIGENTE</v>
      </c>
      <c r="F57" s="2083" t="str">
        <f t="shared" ref="F57:F64" si="11">IF($T$2&gt;=(EDATE(D57,-4)),"ALERTA","OK")</f>
        <v>OK</v>
      </c>
      <c r="G57" s="2084" t="s">
        <v>1615</v>
      </c>
      <c r="H57" s="2085" t="s">
        <v>6206</v>
      </c>
      <c r="I57" s="2086"/>
      <c r="J57" s="2087"/>
      <c r="K57" s="2088"/>
      <c r="L57" s="162"/>
      <c r="M57" s="1046"/>
      <c r="N57" s="1046"/>
      <c r="O57" s="390"/>
      <c r="P57" s="390"/>
      <c r="Q57" s="390"/>
      <c r="R57" s="390"/>
      <c r="S57" s="390"/>
    </row>
    <row r="58" spans="1:19" s="391" customFormat="1" ht="30">
      <c r="A58" s="2070" t="s">
        <v>2018</v>
      </c>
      <c r="B58" s="2071" t="s">
        <v>6208</v>
      </c>
      <c r="C58" s="2072">
        <v>43923</v>
      </c>
      <c r="D58" s="2073">
        <v>45777</v>
      </c>
      <c r="E58" s="2074" t="str">
        <f t="shared" si="10"/>
        <v>VIGENTE</v>
      </c>
      <c r="F58" s="2074" t="str">
        <f t="shared" si="11"/>
        <v>OK</v>
      </c>
      <c r="G58" s="2071" t="s">
        <v>1615</v>
      </c>
      <c r="H58" s="2075" t="s">
        <v>6199</v>
      </c>
      <c r="I58" s="2076" t="s">
        <v>6215</v>
      </c>
      <c r="J58" s="2077" t="s">
        <v>6221</v>
      </c>
      <c r="K58" s="2078">
        <v>4613</v>
      </c>
      <c r="L58" s="162"/>
      <c r="M58" s="1046"/>
      <c r="N58" s="1046"/>
      <c r="O58" s="390"/>
      <c r="P58" s="390"/>
      <c r="Q58" s="390"/>
      <c r="R58" s="390"/>
      <c r="S58" s="390"/>
    </row>
    <row r="59" spans="1:19" s="391" customFormat="1" ht="30">
      <c r="A59" s="2070" t="s">
        <v>2018</v>
      </c>
      <c r="B59" s="2071" t="s">
        <v>6209</v>
      </c>
      <c r="C59" s="2072">
        <v>43923</v>
      </c>
      <c r="D59" s="2073">
        <v>45777</v>
      </c>
      <c r="E59" s="2074" t="str">
        <f t="shared" si="10"/>
        <v>VIGENTE</v>
      </c>
      <c r="F59" s="2074" t="str">
        <f t="shared" si="11"/>
        <v>OK</v>
      </c>
      <c r="G59" s="2071" t="s">
        <v>1615</v>
      </c>
      <c r="H59" s="2075" t="s">
        <v>6200</v>
      </c>
      <c r="I59" s="2076" t="s">
        <v>6216</v>
      </c>
      <c r="J59" s="2077" t="s">
        <v>6221</v>
      </c>
      <c r="K59" s="2078">
        <v>4614</v>
      </c>
      <c r="L59" s="162"/>
      <c r="M59" s="1046"/>
      <c r="N59" s="1046"/>
      <c r="O59" s="390"/>
      <c r="P59" s="390"/>
      <c r="Q59" s="390"/>
      <c r="R59" s="390"/>
      <c r="S59" s="390"/>
    </row>
    <row r="60" spans="1:19" s="391" customFormat="1" ht="30">
      <c r="A60" s="2070" t="s">
        <v>2018</v>
      </c>
      <c r="B60" s="2071" t="s">
        <v>6210</v>
      </c>
      <c r="C60" s="2072">
        <v>43923</v>
      </c>
      <c r="D60" s="2073">
        <v>45777</v>
      </c>
      <c r="E60" s="2074" t="str">
        <f t="shared" si="10"/>
        <v>VIGENTE</v>
      </c>
      <c r="F60" s="2074" t="str">
        <f t="shared" si="11"/>
        <v>OK</v>
      </c>
      <c r="G60" s="2071" t="s">
        <v>1615</v>
      </c>
      <c r="H60" s="2075" t="s">
        <v>6201</v>
      </c>
      <c r="I60" s="2076" t="s">
        <v>6217</v>
      </c>
      <c r="J60" s="2077" t="s">
        <v>6222</v>
      </c>
      <c r="K60" s="2078">
        <v>4837</v>
      </c>
      <c r="L60" s="162"/>
      <c r="M60" s="1046"/>
      <c r="N60" s="1046"/>
      <c r="O60" s="390"/>
      <c r="P60" s="390"/>
      <c r="Q60" s="390"/>
      <c r="R60" s="390"/>
      <c r="S60" s="390"/>
    </row>
    <row r="61" spans="1:19" s="391" customFormat="1" ht="105">
      <c r="A61" s="2070" t="s">
        <v>2018</v>
      </c>
      <c r="B61" s="2071" t="s">
        <v>6211</v>
      </c>
      <c r="C61" s="2072">
        <v>43923</v>
      </c>
      <c r="D61" s="2073">
        <v>45777</v>
      </c>
      <c r="E61" s="2074" t="str">
        <f t="shared" si="10"/>
        <v>VIGENTE</v>
      </c>
      <c r="F61" s="2074" t="str">
        <f t="shared" si="11"/>
        <v>OK</v>
      </c>
      <c r="G61" s="2071" t="s">
        <v>1615</v>
      </c>
      <c r="H61" s="2075" t="s">
        <v>6202</v>
      </c>
      <c r="I61" s="2076" t="s">
        <v>6218</v>
      </c>
      <c r="J61" s="2071" t="s">
        <v>6223</v>
      </c>
      <c r="K61" s="2078">
        <v>4815</v>
      </c>
      <c r="L61" s="162"/>
      <c r="M61" s="1046"/>
      <c r="N61" s="1046"/>
      <c r="O61" s="390"/>
      <c r="P61" s="390"/>
      <c r="Q61" s="390"/>
      <c r="R61" s="390"/>
      <c r="S61" s="390"/>
    </row>
    <row r="62" spans="1:19" s="391" customFormat="1" ht="78" customHeight="1">
      <c r="A62" s="2070" t="s">
        <v>2018</v>
      </c>
      <c r="B62" s="2071" t="s">
        <v>6212</v>
      </c>
      <c r="C62" s="2072">
        <v>43923</v>
      </c>
      <c r="D62" s="2073">
        <v>45777</v>
      </c>
      <c r="E62" s="2074" t="str">
        <f t="shared" si="10"/>
        <v>VIGENTE</v>
      </c>
      <c r="F62" s="2074" t="str">
        <f t="shared" si="11"/>
        <v>OK</v>
      </c>
      <c r="G62" s="2071" t="s">
        <v>1615</v>
      </c>
      <c r="H62" s="2075" t="s">
        <v>6203</v>
      </c>
      <c r="I62" s="2076" t="s">
        <v>6219</v>
      </c>
      <c r="J62" s="2071" t="s">
        <v>6224</v>
      </c>
      <c r="K62" s="2078">
        <v>4835</v>
      </c>
      <c r="L62" s="162"/>
      <c r="M62" s="1046"/>
      <c r="N62" s="1046"/>
      <c r="O62" s="390"/>
      <c r="P62" s="390"/>
      <c r="Q62" s="390"/>
      <c r="R62" s="390"/>
      <c r="S62" s="390"/>
    </row>
    <row r="63" spans="1:19" s="391" customFormat="1" ht="45">
      <c r="A63" s="2070" t="s">
        <v>2018</v>
      </c>
      <c r="B63" s="2071" t="s">
        <v>6213</v>
      </c>
      <c r="C63" s="2072">
        <v>43923</v>
      </c>
      <c r="D63" s="2073">
        <v>45777</v>
      </c>
      <c r="E63" s="2074" t="str">
        <f t="shared" si="10"/>
        <v>VIGENTE</v>
      </c>
      <c r="F63" s="2074" t="str">
        <f t="shared" si="11"/>
        <v>OK</v>
      </c>
      <c r="G63" s="2071" t="s">
        <v>1615</v>
      </c>
      <c r="H63" s="2075" t="s">
        <v>6204</v>
      </c>
      <c r="I63" s="2076" t="s">
        <v>6219</v>
      </c>
      <c r="J63" s="2071" t="s">
        <v>6225</v>
      </c>
      <c r="K63" s="2078">
        <v>4836</v>
      </c>
      <c r="L63" s="162"/>
      <c r="M63" s="1046"/>
      <c r="N63" s="1046"/>
      <c r="O63" s="390"/>
      <c r="P63" s="390"/>
      <c r="Q63" s="390"/>
      <c r="R63" s="390"/>
      <c r="S63" s="390"/>
    </row>
    <row r="64" spans="1:19" s="391" customFormat="1" ht="45">
      <c r="A64" s="2070" t="s">
        <v>2018</v>
      </c>
      <c r="B64" s="2071" t="s">
        <v>6214</v>
      </c>
      <c r="C64" s="2072">
        <v>43923</v>
      </c>
      <c r="D64" s="2073">
        <v>45777</v>
      </c>
      <c r="E64" s="2074" t="str">
        <f t="shared" si="10"/>
        <v>VIGENTE</v>
      </c>
      <c r="F64" s="2074" t="str">
        <f t="shared" si="11"/>
        <v>OK</v>
      </c>
      <c r="G64" s="2071" t="s">
        <v>1615</v>
      </c>
      <c r="H64" s="2075" t="s">
        <v>6205</v>
      </c>
      <c r="I64" s="2076" t="s">
        <v>6220</v>
      </c>
      <c r="J64" s="2071" t="s">
        <v>6226</v>
      </c>
      <c r="K64" s="2078">
        <v>4838</v>
      </c>
      <c r="L64" s="162"/>
      <c r="M64" s="1046"/>
      <c r="N64" s="1046"/>
      <c r="O64" s="390"/>
      <c r="P64" s="390"/>
      <c r="Q64" s="390"/>
      <c r="R64" s="390"/>
      <c r="S64" s="390"/>
    </row>
    <row r="65" spans="1:37" ht="15.75" customHeight="1">
      <c r="A65" s="174"/>
      <c r="B65" s="507"/>
      <c r="C65" s="1964"/>
      <c r="D65" s="509"/>
      <c r="E65" s="509"/>
      <c r="F65" s="509"/>
      <c r="G65" s="507"/>
      <c r="H65" s="510"/>
      <c r="I65" s="1965"/>
      <c r="J65" s="507"/>
      <c r="K65" s="507"/>
      <c r="M65" s="4">
        <f t="shared" ref="M65:M113" si="12">IF(ISNUMBER(FIND("/",$B67,1)),MID($B67,1,FIND("/",$B67,1)-1),$B67)</f>
        <v>0</v>
      </c>
      <c r="N65" s="4" t="str">
        <f t="shared" ref="N65:N113" si="13">IF(ISNUMBER(FIND("/",$B67,1)),MID($B67,FIND("/",$B67,1)+1,LEN($B67)),"")</f>
        <v/>
      </c>
      <c r="O65"/>
      <c r="P65"/>
      <c r="Q65"/>
      <c r="R65"/>
      <c r="S65"/>
    </row>
    <row r="66" spans="1:37">
      <c r="A66" s="2318" t="s">
        <v>2732</v>
      </c>
      <c r="B66" s="2319"/>
      <c r="C66" s="143"/>
      <c r="D66" s="149"/>
      <c r="E66" s="149"/>
      <c r="F66" s="149"/>
      <c r="G66" s="142"/>
      <c r="H66" s="110"/>
      <c r="I66" s="71"/>
      <c r="J66" s="142"/>
      <c r="K66" s="139"/>
      <c r="M66" s="4" t="str">
        <f t="shared" si="12"/>
        <v>SISTEMAS</v>
      </c>
      <c r="N66" s="4" t="str">
        <f t="shared" si="13"/>
        <v/>
      </c>
      <c r="O66"/>
      <c r="P66"/>
      <c r="Q66"/>
      <c r="R66"/>
      <c r="S66"/>
    </row>
    <row r="67" spans="1:37">
      <c r="E67" s="67"/>
      <c r="F67" s="67"/>
      <c r="I67" s="13"/>
      <c r="J67" s="12"/>
      <c r="K67" s="15"/>
      <c r="M67" s="4">
        <f t="shared" si="12"/>
        <v>4</v>
      </c>
      <c r="N67" s="4" t="str">
        <f t="shared" si="13"/>
        <v/>
      </c>
      <c r="O67"/>
      <c r="P67"/>
      <c r="Q67"/>
      <c r="R67"/>
      <c r="S67"/>
    </row>
    <row r="68" spans="1:37" ht="24" customHeight="1">
      <c r="A68" s="86" t="s">
        <v>2029</v>
      </c>
      <c r="B68" s="86" t="s">
        <v>2030</v>
      </c>
      <c r="C68" s="86" t="s">
        <v>2031</v>
      </c>
      <c r="D68" s="86" t="s">
        <v>2032</v>
      </c>
      <c r="E68" s="668"/>
      <c r="F68" s="668"/>
      <c r="G68" s="12"/>
      <c r="H68" s="109"/>
      <c r="I68" s="13"/>
      <c r="J68" s="12"/>
      <c r="K68" s="15"/>
      <c r="M68" s="4">
        <f t="shared" si="12"/>
        <v>0</v>
      </c>
      <c r="N68" s="4" t="str">
        <f t="shared" si="13"/>
        <v/>
      </c>
      <c r="O68"/>
      <c r="P68"/>
      <c r="Q68"/>
      <c r="R68"/>
      <c r="S68"/>
    </row>
    <row r="69" spans="1:37" ht="37.5" customHeight="1">
      <c r="A69" s="3">
        <f>COUNTIF($A5:$A67,"P")</f>
        <v>26</v>
      </c>
      <c r="B69" s="3">
        <f>COUNTIF($A5:$A67,"S*")</f>
        <v>4</v>
      </c>
      <c r="C69" s="3">
        <f>COUNTIF($A5:$A67,"F")</f>
        <v>4</v>
      </c>
      <c r="D69" s="5">
        <f>COUNTIF($A5:$A67,"P*") + COUNTIF($A5:$A67,"S2") *2 + COUNTIF($A5:$A67,"S3") *3 + COUNTIF($A5:$A67,"S4") *4</f>
        <v>61</v>
      </c>
      <c r="E69" s="28"/>
      <c r="F69" s="28"/>
      <c r="G69" s="12"/>
      <c r="H69" s="13"/>
      <c r="I69" s="13"/>
      <c r="J69" s="12"/>
      <c r="K69" s="15"/>
      <c r="M69" s="4">
        <f t="shared" si="12"/>
        <v>0</v>
      </c>
      <c r="N69" s="4" t="str">
        <f t="shared" si="13"/>
        <v/>
      </c>
      <c r="O69"/>
      <c r="P69"/>
      <c r="Q69"/>
      <c r="R69"/>
      <c r="S69"/>
    </row>
    <row r="70" spans="1:37" ht="21" customHeight="1">
      <c r="A70" s="8"/>
      <c r="B70" s="12"/>
      <c r="C70" s="11"/>
      <c r="D70" s="12"/>
      <c r="E70" s="12"/>
      <c r="F70" s="12"/>
      <c r="G70" s="12"/>
      <c r="H70" s="13"/>
      <c r="I70" s="13"/>
      <c r="J70" s="12"/>
      <c r="M70" s="4">
        <f t="shared" si="12"/>
        <v>0</v>
      </c>
      <c r="N70" s="4" t="str">
        <f t="shared" si="13"/>
        <v/>
      </c>
      <c r="O70"/>
      <c r="P70"/>
      <c r="Q70"/>
      <c r="R70"/>
      <c r="S70"/>
    </row>
    <row r="71" spans="1:37" ht="29.25" customHeight="1">
      <c r="A71" s="14"/>
      <c r="B71" s="12"/>
      <c r="C71" s="11"/>
      <c r="D71" s="8"/>
      <c r="E71" s="8"/>
      <c r="F71" s="8"/>
      <c r="G71" s="12"/>
      <c r="H71" s="15"/>
      <c r="I71" s="13"/>
      <c r="J71" s="12"/>
      <c r="M71" s="4">
        <f t="shared" si="12"/>
        <v>0</v>
      </c>
      <c r="N71" s="4" t="str">
        <f t="shared" si="13"/>
        <v/>
      </c>
      <c r="O71"/>
      <c r="P71"/>
      <c r="Q71"/>
      <c r="R71"/>
      <c r="S71"/>
    </row>
    <row r="72" spans="1:37" ht="43.5" customHeight="1">
      <c r="A72" s="14"/>
      <c r="B72" s="18"/>
      <c r="C72" s="31"/>
      <c r="D72" s="8"/>
      <c r="E72" s="8"/>
      <c r="F72" s="8"/>
      <c r="G72" s="18"/>
      <c r="H72" s="19"/>
      <c r="I72" s="13"/>
      <c r="J72" s="8"/>
      <c r="M72" s="4">
        <f t="shared" si="12"/>
        <v>0</v>
      </c>
      <c r="N72" s="4" t="str">
        <f t="shared" si="13"/>
        <v/>
      </c>
      <c r="O72"/>
      <c r="P72"/>
      <c r="Q72"/>
      <c r="R72"/>
      <c r="S72"/>
    </row>
    <row r="73" spans="1:37" ht="39" customHeight="1">
      <c r="A73" s="14"/>
      <c r="B73" s="12"/>
      <c r="C73" s="32"/>
      <c r="D73" s="8"/>
      <c r="E73" s="8"/>
      <c r="F73" s="8"/>
      <c r="G73" s="12"/>
      <c r="H73" s="13"/>
      <c r="I73" s="13"/>
      <c r="J73" s="12"/>
      <c r="M73" s="4">
        <f t="shared" si="12"/>
        <v>0</v>
      </c>
      <c r="N73" s="4" t="str">
        <f t="shared" si="13"/>
        <v/>
      </c>
      <c r="O73"/>
      <c r="P73"/>
      <c r="Q73"/>
      <c r="R73"/>
      <c r="S73"/>
    </row>
    <row r="74" spans="1:37" ht="39.75" customHeight="1">
      <c r="A74" s="14"/>
      <c r="B74" s="12"/>
      <c r="C74" s="32"/>
      <c r="D74" s="8"/>
      <c r="E74" s="8"/>
      <c r="F74" s="8"/>
      <c r="G74" s="12"/>
      <c r="H74" s="13"/>
      <c r="I74" s="30"/>
      <c r="J74" s="12"/>
      <c r="M74" s="4">
        <f t="shared" si="12"/>
        <v>0</v>
      </c>
      <c r="N74" s="4" t="str">
        <f t="shared" si="13"/>
        <v/>
      </c>
      <c r="O74"/>
      <c r="P74"/>
      <c r="Q74"/>
      <c r="R74"/>
      <c r="S74"/>
    </row>
    <row r="75" spans="1:37" s="27" customFormat="1" ht="26.25" customHeight="1">
      <c r="A75" s="14"/>
      <c r="B75" s="12"/>
      <c r="C75" s="11"/>
      <c r="D75" s="12"/>
      <c r="E75" s="12"/>
      <c r="F75" s="12"/>
      <c r="G75" s="12"/>
      <c r="H75" s="13"/>
      <c r="I75" s="30"/>
      <c r="J75" s="8"/>
      <c r="K75" s="4"/>
      <c r="L75" s="4"/>
      <c r="M75" s="4">
        <f t="shared" si="12"/>
        <v>0</v>
      </c>
      <c r="N75" s="4" t="str">
        <f t="shared" si="13"/>
        <v/>
      </c>
      <c r="O75"/>
      <c r="P75"/>
      <c r="Q75"/>
      <c r="R75"/>
      <c r="S75"/>
      <c r="T75" s="15"/>
      <c r="U75" s="15"/>
      <c r="V75" s="15"/>
      <c r="W75" s="15"/>
      <c r="X75" s="15"/>
      <c r="Y75" s="15"/>
      <c r="Z75" s="15"/>
      <c r="AA75" s="15"/>
      <c r="AB75" s="15"/>
      <c r="AC75" s="15"/>
      <c r="AD75" s="15"/>
      <c r="AE75" s="15"/>
      <c r="AF75" s="15"/>
      <c r="AG75" s="15"/>
      <c r="AH75" s="15"/>
      <c r="AI75" s="15"/>
      <c r="AJ75" s="15"/>
      <c r="AK75" s="15"/>
    </row>
    <row r="76" spans="1:37">
      <c r="A76" s="14"/>
      <c r="B76" s="12"/>
      <c r="C76" s="11"/>
      <c r="D76" s="12"/>
      <c r="E76" s="12"/>
      <c r="F76" s="12"/>
      <c r="G76" s="12"/>
      <c r="H76" s="13"/>
      <c r="I76" s="30"/>
      <c r="J76" s="8"/>
      <c r="M76" s="4">
        <f t="shared" si="12"/>
        <v>0</v>
      </c>
      <c r="N76" s="4" t="str">
        <f t="shared" si="13"/>
        <v/>
      </c>
      <c r="O76" s="15"/>
      <c r="P76" s="15"/>
      <c r="R76"/>
      <c r="S76"/>
    </row>
    <row r="77" spans="1:37">
      <c r="A77" s="14"/>
      <c r="B77" s="12"/>
      <c r="C77" s="11"/>
      <c r="D77" s="12"/>
      <c r="E77" s="12"/>
      <c r="F77" s="12"/>
      <c r="G77" s="12"/>
      <c r="H77" s="13"/>
      <c r="I77" s="30"/>
      <c r="J77" s="8"/>
      <c r="K77" s="15"/>
      <c r="M77" s="4">
        <f t="shared" si="12"/>
        <v>0</v>
      </c>
      <c r="N77" s="4" t="str">
        <f t="shared" si="13"/>
        <v/>
      </c>
      <c r="R77"/>
      <c r="S77"/>
    </row>
    <row r="78" spans="1:37">
      <c r="M78" s="4">
        <f t="shared" si="12"/>
        <v>0</v>
      </c>
      <c r="N78" s="4" t="str">
        <f t="shared" si="13"/>
        <v/>
      </c>
      <c r="R78"/>
      <c r="S78"/>
    </row>
    <row r="79" spans="1:37">
      <c r="M79" s="4">
        <f t="shared" si="12"/>
        <v>0</v>
      </c>
      <c r="N79" s="4" t="str">
        <f t="shared" si="13"/>
        <v/>
      </c>
      <c r="R79"/>
      <c r="S79"/>
    </row>
    <row r="80" spans="1:37">
      <c r="M80" s="4">
        <f t="shared" si="12"/>
        <v>0</v>
      </c>
      <c r="N80" s="4" t="str">
        <f t="shared" si="13"/>
        <v/>
      </c>
      <c r="R80"/>
      <c r="S80"/>
    </row>
    <row r="81" spans="12:19">
      <c r="M81" s="4">
        <f t="shared" si="12"/>
        <v>0</v>
      </c>
      <c r="N81" s="4" t="str">
        <f t="shared" si="13"/>
        <v/>
      </c>
      <c r="R81"/>
      <c r="S81"/>
    </row>
    <row r="82" spans="12:19">
      <c r="M82" s="4">
        <f t="shared" si="12"/>
        <v>0</v>
      </c>
      <c r="N82" s="4" t="str">
        <f t="shared" si="13"/>
        <v/>
      </c>
      <c r="R82"/>
      <c r="S82"/>
    </row>
    <row r="83" spans="12:19">
      <c r="M83" s="4">
        <f t="shared" si="12"/>
        <v>0</v>
      </c>
      <c r="N83" s="4" t="str">
        <f t="shared" si="13"/>
        <v/>
      </c>
      <c r="R83"/>
      <c r="S83"/>
    </row>
    <row r="84" spans="12:19">
      <c r="M84" s="4">
        <f t="shared" si="12"/>
        <v>0</v>
      </c>
      <c r="N84" s="4" t="str">
        <f t="shared" si="13"/>
        <v/>
      </c>
      <c r="R84"/>
      <c r="S84"/>
    </row>
    <row r="85" spans="12:19">
      <c r="M85" s="4">
        <f t="shared" si="12"/>
        <v>0</v>
      </c>
      <c r="N85" s="4" t="str">
        <f t="shared" si="13"/>
        <v/>
      </c>
      <c r="R85"/>
      <c r="S85"/>
    </row>
    <row r="86" spans="12:19">
      <c r="M86" s="4">
        <f t="shared" si="12"/>
        <v>0</v>
      </c>
      <c r="N86" s="4" t="str">
        <f t="shared" si="13"/>
        <v/>
      </c>
      <c r="R86"/>
      <c r="S86"/>
    </row>
    <row r="87" spans="12:19">
      <c r="M87" s="4">
        <f t="shared" si="12"/>
        <v>0</v>
      </c>
      <c r="N87" s="4" t="str">
        <f t="shared" si="13"/>
        <v/>
      </c>
      <c r="R87"/>
      <c r="S87"/>
    </row>
    <row r="88" spans="12:19">
      <c r="M88" s="4">
        <f t="shared" si="12"/>
        <v>0</v>
      </c>
      <c r="N88" s="4" t="str">
        <f t="shared" si="13"/>
        <v/>
      </c>
      <c r="R88"/>
      <c r="S88"/>
    </row>
    <row r="89" spans="12:19">
      <c r="M89" s="4">
        <f t="shared" si="12"/>
        <v>0</v>
      </c>
      <c r="N89" s="4" t="str">
        <f t="shared" si="13"/>
        <v/>
      </c>
      <c r="R89"/>
      <c r="S89"/>
    </row>
    <row r="90" spans="12:19">
      <c r="M90" s="4">
        <f t="shared" si="12"/>
        <v>0</v>
      </c>
      <c r="N90" s="4" t="str">
        <f t="shared" si="13"/>
        <v/>
      </c>
    </row>
    <row r="91" spans="12:19">
      <c r="M91" s="4">
        <f t="shared" si="12"/>
        <v>0</v>
      </c>
      <c r="N91" s="4" t="str">
        <f t="shared" si="13"/>
        <v/>
      </c>
    </row>
    <row r="92" spans="12:19">
      <c r="M92" s="4">
        <f t="shared" si="12"/>
        <v>0</v>
      </c>
      <c r="N92" s="4" t="str">
        <f t="shared" si="13"/>
        <v/>
      </c>
    </row>
    <row r="93" spans="12:19">
      <c r="M93" s="4">
        <f t="shared" si="12"/>
        <v>0</v>
      </c>
      <c r="N93" s="4" t="str">
        <f t="shared" si="13"/>
        <v/>
      </c>
    </row>
    <row r="94" spans="12:19">
      <c r="L94" s="67"/>
      <c r="M94" s="4">
        <f t="shared" si="12"/>
        <v>0</v>
      </c>
      <c r="N94" s="4" t="str">
        <f t="shared" si="13"/>
        <v/>
      </c>
    </row>
    <row r="95" spans="12:19">
      <c r="L95" s="67"/>
      <c r="M95" s="4">
        <f t="shared" si="12"/>
        <v>0</v>
      </c>
      <c r="N95" s="4" t="str">
        <f t="shared" si="13"/>
        <v/>
      </c>
    </row>
    <row r="96" spans="12:19">
      <c r="M96" s="4">
        <f t="shared" si="12"/>
        <v>0</v>
      </c>
      <c r="N96" s="4" t="str">
        <f t="shared" si="13"/>
        <v/>
      </c>
    </row>
    <row r="97" spans="13:14">
      <c r="M97" s="4">
        <f t="shared" si="12"/>
        <v>0</v>
      </c>
      <c r="N97" s="4" t="str">
        <f t="shared" si="13"/>
        <v/>
      </c>
    </row>
    <row r="98" spans="13:14">
      <c r="M98" s="4">
        <f t="shared" si="12"/>
        <v>0</v>
      </c>
      <c r="N98" s="4" t="str">
        <f t="shared" si="13"/>
        <v/>
      </c>
    </row>
    <row r="99" spans="13:14">
      <c r="M99" s="4">
        <f t="shared" si="12"/>
        <v>0</v>
      </c>
      <c r="N99" s="4" t="str">
        <f t="shared" si="13"/>
        <v/>
      </c>
    </row>
    <row r="100" spans="13:14">
      <c r="M100" s="4">
        <f t="shared" si="12"/>
        <v>0</v>
      </c>
      <c r="N100" s="4" t="str">
        <f t="shared" si="13"/>
        <v/>
      </c>
    </row>
    <row r="101" spans="13:14">
      <c r="M101" s="4">
        <f t="shared" si="12"/>
        <v>0</v>
      </c>
      <c r="N101" s="4" t="str">
        <f t="shared" si="13"/>
        <v/>
      </c>
    </row>
    <row r="102" spans="13:14">
      <c r="M102" s="4">
        <f t="shared" si="12"/>
        <v>0</v>
      </c>
      <c r="N102" s="4" t="str">
        <f t="shared" si="13"/>
        <v/>
      </c>
    </row>
    <row r="103" spans="13:14">
      <c r="M103" s="4">
        <f t="shared" si="12"/>
        <v>0</v>
      </c>
      <c r="N103" s="4" t="str">
        <f t="shared" si="13"/>
        <v/>
      </c>
    </row>
    <row r="104" spans="13:14">
      <c r="M104" s="4">
        <f t="shared" si="12"/>
        <v>0</v>
      </c>
      <c r="N104" s="4" t="str">
        <f t="shared" si="13"/>
        <v/>
      </c>
    </row>
    <row r="105" spans="13:14">
      <c r="M105" s="4">
        <f t="shared" si="12"/>
        <v>0</v>
      </c>
      <c r="N105" s="4" t="str">
        <f t="shared" si="13"/>
        <v/>
      </c>
    </row>
    <row r="106" spans="13:14">
      <c r="M106" s="4">
        <f t="shared" si="12"/>
        <v>0</v>
      </c>
      <c r="N106" s="4" t="str">
        <f t="shared" si="13"/>
        <v/>
      </c>
    </row>
    <row r="107" spans="13:14">
      <c r="M107" s="4">
        <f t="shared" si="12"/>
        <v>0</v>
      </c>
      <c r="N107" s="4" t="str">
        <f t="shared" si="13"/>
        <v/>
      </c>
    </row>
    <row r="108" spans="13:14">
      <c r="M108" s="4">
        <f t="shared" si="12"/>
        <v>0</v>
      </c>
      <c r="N108" s="4" t="str">
        <f t="shared" si="13"/>
        <v/>
      </c>
    </row>
    <row r="109" spans="13:14">
      <c r="M109" s="4">
        <f t="shared" si="12"/>
        <v>0</v>
      </c>
      <c r="N109" s="4" t="str">
        <f t="shared" si="13"/>
        <v/>
      </c>
    </row>
    <row r="110" spans="13:14">
      <c r="M110" s="4">
        <f t="shared" si="12"/>
        <v>0</v>
      </c>
      <c r="N110" s="4" t="str">
        <f t="shared" si="13"/>
        <v/>
      </c>
    </row>
    <row r="111" spans="13:14">
      <c r="M111" s="4">
        <f t="shared" si="12"/>
        <v>0</v>
      </c>
      <c r="N111" s="4" t="str">
        <f t="shared" si="13"/>
        <v/>
      </c>
    </row>
    <row r="112" spans="13:14">
      <c r="M112" s="4">
        <f t="shared" si="12"/>
        <v>0</v>
      </c>
      <c r="N112" s="4" t="str">
        <f t="shared" si="13"/>
        <v/>
      </c>
    </row>
    <row r="113" spans="13:14">
      <c r="M113" s="4">
        <f t="shared" si="12"/>
        <v>0</v>
      </c>
      <c r="N113" s="4" t="str">
        <f t="shared" si="13"/>
        <v/>
      </c>
    </row>
    <row r="114" spans="13:14">
      <c r="M114" s="4">
        <f t="shared" ref="M114:M177" si="14">IF(ISNUMBER(FIND("/",$B116,1)),MID($B116,1,FIND("/",$B116,1)-1),$B116)</f>
        <v>0</v>
      </c>
      <c r="N114" s="4" t="str">
        <f t="shared" ref="N114:N177" si="15">IF(ISNUMBER(FIND("/",$B116,1)),MID($B116,FIND("/",$B116,1)+1,LEN($B116)),"")</f>
        <v/>
      </c>
    </row>
    <row r="115" spans="13:14">
      <c r="M115" s="4">
        <f t="shared" si="14"/>
        <v>0</v>
      </c>
      <c r="N115" s="4" t="str">
        <f t="shared" si="15"/>
        <v/>
      </c>
    </row>
    <row r="116" spans="13:14">
      <c r="M116" s="4">
        <f t="shared" si="14"/>
        <v>0</v>
      </c>
      <c r="N116" s="4" t="str">
        <f t="shared" si="15"/>
        <v/>
      </c>
    </row>
    <row r="117" spans="13:14">
      <c r="M117" s="4">
        <f t="shared" si="14"/>
        <v>0</v>
      </c>
      <c r="N117" s="4" t="str">
        <f t="shared" si="15"/>
        <v/>
      </c>
    </row>
    <row r="118" spans="13:14">
      <c r="M118" s="4">
        <f t="shared" si="14"/>
        <v>0</v>
      </c>
      <c r="N118" s="4" t="str">
        <f t="shared" si="15"/>
        <v/>
      </c>
    </row>
    <row r="119" spans="13:14">
      <c r="M119" s="4">
        <f t="shared" si="14"/>
        <v>0</v>
      </c>
      <c r="N119" s="4" t="str">
        <f t="shared" si="15"/>
        <v/>
      </c>
    </row>
    <row r="120" spans="13:14">
      <c r="M120" s="4">
        <f t="shared" si="14"/>
        <v>0</v>
      </c>
      <c r="N120" s="4" t="str">
        <f t="shared" si="15"/>
        <v/>
      </c>
    </row>
    <row r="121" spans="13:14">
      <c r="M121" s="4">
        <f t="shared" si="14"/>
        <v>0</v>
      </c>
      <c r="N121" s="4" t="str">
        <f t="shared" si="15"/>
        <v/>
      </c>
    </row>
    <row r="122" spans="13:14">
      <c r="M122" s="4">
        <f t="shared" si="14"/>
        <v>0</v>
      </c>
      <c r="N122" s="4" t="str">
        <f t="shared" si="15"/>
        <v/>
      </c>
    </row>
    <row r="123" spans="13:14">
      <c r="M123" s="4">
        <f t="shared" si="14"/>
        <v>0</v>
      </c>
      <c r="N123" s="4" t="str">
        <f t="shared" si="15"/>
        <v/>
      </c>
    </row>
    <row r="124" spans="13:14">
      <c r="M124" s="4">
        <f t="shared" si="14"/>
        <v>0</v>
      </c>
      <c r="N124" s="4" t="str">
        <f t="shared" si="15"/>
        <v/>
      </c>
    </row>
    <row r="125" spans="13:14">
      <c r="M125" s="4">
        <f t="shared" si="14"/>
        <v>0</v>
      </c>
      <c r="N125" s="4" t="str">
        <f t="shared" si="15"/>
        <v/>
      </c>
    </row>
    <row r="126" spans="13:14">
      <c r="M126" s="4">
        <f t="shared" si="14"/>
        <v>0</v>
      </c>
      <c r="N126" s="4" t="str">
        <f t="shared" si="15"/>
        <v/>
      </c>
    </row>
    <row r="127" spans="13:14">
      <c r="M127" s="4">
        <f t="shared" si="14"/>
        <v>0</v>
      </c>
      <c r="N127" s="4" t="str">
        <f t="shared" si="15"/>
        <v/>
      </c>
    </row>
    <row r="128" spans="13:14">
      <c r="M128" s="4">
        <f t="shared" si="14"/>
        <v>0</v>
      </c>
      <c r="N128" s="4" t="str">
        <f t="shared" si="15"/>
        <v/>
      </c>
    </row>
    <row r="129" spans="12:14">
      <c r="M129" s="4">
        <f t="shared" si="14"/>
        <v>0</v>
      </c>
      <c r="N129" s="4" t="str">
        <f t="shared" si="15"/>
        <v/>
      </c>
    </row>
    <row r="130" spans="12:14">
      <c r="M130" s="4">
        <f t="shared" si="14"/>
        <v>0</v>
      </c>
      <c r="N130" s="4" t="str">
        <f t="shared" si="15"/>
        <v/>
      </c>
    </row>
    <row r="131" spans="12:14">
      <c r="M131" s="4">
        <f t="shared" si="14"/>
        <v>0</v>
      </c>
      <c r="N131" s="4" t="str">
        <f t="shared" si="15"/>
        <v/>
      </c>
    </row>
    <row r="132" spans="12:14">
      <c r="M132" s="4">
        <f t="shared" si="14"/>
        <v>0</v>
      </c>
      <c r="N132" s="4" t="str">
        <f t="shared" si="15"/>
        <v/>
      </c>
    </row>
    <row r="133" spans="12:14">
      <c r="M133" s="4">
        <f t="shared" si="14"/>
        <v>0</v>
      </c>
      <c r="N133" s="4" t="str">
        <f t="shared" si="15"/>
        <v/>
      </c>
    </row>
    <row r="134" spans="12:14">
      <c r="M134" s="4">
        <f t="shared" si="14"/>
        <v>0</v>
      </c>
      <c r="N134" s="4" t="str">
        <f t="shared" si="15"/>
        <v/>
      </c>
    </row>
    <row r="135" spans="12:14">
      <c r="M135" s="4">
        <f t="shared" si="14"/>
        <v>0</v>
      </c>
      <c r="N135" s="4" t="str">
        <f t="shared" si="15"/>
        <v/>
      </c>
    </row>
    <row r="136" spans="12:14">
      <c r="L136" s="40"/>
      <c r="M136" s="4">
        <f t="shared" si="14"/>
        <v>0</v>
      </c>
      <c r="N136" s="4" t="str">
        <f t="shared" si="15"/>
        <v/>
      </c>
    </row>
    <row r="137" spans="12:14">
      <c r="M137" s="4">
        <f t="shared" si="14"/>
        <v>0</v>
      </c>
      <c r="N137" s="4" t="str">
        <f t="shared" si="15"/>
        <v/>
      </c>
    </row>
    <row r="138" spans="12:14">
      <c r="M138" s="4">
        <f t="shared" si="14"/>
        <v>0</v>
      </c>
      <c r="N138" s="4" t="str">
        <f t="shared" si="15"/>
        <v/>
      </c>
    </row>
    <row r="139" spans="12:14">
      <c r="M139" s="4">
        <f t="shared" si="14"/>
        <v>0</v>
      </c>
      <c r="N139" s="4" t="str">
        <f t="shared" si="15"/>
        <v/>
      </c>
    </row>
    <row r="140" spans="12:14">
      <c r="M140" s="4">
        <f t="shared" si="14"/>
        <v>0</v>
      </c>
      <c r="N140" s="4" t="str">
        <f t="shared" si="15"/>
        <v/>
      </c>
    </row>
    <row r="141" spans="12:14">
      <c r="M141" s="4">
        <f t="shared" si="14"/>
        <v>0</v>
      </c>
      <c r="N141" s="4" t="str">
        <f t="shared" si="15"/>
        <v/>
      </c>
    </row>
    <row r="142" spans="12:14">
      <c r="M142" s="4">
        <f t="shared" si="14"/>
        <v>0</v>
      </c>
      <c r="N142" s="4" t="str">
        <f t="shared" si="15"/>
        <v/>
      </c>
    </row>
    <row r="143" spans="12:14">
      <c r="M143" s="4">
        <f t="shared" si="14"/>
        <v>0</v>
      </c>
      <c r="N143" s="4" t="str">
        <f t="shared" si="15"/>
        <v/>
      </c>
    </row>
    <row r="144" spans="12:14">
      <c r="M144" s="4">
        <f t="shared" si="14"/>
        <v>0</v>
      </c>
      <c r="N144" s="4" t="str">
        <f t="shared" si="15"/>
        <v/>
      </c>
    </row>
    <row r="145" spans="13:14">
      <c r="M145" s="4">
        <f t="shared" si="14"/>
        <v>0</v>
      </c>
      <c r="N145" s="4" t="str">
        <f t="shared" si="15"/>
        <v/>
      </c>
    </row>
    <row r="146" spans="13:14">
      <c r="M146" s="4">
        <f t="shared" si="14"/>
        <v>0</v>
      </c>
      <c r="N146" s="4" t="str">
        <f t="shared" si="15"/>
        <v/>
      </c>
    </row>
    <row r="147" spans="13:14">
      <c r="M147" s="4">
        <f t="shared" si="14"/>
        <v>0</v>
      </c>
      <c r="N147" s="4" t="str">
        <f t="shared" si="15"/>
        <v/>
      </c>
    </row>
    <row r="148" spans="13:14">
      <c r="M148" s="4">
        <f t="shared" si="14"/>
        <v>0</v>
      </c>
      <c r="N148" s="4" t="str">
        <f t="shared" si="15"/>
        <v/>
      </c>
    </row>
    <row r="149" spans="13:14">
      <c r="M149" s="4">
        <f t="shared" si="14"/>
        <v>0</v>
      </c>
      <c r="N149" s="4" t="str">
        <f t="shared" si="15"/>
        <v/>
      </c>
    </row>
    <row r="150" spans="13:14">
      <c r="M150" s="4">
        <f t="shared" si="14"/>
        <v>0</v>
      </c>
      <c r="N150" s="4" t="str">
        <f t="shared" si="15"/>
        <v/>
      </c>
    </row>
    <row r="151" spans="13:14">
      <c r="M151" s="4">
        <f t="shared" si="14"/>
        <v>0</v>
      </c>
      <c r="N151" s="4" t="str">
        <f t="shared" si="15"/>
        <v/>
      </c>
    </row>
    <row r="152" spans="13:14">
      <c r="M152" s="4">
        <f t="shared" si="14"/>
        <v>0</v>
      </c>
      <c r="N152" s="4" t="str">
        <f t="shared" si="15"/>
        <v/>
      </c>
    </row>
    <row r="153" spans="13:14">
      <c r="M153" s="4">
        <f t="shared" si="14"/>
        <v>0</v>
      </c>
      <c r="N153" s="4" t="str">
        <f t="shared" si="15"/>
        <v/>
      </c>
    </row>
    <row r="154" spans="13:14">
      <c r="M154" s="4">
        <f t="shared" si="14"/>
        <v>0</v>
      </c>
      <c r="N154" s="4" t="str">
        <f t="shared" si="15"/>
        <v/>
      </c>
    </row>
    <row r="155" spans="13:14">
      <c r="M155" s="4">
        <f t="shared" si="14"/>
        <v>0</v>
      </c>
      <c r="N155" s="4" t="str">
        <f t="shared" si="15"/>
        <v/>
      </c>
    </row>
    <row r="156" spans="13:14">
      <c r="M156" s="4">
        <f t="shared" si="14"/>
        <v>0</v>
      </c>
      <c r="N156" s="4" t="str">
        <f t="shared" si="15"/>
        <v/>
      </c>
    </row>
    <row r="157" spans="13:14">
      <c r="M157" s="4">
        <f t="shared" si="14"/>
        <v>0</v>
      </c>
      <c r="N157" s="4" t="str">
        <f t="shared" si="15"/>
        <v/>
      </c>
    </row>
    <row r="158" spans="13:14">
      <c r="M158" s="4">
        <f t="shared" si="14"/>
        <v>0</v>
      </c>
      <c r="N158" s="4" t="str">
        <f t="shared" si="15"/>
        <v/>
      </c>
    </row>
    <row r="159" spans="13:14">
      <c r="M159" s="4">
        <f t="shared" si="14"/>
        <v>0</v>
      </c>
      <c r="N159" s="4" t="str">
        <f t="shared" si="15"/>
        <v/>
      </c>
    </row>
    <row r="160" spans="13:14">
      <c r="M160" s="4">
        <f t="shared" si="14"/>
        <v>0</v>
      </c>
      <c r="N160" s="4" t="str">
        <f t="shared" si="15"/>
        <v/>
      </c>
    </row>
    <row r="161" spans="13:14">
      <c r="M161" s="4">
        <f t="shared" si="14"/>
        <v>0</v>
      </c>
      <c r="N161" s="4" t="str">
        <f t="shared" si="15"/>
        <v/>
      </c>
    </row>
    <row r="162" spans="13:14">
      <c r="M162" s="4">
        <f t="shared" si="14"/>
        <v>0</v>
      </c>
      <c r="N162" s="4" t="str">
        <f t="shared" si="15"/>
        <v/>
      </c>
    </row>
    <row r="163" spans="13:14">
      <c r="M163" s="4">
        <f t="shared" si="14"/>
        <v>0</v>
      </c>
      <c r="N163" s="4" t="str">
        <f t="shared" si="15"/>
        <v/>
      </c>
    </row>
    <row r="164" spans="13:14">
      <c r="M164" s="4">
        <f t="shared" si="14"/>
        <v>0</v>
      </c>
      <c r="N164" s="4" t="str">
        <f t="shared" si="15"/>
        <v/>
      </c>
    </row>
    <row r="165" spans="13:14">
      <c r="M165" s="4">
        <f t="shared" si="14"/>
        <v>0</v>
      </c>
      <c r="N165" s="4" t="str">
        <f t="shared" si="15"/>
        <v/>
      </c>
    </row>
    <row r="166" spans="13:14">
      <c r="M166" s="4">
        <f t="shared" si="14"/>
        <v>0</v>
      </c>
      <c r="N166" s="4" t="str">
        <f t="shared" si="15"/>
        <v/>
      </c>
    </row>
    <row r="167" spans="13:14">
      <c r="M167" s="4">
        <f t="shared" si="14"/>
        <v>0</v>
      </c>
      <c r="N167" s="4" t="str">
        <f t="shared" si="15"/>
        <v/>
      </c>
    </row>
    <row r="168" spans="13:14">
      <c r="M168" s="4">
        <f t="shared" si="14"/>
        <v>0</v>
      </c>
      <c r="N168" s="4" t="str">
        <f t="shared" si="15"/>
        <v/>
      </c>
    </row>
    <row r="169" spans="13:14">
      <c r="M169" s="4">
        <f t="shared" si="14"/>
        <v>0</v>
      </c>
      <c r="N169" s="4" t="str">
        <f t="shared" si="15"/>
        <v/>
      </c>
    </row>
    <row r="170" spans="13:14">
      <c r="M170" s="4">
        <f t="shared" si="14"/>
        <v>0</v>
      </c>
      <c r="N170" s="4" t="str">
        <f t="shared" si="15"/>
        <v/>
      </c>
    </row>
    <row r="171" spans="13:14">
      <c r="M171" s="4">
        <f t="shared" si="14"/>
        <v>0</v>
      </c>
      <c r="N171" s="4" t="str">
        <f t="shared" si="15"/>
        <v/>
      </c>
    </row>
    <row r="172" spans="13:14">
      <c r="M172" s="4">
        <f t="shared" si="14"/>
        <v>0</v>
      </c>
      <c r="N172" s="4" t="str">
        <f t="shared" si="15"/>
        <v/>
      </c>
    </row>
    <row r="173" spans="13:14">
      <c r="M173" s="4">
        <f t="shared" si="14"/>
        <v>0</v>
      </c>
      <c r="N173" s="4" t="str">
        <f t="shared" si="15"/>
        <v/>
      </c>
    </row>
    <row r="174" spans="13:14">
      <c r="M174" s="4">
        <f t="shared" si="14"/>
        <v>0</v>
      </c>
      <c r="N174" s="4" t="str">
        <f t="shared" si="15"/>
        <v/>
      </c>
    </row>
    <row r="175" spans="13:14">
      <c r="M175" s="4">
        <f t="shared" si="14"/>
        <v>0</v>
      </c>
      <c r="N175" s="4" t="str">
        <f t="shared" si="15"/>
        <v/>
      </c>
    </row>
    <row r="176" spans="13:14">
      <c r="M176" s="4">
        <f t="shared" si="14"/>
        <v>0</v>
      </c>
      <c r="N176" s="4" t="str">
        <f t="shared" si="15"/>
        <v/>
      </c>
    </row>
    <row r="177" spans="13:14">
      <c r="M177" s="4">
        <f t="shared" si="14"/>
        <v>0</v>
      </c>
      <c r="N177" s="4" t="str">
        <f t="shared" si="15"/>
        <v/>
      </c>
    </row>
    <row r="178" spans="13:14">
      <c r="M178" s="4">
        <f t="shared" ref="M178:M241" si="16">IF(ISNUMBER(FIND("/",$B180,1)),MID($B180,1,FIND("/",$B180,1)-1),$B180)</f>
        <v>0</v>
      </c>
      <c r="N178" s="4" t="str">
        <f t="shared" ref="N178:N241" si="17">IF(ISNUMBER(FIND("/",$B180,1)),MID($B180,FIND("/",$B180,1)+1,LEN($B180)),"")</f>
        <v/>
      </c>
    </row>
    <row r="179" spans="13:14">
      <c r="M179" s="4">
        <f t="shared" si="16"/>
        <v>0</v>
      </c>
      <c r="N179" s="4" t="str">
        <f t="shared" si="17"/>
        <v/>
      </c>
    </row>
    <row r="180" spans="13:14">
      <c r="M180" s="4">
        <f t="shared" si="16"/>
        <v>0</v>
      </c>
      <c r="N180" s="4" t="str">
        <f t="shared" si="17"/>
        <v/>
      </c>
    </row>
    <row r="181" spans="13:14">
      <c r="M181" s="4">
        <f t="shared" si="16"/>
        <v>0</v>
      </c>
      <c r="N181" s="4" t="str">
        <f t="shared" si="17"/>
        <v/>
      </c>
    </row>
    <row r="182" spans="13:14">
      <c r="M182" s="4">
        <f t="shared" si="16"/>
        <v>0</v>
      </c>
      <c r="N182" s="4" t="str">
        <f t="shared" si="17"/>
        <v/>
      </c>
    </row>
    <row r="183" spans="13:14">
      <c r="M183" s="4">
        <f t="shared" si="16"/>
        <v>0</v>
      </c>
      <c r="N183" s="4" t="str">
        <f t="shared" si="17"/>
        <v/>
      </c>
    </row>
    <row r="184" spans="13:14">
      <c r="M184" s="4">
        <f t="shared" si="16"/>
        <v>0</v>
      </c>
      <c r="N184" s="4" t="str">
        <f t="shared" si="17"/>
        <v/>
      </c>
    </row>
    <row r="185" spans="13:14">
      <c r="M185" s="4">
        <f t="shared" si="16"/>
        <v>0</v>
      </c>
      <c r="N185" s="4" t="str">
        <f t="shared" si="17"/>
        <v/>
      </c>
    </row>
    <row r="186" spans="13:14">
      <c r="M186" s="4">
        <f t="shared" si="16"/>
        <v>0</v>
      </c>
      <c r="N186" s="4" t="str">
        <f t="shared" si="17"/>
        <v/>
      </c>
    </row>
    <row r="187" spans="13:14">
      <c r="M187" s="4">
        <f t="shared" si="16"/>
        <v>0</v>
      </c>
      <c r="N187" s="4" t="str">
        <f t="shared" si="17"/>
        <v/>
      </c>
    </row>
    <row r="188" spans="13:14">
      <c r="M188" s="4">
        <f t="shared" si="16"/>
        <v>0</v>
      </c>
      <c r="N188" s="4" t="str">
        <f t="shared" si="17"/>
        <v/>
      </c>
    </row>
    <row r="189" spans="13:14">
      <c r="M189" s="4">
        <f t="shared" si="16"/>
        <v>0</v>
      </c>
      <c r="N189" s="4" t="str">
        <f t="shared" si="17"/>
        <v/>
      </c>
    </row>
    <row r="190" spans="13:14">
      <c r="M190" s="4">
        <f t="shared" si="16"/>
        <v>0</v>
      </c>
      <c r="N190" s="4" t="str">
        <f t="shared" si="17"/>
        <v/>
      </c>
    </row>
    <row r="191" spans="13:14">
      <c r="M191" s="4">
        <f t="shared" si="16"/>
        <v>0</v>
      </c>
      <c r="N191" s="4" t="str">
        <f t="shared" si="17"/>
        <v/>
      </c>
    </row>
    <row r="192" spans="13:14">
      <c r="M192" s="4">
        <f t="shared" si="16"/>
        <v>0</v>
      </c>
      <c r="N192" s="4" t="str">
        <f t="shared" si="17"/>
        <v/>
      </c>
    </row>
    <row r="193" spans="13:14">
      <c r="M193" s="4">
        <f t="shared" si="16"/>
        <v>0</v>
      </c>
      <c r="N193" s="4" t="str">
        <f t="shared" si="17"/>
        <v/>
      </c>
    </row>
    <row r="194" spans="13:14">
      <c r="M194" s="4">
        <f t="shared" si="16"/>
        <v>0</v>
      </c>
      <c r="N194" s="4" t="str">
        <f t="shared" si="17"/>
        <v/>
      </c>
    </row>
    <row r="195" spans="13:14">
      <c r="M195" s="4">
        <f t="shared" si="16"/>
        <v>0</v>
      </c>
      <c r="N195" s="4" t="str">
        <f t="shared" si="17"/>
        <v/>
      </c>
    </row>
    <row r="196" spans="13:14">
      <c r="M196" s="4">
        <f t="shared" si="16"/>
        <v>0</v>
      </c>
      <c r="N196" s="4" t="str">
        <f t="shared" si="17"/>
        <v/>
      </c>
    </row>
    <row r="197" spans="13:14">
      <c r="M197" s="4">
        <f t="shared" si="16"/>
        <v>0</v>
      </c>
      <c r="N197" s="4" t="str">
        <f t="shared" si="17"/>
        <v/>
      </c>
    </row>
    <row r="198" spans="13:14">
      <c r="M198" s="4">
        <f t="shared" si="16"/>
        <v>0</v>
      </c>
      <c r="N198" s="4" t="str">
        <f t="shared" si="17"/>
        <v/>
      </c>
    </row>
    <row r="199" spans="13:14">
      <c r="M199" s="4">
        <f t="shared" si="16"/>
        <v>0</v>
      </c>
      <c r="N199" s="4" t="str">
        <f t="shared" si="17"/>
        <v/>
      </c>
    </row>
    <row r="200" spans="13:14">
      <c r="M200" s="4">
        <f t="shared" si="16"/>
        <v>0</v>
      </c>
      <c r="N200" s="4" t="str">
        <f t="shared" si="17"/>
        <v/>
      </c>
    </row>
    <row r="201" spans="13:14">
      <c r="M201" s="4">
        <f t="shared" si="16"/>
        <v>0</v>
      </c>
      <c r="N201" s="4" t="str">
        <f t="shared" si="17"/>
        <v/>
      </c>
    </row>
    <row r="202" spans="13:14">
      <c r="M202" s="4">
        <f t="shared" si="16"/>
        <v>0</v>
      </c>
      <c r="N202" s="4" t="str">
        <f t="shared" si="17"/>
        <v/>
      </c>
    </row>
    <row r="203" spans="13:14">
      <c r="M203" s="4">
        <f t="shared" si="16"/>
        <v>0</v>
      </c>
      <c r="N203" s="4" t="str">
        <f t="shared" si="17"/>
        <v/>
      </c>
    </row>
    <row r="204" spans="13:14">
      <c r="M204" s="4">
        <f t="shared" si="16"/>
        <v>0</v>
      </c>
      <c r="N204" s="4" t="str">
        <f t="shared" si="17"/>
        <v/>
      </c>
    </row>
    <row r="205" spans="13:14">
      <c r="M205" s="4">
        <f t="shared" si="16"/>
        <v>0</v>
      </c>
      <c r="N205" s="4" t="str">
        <f t="shared" si="17"/>
        <v/>
      </c>
    </row>
    <row r="206" spans="13:14">
      <c r="M206" s="4">
        <f t="shared" si="16"/>
        <v>0</v>
      </c>
      <c r="N206" s="4" t="str">
        <f t="shared" si="17"/>
        <v/>
      </c>
    </row>
    <row r="207" spans="13:14">
      <c r="M207" s="4">
        <f t="shared" si="16"/>
        <v>0</v>
      </c>
      <c r="N207" s="4" t="str">
        <f t="shared" si="17"/>
        <v/>
      </c>
    </row>
    <row r="208" spans="13:14">
      <c r="M208" s="4">
        <f t="shared" si="16"/>
        <v>0</v>
      </c>
      <c r="N208" s="4" t="str">
        <f t="shared" si="17"/>
        <v/>
      </c>
    </row>
    <row r="209" spans="12:14">
      <c r="M209" s="4">
        <f t="shared" si="16"/>
        <v>0</v>
      </c>
      <c r="N209" s="4" t="str">
        <f t="shared" si="17"/>
        <v/>
      </c>
    </row>
    <row r="210" spans="12:14">
      <c r="M210" s="4">
        <f t="shared" si="16"/>
        <v>0</v>
      </c>
      <c r="N210" s="4" t="str">
        <f t="shared" si="17"/>
        <v/>
      </c>
    </row>
    <row r="211" spans="12:14">
      <c r="M211" s="4">
        <f t="shared" si="16"/>
        <v>0</v>
      </c>
      <c r="N211" s="4" t="str">
        <f t="shared" si="17"/>
        <v/>
      </c>
    </row>
    <row r="212" spans="12:14">
      <c r="M212" s="4">
        <f t="shared" si="16"/>
        <v>0</v>
      </c>
      <c r="N212" s="4" t="str">
        <f t="shared" si="17"/>
        <v/>
      </c>
    </row>
    <row r="213" spans="12:14">
      <c r="M213" s="4">
        <f t="shared" si="16"/>
        <v>0</v>
      </c>
      <c r="N213" s="4" t="str">
        <f t="shared" si="17"/>
        <v/>
      </c>
    </row>
    <row r="214" spans="12:14">
      <c r="M214" s="4">
        <f t="shared" si="16"/>
        <v>0</v>
      </c>
      <c r="N214" s="4" t="str">
        <f t="shared" si="17"/>
        <v/>
      </c>
    </row>
    <row r="215" spans="12:14">
      <c r="M215" s="4">
        <f t="shared" si="16"/>
        <v>0</v>
      </c>
      <c r="N215" s="4" t="str">
        <f t="shared" si="17"/>
        <v/>
      </c>
    </row>
    <row r="216" spans="12:14">
      <c r="M216" s="4">
        <f t="shared" si="16"/>
        <v>0</v>
      </c>
      <c r="N216" s="4" t="str">
        <f t="shared" si="17"/>
        <v/>
      </c>
    </row>
    <row r="217" spans="12:14">
      <c r="L217" s="23"/>
      <c r="M217" s="4">
        <f t="shared" si="16"/>
        <v>0</v>
      </c>
      <c r="N217" s="4" t="str">
        <f t="shared" si="17"/>
        <v/>
      </c>
    </row>
    <row r="218" spans="12:14">
      <c r="L218" s="23"/>
      <c r="M218" s="4">
        <f t="shared" si="16"/>
        <v>0</v>
      </c>
      <c r="N218" s="4" t="str">
        <f t="shared" si="17"/>
        <v/>
      </c>
    </row>
    <row r="219" spans="12:14">
      <c r="L219" s="23"/>
      <c r="M219" s="4">
        <f t="shared" si="16"/>
        <v>0</v>
      </c>
      <c r="N219" s="4" t="str">
        <f t="shared" si="17"/>
        <v/>
      </c>
    </row>
    <row r="220" spans="12:14">
      <c r="L220" s="23"/>
      <c r="M220" s="4">
        <f t="shared" si="16"/>
        <v>0</v>
      </c>
      <c r="N220" s="4" t="str">
        <f t="shared" si="17"/>
        <v/>
      </c>
    </row>
    <row r="221" spans="12:14">
      <c r="L221" s="23"/>
      <c r="M221" s="4">
        <f t="shared" si="16"/>
        <v>0</v>
      </c>
      <c r="N221" s="4" t="str">
        <f t="shared" si="17"/>
        <v/>
      </c>
    </row>
    <row r="222" spans="12:14">
      <c r="L222" s="23"/>
      <c r="M222" s="4">
        <f t="shared" si="16"/>
        <v>0</v>
      </c>
      <c r="N222" s="4" t="str">
        <f t="shared" si="17"/>
        <v/>
      </c>
    </row>
    <row r="223" spans="12:14">
      <c r="L223" s="23"/>
      <c r="M223" s="4">
        <f t="shared" si="16"/>
        <v>0</v>
      </c>
      <c r="N223" s="4" t="str">
        <f t="shared" si="17"/>
        <v/>
      </c>
    </row>
    <row r="224" spans="12:14">
      <c r="L224" s="23"/>
      <c r="M224" s="4">
        <f t="shared" si="16"/>
        <v>0</v>
      </c>
      <c r="N224" s="4" t="str">
        <f t="shared" si="17"/>
        <v/>
      </c>
    </row>
    <row r="225" spans="12:14">
      <c r="L225" s="23"/>
      <c r="M225" s="4">
        <f t="shared" si="16"/>
        <v>0</v>
      </c>
      <c r="N225" s="4" t="str">
        <f t="shared" si="17"/>
        <v/>
      </c>
    </row>
    <row r="226" spans="12:14">
      <c r="L226" s="23"/>
      <c r="M226" s="4">
        <f t="shared" si="16"/>
        <v>0</v>
      </c>
      <c r="N226" s="4" t="str">
        <f t="shared" si="17"/>
        <v/>
      </c>
    </row>
    <row r="227" spans="12:14">
      <c r="L227" s="23"/>
      <c r="M227" s="4">
        <f t="shared" si="16"/>
        <v>0</v>
      </c>
      <c r="N227" s="4" t="str">
        <f t="shared" si="17"/>
        <v/>
      </c>
    </row>
    <row r="228" spans="12:14">
      <c r="L228" s="23"/>
      <c r="M228" s="4">
        <f t="shared" si="16"/>
        <v>0</v>
      </c>
      <c r="N228" s="4" t="str">
        <f t="shared" si="17"/>
        <v/>
      </c>
    </row>
    <row r="229" spans="12:14">
      <c r="L229" s="23"/>
      <c r="M229" s="4">
        <f t="shared" si="16"/>
        <v>0</v>
      </c>
      <c r="N229" s="4" t="str">
        <f t="shared" si="17"/>
        <v/>
      </c>
    </row>
    <row r="230" spans="12:14">
      <c r="L230" s="23"/>
      <c r="M230" s="4">
        <f t="shared" si="16"/>
        <v>0</v>
      </c>
      <c r="N230" s="4" t="str">
        <f t="shared" si="17"/>
        <v/>
      </c>
    </row>
    <row r="231" spans="12:14">
      <c r="L231" s="23"/>
      <c r="M231" s="4">
        <f t="shared" si="16"/>
        <v>0</v>
      </c>
      <c r="N231" s="4" t="str">
        <f t="shared" si="17"/>
        <v/>
      </c>
    </row>
    <row r="232" spans="12:14">
      <c r="L232" s="23"/>
      <c r="M232" s="4">
        <f t="shared" si="16"/>
        <v>0</v>
      </c>
      <c r="N232" s="4" t="str">
        <f t="shared" si="17"/>
        <v/>
      </c>
    </row>
    <row r="233" spans="12:14">
      <c r="L233" s="23"/>
      <c r="M233" s="4">
        <f t="shared" si="16"/>
        <v>0</v>
      </c>
      <c r="N233" s="4" t="str">
        <f t="shared" si="17"/>
        <v/>
      </c>
    </row>
    <row r="234" spans="12:14">
      <c r="L234" s="23"/>
      <c r="M234" s="4">
        <f t="shared" si="16"/>
        <v>0</v>
      </c>
      <c r="N234" s="4" t="str">
        <f t="shared" si="17"/>
        <v/>
      </c>
    </row>
    <row r="235" spans="12:14">
      <c r="L235" s="23"/>
      <c r="M235" s="4">
        <f t="shared" si="16"/>
        <v>0</v>
      </c>
      <c r="N235" s="4" t="str">
        <f t="shared" si="17"/>
        <v/>
      </c>
    </row>
    <row r="236" spans="12:14">
      <c r="L236" s="23"/>
      <c r="M236" s="4">
        <f t="shared" si="16"/>
        <v>0</v>
      </c>
      <c r="N236" s="4" t="str">
        <f t="shared" si="17"/>
        <v/>
      </c>
    </row>
    <row r="237" spans="12:14">
      <c r="L237" s="23"/>
      <c r="M237" s="4">
        <f t="shared" si="16"/>
        <v>0</v>
      </c>
      <c r="N237" s="4" t="str">
        <f t="shared" si="17"/>
        <v/>
      </c>
    </row>
    <row r="238" spans="12:14">
      <c r="L238" s="41"/>
      <c r="M238" s="4">
        <f t="shared" si="16"/>
        <v>0</v>
      </c>
      <c r="N238" s="4" t="str">
        <f t="shared" si="17"/>
        <v/>
      </c>
    </row>
    <row r="239" spans="12:14">
      <c r="L239" s="41"/>
      <c r="M239" s="4">
        <f t="shared" si="16"/>
        <v>0</v>
      </c>
      <c r="N239" s="4" t="str">
        <f t="shared" si="17"/>
        <v/>
      </c>
    </row>
    <row r="240" spans="12:14">
      <c r="L240" s="41"/>
      <c r="M240" s="4">
        <f t="shared" si="16"/>
        <v>0</v>
      </c>
      <c r="N240" s="4" t="str">
        <f t="shared" si="17"/>
        <v/>
      </c>
    </row>
    <row r="241" spans="12:14">
      <c r="L241" s="41"/>
      <c r="M241" s="4">
        <f t="shared" si="16"/>
        <v>0</v>
      </c>
      <c r="N241" s="4" t="str">
        <f t="shared" si="17"/>
        <v/>
      </c>
    </row>
    <row r="242" spans="12:14">
      <c r="L242" s="41"/>
      <c r="M242" s="4">
        <f t="shared" ref="M242:M305" si="18">IF(ISNUMBER(FIND("/",$B244,1)),MID($B244,1,FIND("/",$B244,1)-1),$B244)</f>
        <v>0</v>
      </c>
      <c r="N242" s="4" t="str">
        <f t="shared" ref="N242:N305" si="19">IF(ISNUMBER(FIND("/",$B244,1)),MID($B244,FIND("/",$B244,1)+1,LEN($B244)),"")</f>
        <v/>
      </c>
    </row>
    <row r="243" spans="12:14">
      <c r="L243" s="41"/>
      <c r="M243" s="4">
        <f t="shared" si="18"/>
        <v>0</v>
      </c>
      <c r="N243" s="4" t="str">
        <f t="shared" si="19"/>
        <v/>
      </c>
    </row>
    <row r="244" spans="12:14">
      <c r="L244" s="41"/>
      <c r="M244" s="4">
        <f t="shared" si="18"/>
        <v>0</v>
      </c>
      <c r="N244" s="4" t="str">
        <f t="shared" si="19"/>
        <v/>
      </c>
    </row>
    <row r="245" spans="12:14">
      <c r="L245" s="41"/>
      <c r="M245" s="4">
        <f t="shared" si="18"/>
        <v>0</v>
      </c>
      <c r="N245" s="4" t="str">
        <f t="shared" si="19"/>
        <v/>
      </c>
    </row>
    <row r="246" spans="12:14">
      <c r="L246" s="41"/>
      <c r="M246" s="4">
        <f t="shared" si="18"/>
        <v>0</v>
      </c>
      <c r="N246" s="4" t="str">
        <f t="shared" si="19"/>
        <v/>
      </c>
    </row>
    <row r="247" spans="12:14">
      <c r="L247" s="41"/>
      <c r="M247" s="4">
        <f t="shared" si="18"/>
        <v>0</v>
      </c>
      <c r="N247" s="4" t="str">
        <f t="shared" si="19"/>
        <v/>
      </c>
    </row>
    <row r="248" spans="12:14">
      <c r="L248" s="41"/>
      <c r="M248" s="4">
        <f t="shared" si="18"/>
        <v>0</v>
      </c>
      <c r="N248" s="4" t="str">
        <f t="shared" si="19"/>
        <v/>
      </c>
    </row>
    <row r="249" spans="12:14">
      <c r="L249" s="41"/>
      <c r="M249" s="4">
        <f t="shared" si="18"/>
        <v>0</v>
      </c>
      <c r="N249" s="4" t="str">
        <f t="shared" si="19"/>
        <v/>
      </c>
    </row>
    <row r="250" spans="12:14">
      <c r="L250" s="41"/>
      <c r="M250" s="4">
        <f t="shared" si="18"/>
        <v>0</v>
      </c>
      <c r="N250" s="4" t="str">
        <f t="shared" si="19"/>
        <v/>
      </c>
    </row>
    <row r="251" spans="12:14">
      <c r="L251" s="41"/>
      <c r="M251" s="4">
        <f t="shared" si="18"/>
        <v>0</v>
      </c>
      <c r="N251" s="4" t="str">
        <f t="shared" si="19"/>
        <v/>
      </c>
    </row>
    <row r="252" spans="12:14">
      <c r="L252" s="41"/>
      <c r="M252" s="4">
        <f t="shared" si="18"/>
        <v>0</v>
      </c>
      <c r="N252" s="4" t="str">
        <f t="shared" si="19"/>
        <v/>
      </c>
    </row>
    <row r="253" spans="12:14">
      <c r="L253" s="41"/>
      <c r="M253" s="4">
        <f t="shared" si="18"/>
        <v>0</v>
      </c>
      <c r="N253" s="4" t="str">
        <f t="shared" si="19"/>
        <v/>
      </c>
    </row>
    <row r="254" spans="12:14">
      <c r="L254" s="41"/>
      <c r="M254" s="4">
        <f t="shared" si="18"/>
        <v>0</v>
      </c>
      <c r="N254" s="4" t="str">
        <f t="shared" si="19"/>
        <v/>
      </c>
    </row>
    <row r="255" spans="12:14">
      <c r="L255" s="41"/>
      <c r="M255" s="4">
        <f t="shared" si="18"/>
        <v>0</v>
      </c>
      <c r="N255" s="4" t="str">
        <f t="shared" si="19"/>
        <v/>
      </c>
    </row>
    <row r="256" spans="12:14">
      <c r="L256" s="41"/>
      <c r="M256" s="4">
        <f t="shared" si="18"/>
        <v>0</v>
      </c>
      <c r="N256" s="4" t="str">
        <f t="shared" si="19"/>
        <v/>
      </c>
    </row>
    <row r="257" spans="12:14">
      <c r="L257" s="41"/>
      <c r="M257" s="4">
        <f t="shared" si="18"/>
        <v>0</v>
      </c>
      <c r="N257" s="4" t="str">
        <f t="shared" si="19"/>
        <v/>
      </c>
    </row>
    <row r="258" spans="12:14">
      <c r="L258" s="41"/>
      <c r="M258" s="4">
        <f t="shared" si="18"/>
        <v>0</v>
      </c>
      <c r="N258" s="4" t="str">
        <f t="shared" si="19"/>
        <v/>
      </c>
    </row>
    <row r="259" spans="12:14">
      <c r="L259" s="41"/>
      <c r="M259" s="4">
        <f t="shared" si="18"/>
        <v>0</v>
      </c>
      <c r="N259" s="4" t="str">
        <f t="shared" si="19"/>
        <v/>
      </c>
    </row>
    <row r="260" spans="12:14">
      <c r="L260" s="23"/>
      <c r="M260" s="4">
        <f t="shared" si="18"/>
        <v>0</v>
      </c>
      <c r="N260" s="4" t="str">
        <f t="shared" si="19"/>
        <v/>
      </c>
    </row>
    <row r="261" spans="12:14">
      <c r="L261" s="23"/>
      <c r="M261" s="4">
        <f t="shared" si="18"/>
        <v>0</v>
      </c>
      <c r="N261" s="4" t="str">
        <f t="shared" si="19"/>
        <v/>
      </c>
    </row>
    <row r="262" spans="12:14">
      <c r="L262" s="23"/>
      <c r="M262" s="4">
        <f t="shared" si="18"/>
        <v>0</v>
      </c>
      <c r="N262" s="4" t="str">
        <f t="shared" si="19"/>
        <v/>
      </c>
    </row>
    <row r="263" spans="12:14">
      <c r="L263" s="23"/>
      <c r="M263" s="4">
        <f t="shared" si="18"/>
        <v>0</v>
      </c>
      <c r="N263" s="4" t="str">
        <f t="shared" si="19"/>
        <v/>
      </c>
    </row>
    <row r="264" spans="12:14">
      <c r="L264" s="23"/>
      <c r="M264" s="4">
        <f t="shared" si="18"/>
        <v>0</v>
      </c>
      <c r="N264" s="4" t="str">
        <f t="shared" si="19"/>
        <v/>
      </c>
    </row>
    <row r="265" spans="12:14">
      <c r="L265" s="23"/>
      <c r="M265" s="4">
        <f t="shared" si="18"/>
        <v>0</v>
      </c>
      <c r="N265" s="4" t="str">
        <f t="shared" si="19"/>
        <v/>
      </c>
    </row>
    <row r="266" spans="12:14">
      <c r="L266" s="23"/>
      <c r="M266" s="4">
        <f t="shared" si="18"/>
        <v>0</v>
      </c>
      <c r="N266" s="4" t="str">
        <f t="shared" si="19"/>
        <v/>
      </c>
    </row>
    <row r="267" spans="12:14">
      <c r="M267" s="4">
        <f t="shared" si="18"/>
        <v>0</v>
      </c>
      <c r="N267" s="4" t="str">
        <f t="shared" si="19"/>
        <v/>
      </c>
    </row>
    <row r="268" spans="12:14">
      <c r="M268" s="4">
        <f t="shared" si="18"/>
        <v>0</v>
      </c>
      <c r="N268" s="4" t="str">
        <f t="shared" si="19"/>
        <v/>
      </c>
    </row>
    <row r="269" spans="12:14">
      <c r="M269" s="4">
        <f t="shared" si="18"/>
        <v>0</v>
      </c>
      <c r="N269" s="4" t="str">
        <f t="shared" si="19"/>
        <v/>
      </c>
    </row>
    <row r="270" spans="12:14">
      <c r="M270" s="4">
        <f t="shared" si="18"/>
        <v>0</v>
      </c>
      <c r="N270" s="4" t="str">
        <f t="shared" si="19"/>
        <v/>
      </c>
    </row>
    <row r="271" spans="12:14">
      <c r="M271" s="4">
        <f t="shared" si="18"/>
        <v>0</v>
      </c>
      <c r="N271" s="4" t="str">
        <f t="shared" si="19"/>
        <v/>
      </c>
    </row>
    <row r="272" spans="12:14">
      <c r="M272" s="4">
        <f t="shared" si="18"/>
        <v>0</v>
      </c>
      <c r="N272" s="4" t="str">
        <f t="shared" si="19"/>
        <v/>
      </c>
    </row>
    <row r="273" spans="13:14">
      <c r="M273" s="4">
        <f t="shared" si="18"/>
        <v>0</v>
      </c>
      <c r="N273" s="4" t="str">
        <f t="shared" si="19"/>
        <v/>
      </c>
    </row>
    <row r="274" spans="13:14">
      <c r="M274" s="4">
        <f t="shared" si="18"/>
        <v>0</v>
      </c>
      <c r="N274" s="4" t="str">
        <f t="shared" si="19"/>
        <v/>
      </c>
    </row>
    <row r="275" spans="13:14">
      <c r="M275" s="4">
        <f t="shared" si="18"/>
        <v>0</v>
      </c>
      <c r="N275" s="4" t="str">
        <f t="shared" si="19"/>
        <v/>
      </c>
    </row>
    <row r="276" spans="13:14">
      <c r="M276" s="4">
        <f t="shared" si="18"/>
        <v>0</v>
      </c>
      <c r="N276" s="4" t="str">
        <f t="shared" si="19"/>
        <v/>
      </c>
    </row>
    <row r="277" spans="13:14">
      <c r="M277" s="4">
        <f t="shared" si="18"/>
        <v>0</v>
      </c>
      <c r="N277" s="4" t="str">
        <f t="shared" si="19"/>
        <v/>
      </c>
    </row>
    <row r="278" spans="13:14">
      <c r="M278" s="4">
        <f t="shared" si="18"/>
        <v>0</v>
      </c>
      <c r="N278" s="4" t="str">
        <f t="shared" si="19"/>
        <v/>
      </c>
    </row>
    <row r="279" spans="13:14">
      <c r="M279" s="4">
        <f t="shared" si="18"/>
        <v>0</v>
      </c>
      <c r="N279" s="4" t="str">
        <f t="shared" si="19"/>
        <v/>
      </c>
    </row>
    <row r="280" spans="13:14">
      <c r="M280" s="4">
        <f t="shared" si="18"/>
        <v>0</v>
      </c>
      <c r="N280" s="4" t="str">
        <f t="shared" si="19"/>
        <v/>
      </c>
    </row>
    <row r="281" spans="13:14">
      <c r="M281" s="4">
        <f t="shared" si="18"/>
        <v>0</v>
      </c>
      <c r="N281" s="4" t="str">
        <f t="shared" si="19"/>
        <v/>
      </c>
    </row>
    <row r="282" spans="13:14">
      <c r="M282" s="4">
        <f t="shared" si="18"/>
        <v>0</v>
      </c>
      <c r="N282" s="4" t="str">
        <f t="shared" si="19"/>
        <v/>
      </c>
    </row>
    <row r="283" spans="13:14">
      <c r="M283" s="4">
        <f t="shared" si="18"/>
        <v>0</v>
      </c>
      <c r="N283" s="4" t="str">
        <f t="shared" si="19"/>
        <v/>
      </c>
    </row>
    <row r="284" spans="13:14">
      <c r="M284" s="4">
        <f t="shared" si="18"/>
        <v>0</v>
      </c>
      <c r="N284" s="4" t="str">
        <f t="shared" si="19"/>
        <v/>
      </c>
    </row>
    <row r="285" spans="13:14">
      <c r="M285" s="4">
        <f t="shared" si="18"/>
        <v>0</v>
      </c>
      <c r="N285" s="4" t="str">
        <f t="shared" si="19"/>
        <v/>
      </c>
    </row>
    <row r="286" spans="13:14">
      <c r="M286" s="4">
        <f t="shared" si="18"/>
        <v>0</v>
      </c>
      <c r="N286" s="4" t="str">
        <f t="shared" si="19"/>
        <v/>
      </c>
    </row>
    <row r="287" spans="13:14">
      <c r="M287" s="4">
        <f t="shared" si="18"/>
        <v>0</v>
      </c>
      <c r="N287" s="4" t="str">
        <f t="shared" si="19"/>
        <v/>
      </c>
    </row>
    <row r="288" spans="13:14">
      <c r="M288" s="4">
        <f t="shared" si="18"/>
        <v>0</v>
      </c>
      <c r="N288" s="4" t="str">
        <f t="shared" si="19"/>
        <v/>
      </c>
    </row>
    <row r="289" spans="13:14">
      <c r="M289" s="4">
        <f t="shared" si="18"/>
        <v>0</v>
      </c>
      <c r="N289" s="4" t="str">
        <f t="shared" si="19"/>
        <v/>
      </c>
    </row>
    <row r="290" spans="13:14">
      <c r="M290" s="4">
        <f t="shared" si="18"/>
        <v>0</v>
      </c>
      <c r="N290" s="4" t="str">
        <f t="shared" si="19"/>
        <v/>
      </c>
    </row>
    <row r="291" spans="13:14">
      <c r="M291" s="4">
        <f t="shared" si="18"/>
        <v>0</v>
      </c>
      <c r="N291" s="4" t="str">
        <f t="shared" si="19"/>
        <v/>
      </c>
    </row>
    <row r="292" spans="13:14">
      <c r="M292" s="4">
        <f t="shared" si="18"/>
        <v>0</v>
      </c>
      <c r="N292" s="4" t="str">
        <f t="shared" si="19"/>
        <v/>
      </c>
    </row>
    <row r="293" spans="13:14">
      <c r="M293" s="4">
        <f t="shared" si="18"/>
        <v>0</v>
      </c>
      <c r="N293" s="4" t="str">
        <f t="shared" si="19"/>
        <v/>
      </c>
    </row>
    <row r="294" spans="13:14">
      <c r="M294" s="4">
        <f t="shared" si="18"/>
        <v>0</v>
      </c>
      <c r="N294" s="4" t="str">
        <f t="shared" si="19"/>
        <v/>
      </c>
    </row>
    <row r="295" spans="13:14">
      <c r="M295" s="4">
        <f t="shared" si="18"/>
        <v>0</v>
      </c>
      <c r="N295" s="4" t="str">
        <f t="shared" si="19"/>
        <v/>
      </c>
    </row>
    <row r="296" spans="13:14">
      <c r="M296" s="4">
        <f t="shared" si="18"/>
        <v>0</v>
      </c>
      <c r="N296" s="4" t="str">
        <f t="shared" si="19"/>
        <v/>
      </c>
    </row>
    <row r="297" spans="13:14">
      <c r="M297" s="4">
        <f t="shared" si="18"/>
        <v>0</v>
      </c>
      <c r="N297" s="4" t="str">
        <f t="shared" si="19"/>
        <v/>
      </c>
    </row>
    <row r="298" spans="13:14">
      <c r="M298" s="4">
        <f t="shared" si="18"/>
        <v>0</v>
      </c>
      <c r="N298" s="4" t="str">
        <f t="shared" si="19"/>
        <v/>
      </c>
    </row>
    <row r="299" spans="13:14">
      <c r="M299" s="4">
        <f t="shared" si="18"/>
        <v>0</v>
      </c>
      <c r="N299" s="4" t="str">
        <f t="shared" si="19"/>
        <v/>
      </c>
    </row>
    <row r="300" spans="13:14">
      <c r="M300" s="4">
        <f t="shared" si="18"/>
        <v>0</v>
      </c>
      <c r="N300" s="4" t="str">
        <f t="shared" si="19"/>
        <v/>
      </c>
    </row>
    <row r="301" spans="13:14">
      <c r="M301" s="4">
        <f t="shared" si="18"/>
        <v>0</v>
      </c>
      <c r="N301" s="4" t="str">
        <f t="shared" si="19"/>
        <v/>
      </c>
    </row>
    <row r="302" spans="13:14">
      <c r="M302" s="4">
        <f t="shared" si="18"/>
        <v>0</v>
      </c>
      <c r="N302" s="4" t="str">
        <f t="shared" si="19"/>
        <v/>
      </c>
    </row>
    <row r="303" spans="13:14">
      <c r="M303" s="4">
        <f t="shared" si="18"/>
        <v>0</v>
      </c>
      <c r="N303" s="4" t="str">
        <f t="shared" si="19"/>
        <v/>
      </c>
    </row>
    <row r="304" spans="13:14">
      <c r="M304" s="4">
        <f t="shared" si="18"/>
        <v>0</v>
      </c>
      <c r="N304" s="4" t="str">
        <f t="shared" si="19"/>
        <v/>
      </c>
    </row>
    <row r="305" spans="13:14">
      <c r="M305" s="4">
        <f t="shared" si="18"/>
        <v>0</v>
      </c>
      <c r="N305" s="4" t="str">
        <f t="shared" si="19"/>
        <v/>
      </c>
    </row>
    <row r="306" spans="13:14">
      <c r="M306" s="4">
        <f t="shared" ref="M306:M344" si="20">IF(ISNUMBER(FIND("/",$B308,1)),MID($B308,1,FIND("/",$B308,1)-1),$B308)</f>
        <v>0</v>
      </c>
      <c r="N306" s="4" t="str">
        <f t="shared" ref="N306:N344" si="21">IF(ISNUMBER(FIND("/",$B308,1)),MID($B308,FIND("/",$B308,1)+1,LEN($B308)),"")</f>
        <v/>
      </c>
    </row>
    <row r="307" spans="13:14">
      <c r="M307" s="4">
        <f t="shared" si="20"/>
        <v>0</v>
      </c>
      <c r="N307" s="4" t="str">
        <f t="shared" si="21"/>
        <v/>
      </c>
    </row>
    <row r="308" spans="13:14">
      <c r="M308" s="4">
        <f t="shared" si="20"/>
        <v>0</v>
      </c>
      <c r="N308" s="4" t="str">
        <f t="shared" si="21"/>
        <v/>
      </c>
    </row>
    <row r="309" spans="13:14">
      <c r="M309" s="4">
        <f t="shared" si="20"/>
        <v>0</v>
      </c>
      <c r="N309" s="4" t="str">
        <f t="shared" si="21"/>
        <v/>
      </c>
    </row>
    <row r="310" spans="13:14">
      <c r="M310" s="4">
        <f t="shared" si="20"/>
        <v>0</v>
      </c>
      <c r="N310" s="4" t="str">
        <f t="shared" si="21"/>
        <v/>
      </c>
    </row>
    <row r="311" spans="13:14">
      <c r="M311" s="4">
        <f t="shared" si="20"/>
        <v>0</v>
      </c>
      <c r="N311" s="4" t="str">
        <f t="shared" si="21"/>
        <v/>
      </c>
    </row>
    <row r="312" spans="13:14">
      <c r="M312" s="4">
        <f t="shared" si="20"/>
        <v>0</v>
      </c>
      <c r="N312" s="4" t="str">
        <f t="shared" si="21"/>
        <v/>
      </c>
    </row>
    <row r="313" spans="13:14">
      <c r="M313" s="4">
        <f t="shared" si="20"/>
        <v>0</v>
      </c>
      <c r="N313" s="4" t="str">
        <f t="shared" si="21"/>
        <v/>
      </c>
    </row>
    <row r="314" spans="13:14">
      <c r="M314" s="4">
        <f t="shared" si="20"/>
        <v>0</v>
      </c>
      <c r="N314" s="4" t="str">
        <f t="shared" si="21"/>
        <v/>
      </c>
    </row>
    <row r="315" spans="13:14">
      <c r="M315" s="4">
        <f t="shared" si="20"/>
        <v>0</v>
      </c>
      <c r="N315" s="4" t="str">
        <f t="shared" si="21"/>
        <v/>
      </c>
    </row>
    <row r="316" spans="13:14">
      <c r="M316" s="4">
        <f t="shared" si="20"/>
        <v>0</v>
      </c>
      <c r="N316" s="4" t="str">
        <f t="shared" si="21"/>
        <v/>
      </c>
    </row>
    <row r="317" spans="13:14">
      <c r="M317" s="4">
        <f t="shared" si="20"/>
        <v>0</v>
      </c>
      <c r="N317" s="4" t="str">
        <f t="shared" si="21"/>
        <v/>
      </c>
    </row>
    <row r="318" spans="13:14">
      <c r="M318" s="4">
        <f t="shared" si="20"/>
        <v>0</v>
      </c>
      <c r="N318" s="4" t="str">
        <f t="shared" si="21"/>
        <v/>
      </c>
    </row>
    <row r="319" spans="13:14">
      <c r="M319" s="4">
        <f t="shared" si="20"/>
        <v>0</v>
      </c>
      <c r="N319" s="4" t="str">
        <f t="shared" si="21"/>
        <v/>
      </c>
    </row>
    <row r="320" spans="13:14">
      <c r="M320" s="4">
        <f t="shared" si="20"/>
        <v>0</v>
      </c>
      <c r="N320" s="4" t="str">
        <f t="shared" si="21"/>
        <v/>
      </c>
    </row>
    <row r="321" spans="13:14">
      <c r="M321" s="4">
        <f t="shared" si="20"/>
        <v>0</v>
      </c>
      <c r="N321" s="4" t="str">
        <f t="shared" si="21"/>
        <v/>
      </c>
    </row>
    <row r="322" spans="13:14">
      <c r="M322" s="4">
        <f t="shared" si="20"/>
        <v>0</v>
      </c>
      <c r="N322" s="4" t="str">
        <f t="shared" si="21"/>
        <v/>
      </c>
    </row>
    <row r="323" spans="13:14">
      <c r="M323" s="4">
        <f t="shared" si="20"/>
        <v>0</v>
      </c>
      <c r="N323" s="4" t="str">
        <f t="shared" si="21"/>
        <v/>
      </c>
    </row>
    <row r="324" spans="13:14">
      <c r="M324" s="4">
        <f t="shared" si="20"/>
        <v>0</v>
      </c>
      <c r="N324" s="4" t="str">
        <f t="shared" si="21"/>
        <v/>
      </c>
    </row>
    <row r="325" spans="13:14">
      <c r="M325" s="4">
        <f t="shared" si="20"/>
        <v>0</v>
      </c>
      <c r="N325" s="4" t="str">
        <f t="shared" si="21"/>
        <v/>
      </c>
    </row>
    <row r="326" spans="13:14">
      <c r="M326" s="4">
        <f t="shared" si="20"/>
        <v>0</v>
      </c>
      <c r="N326" s="4" t="str">
        <f t="shared" si="21"/>
        <v/>
      </c>
    </row>
    <row r="327" spans="13:14">
      <c r="M327" s="4">
        <f t="shared" si="20"/>
        <v>0</v>
      </c>
      <c r="N327" s="4" t="str">
        <f t="shared" si="21"/>
        <v/>
      </c>
    </row>
    <row r="328" spans="13:14">
      <c r="M328" s="4">
        <f t="shared" si="20"/>
        <v>0</v>
      </c>
      <c r="N328" s="4" t="str">
        <f t="shared" si="21"/>
        <v/>
      </c>
    </row>
    <row r="329" spans="13:14">
      <c r="M329" s="4">
        <f t="shared" si="20"/>
        <v>0</v>
      </c>
      <c r="N329" s="4" t="str">
        <f t="shared" si="21"/>
        <v/>
      </c>
    </row>
    <row r="330" spans="13:14">
      <c r="M330" s="4">
        <f t="shared" si="20"/>
        <v>0</v>
      </c>
      <c r="N330" s="4" t="str">
        <f t="shared" si="21"/>
        <v/>
      </c>
    </row>
    <row r="331" spans="13:14">
      <c r="M331" s="4">
        <f t="shared" si="20"/>
        <v>0</v>
      </c>
      <c r="N331" s="4" t="str">
        <f t="shared" si="21"/>
        <v/>
      </c>
    </row>
    <row r="332" spans="13:14">
      <c r="M332" s="4">
        <f t="shared" si="20"/>
        <v>0</v>
      </c>
      <c r="N332" s="4" t="str">
        <f t="shared" si="21"/>
        <v/>
      </c>
    </row>
    <row r="333" spans="13:14">
      <c r="M333" s="4">
        <f t="shared" si="20"/>
        <v>0</v>
      </c>
      <c r="N333" s="4" t="str">
        <f t="shared" si="21"/>
        <v/>
      </c>
    </row>
    <row r="334" spans="13:14">
      <c r="M334" s="4">
        <f t="shared" si="20"/>
        <v>0</v>
      </c>
      <c r="N334" s="4" t="str">
        <f t="shared" si="21"/>
        <v/>
      </c>
    </row>
    <row r="335" spans="13:14">
      <c r="M335" s="4">
        <f t="shared" si="20"/>
        <v>0</v>
      </c>
      <c r="N335" s="4" t="str">
        <f t="shared" si="21"/>
        <v/>
      </c>
    </row>
    <row r="336" spans="13:14">
      <c r="M336" s="4">
        <f t="shared" si="20"/>
        <v>0</v>
      </c>
      <c r="N336" s="4" t="str">
        <f t="shared" si="21"/>
        <v/>
      </c>
    </row>
    <row r="337" spans="12:14">
      <c r="L337" s="24"/>
      <c r="M337" s="4">
        <f t="shared" si="20"/>
        <v>0</v>
      </c>
      <c r="N337" s="4" t="str">
        <f t="shared" si="21"/>
        <v/>
      </c>
    </row>
    <row r="338" spans="12:14">
      <c r="L338" s="24"/>
      <c r="M338" s="4">
        <f t="shared" si="20"/>
        <v>0</v>
      </c>
      <c r="N338" s="4" t="str">
        <f t="shared" si="21"/>
        <v/>
      </c>
    </row>
    <row r="339" spans="12:14">
      <c r="L339" s="24"/>
      <c r="M339" s="4">
        <f t="shared" si="20"/>
        <v>0</v>
      </c>
      <c r="N339" s="4" t="str">
        <f t="shared" si="21"/>
        <v/>
      </c>
    </row>
    <row r="340" spans="12:14">
      <c r="L340" s="63"/>
      <c r="M340" s="4">
        <f t="shared" si="20"/>
        <v>0</v>
      </c>
      <c r="N340" s="4" t="str">
        <f t="shared" si="21"/>
        <v/>
      </c>
    </row>
    <row r="341" spans="12:14">
      <c r="L341" s="65"/>
      <c r="M341" s="4">
        <f t="shared" si="20"/>
        <v>0</v>
      </c>
      <c r="N341" s="4" t="str">
        <f t="shared" si="21"/>
        <v/>
      </c>
    </row>
    <row r="342" spans="12:14">
      <c r="L342" s="65"/>
      <c r="M342" s="4">
        <f t="shared" si="20"/>
        <v>0</v>
      </c>
      <c r="N342" s="4" t="str">
        <f t="shared" si="21"/>
        <v/>
      </c>
    </row>
    <row r="343" spans="12:14">
      <c r="L343" s="63"/>
      <c r="M343" s="4">
        <f t="shared" si="20"/>
        <v>0</v>
      </c>
      <c r="N343" s="4" t="str">
        <f t="shared" si="21"/>
        <v/>
      </c>
    </row>
    <row r="344" spans="12:14">
      <c r="L344" s="63"/>
      <c r="M344" s="4">
        <f t="shared" si="20"/>
        <v>0</v>
      </c>
      <c r="N344" s="4" t="str">
        <f t="shared" si="21"/>
        <v/>
      </c>
    </row>
    <row r="345" spans="12:14">
      <c r="L345" s="63"/>
    </row>
    <row r="346" spans="12:14">
      <c r="L346" s="63"/>
    </row>
    <row r="347" spans="12:14">
      <c r="L347" s="64"/>
    </row>
    <row r="348" spans="12:14">
      <c r="L348" s="64"/>
    </row>
  </sheetData>
  <sortState ref="A5:I21">
    <sortCondition ref="D5:D21"/>
  </sortState>
  <mergeCells count="4">
    <mergeCell ref="A1:H1"/>
    <mergeCell ref="A2:G2"/>
    <mergeCell ref="A3:G3"/>
    <mergeCell ref="A66:B66"/>
  </mergeCells>
  <phoneticPr fontId="0" type="noConversion"/>
  <conditionalFormatting sqref="E5">
    <cfRule type="containsText" dxfId="1381" priority="50" operator="containsText" text="CADUCADO">
      <formula>NOT(ISERROR(SEARCH("CADUCADO",E5)))</formula>
    </cfRule>
    <cfRule type="expression" dxfId="1380" priority="51">
      <formula xml:space="preserve"> CADUCADO</formula>
    </cfRule>
  </conditionalFormatting>
  <conditionalFormatting sqref="E5:E9 E13:E42 E65">
    <cfRule type="containsText" dxfId="1379" priority="48" operator="containsText" text="CADUCADO">
      <formula>NOT(ISERROR(SEARCH("CADUCADO",E5)))</formula>
    </cfRule>
  </conditionalFormatting>
  <conditionalFormatting sqref="F6:F9 F13:F42 F65">
    <cfRule type="containsText" dxfId="1378" priority="47" operator="containsText" text="ALERTA">
      <formula>NOT(ISERROR(SEARCH("ALERTA",F6)))</formula>
    </cfRule>
  </conditionalFormatting>
  <conditionalFormatting sqref="F5">
    <cfRule type="containsText" dxfId="1377" priority="45" operator="containsText" text="CADUCADO">
      <formula>NOT(ISERROR(SEARCH("CADUCADO",F5)))</formula>
    </cfRule>
    <cfRule type="expression" dxfId="1376" priority="46">
      <formula xml:space="preserve"> CADUCADO</formula>
    </cfRule>
  </conditionalFormatting>
  <conditionalFormatting sqref="F5 F65">
    <cfRule type="containsText" dxfId="1375" priority="44" operator="containsText" text="ALERTA">
      <formula>NOT(ISERROR(SEARCH("ALERTA",F5)))</formula>
    </cfRule>
  </conditionalFormatting>
  <conditionalFormatting sqref="F5:F9 F13:F42">
    <cfRule type="containsText" dxfId="1374" priority="43" operator="containsText" text="ALERTA">
      <formula>NOT(ISERROR(SEARCH("ALERTA",F5)))</formula>
    </cfRule>
  </conditionalFormatting>
  <conditionalFormatting sqref="E43:E45">
    <cfRule type="containsText" dxfId="1373" priority="42" operator="containsText" text="CADUCADO">
      <formula>NOT(ISERROR(SEARCH("CADUCADO",E43)))</formula>
    </cfRule>
  </conditionalFormatting>
  <conditionalFormatting sqref="F43:F45">
    <cfRule type="containsText" dxfId="1372" priority="41" operator="containsText" text="ALERTA">
      <formula>NOT(ISERROR(SEARCH("ALERTA",F43)))</formula>
    </cfRule>
  </conditionalFormatting>
  <conditionalFormatting sqref="F43:F45">
    <cfRule type="containsText" dxfId="1371" priority="40" operator="containsText" text="ALERTA">
      <formula>NOT(ISERROR(SEARCH("ALERTA",F43)))</formula>
    </cfRule>
  </conditionalFormatting>
  <conditionalFormatting sqref="E46">
    <cfRule type="containsText" dxfId="1370" priority="39" operator="containsText" text="CADUCADO">
      <formula>NOT(ISERROR(SEARCH("CADUCADO",E46)))</formula>
    </cfRule>
  </conditionalFormatting>
  <conditionalFormatting sqref="F46">
    <cfRule type="containsText" dxfId="1369" priority="38" operator="containsText" text="ALERTA">
      <formula>NOT(ISERROR(SEARCH("ALERTA",F46)))</formula>
    </cfRule>
  </conditionalFormatting>
  <conditionalFormatting sqref="F46">
    <cfRule type="containsText" dxfId="1368" priority="37" operator="containsText" text="ALERTA">
      <formula>NOT(ISERROR(SEARCH("ALERTA",F46)))</formula>
    </cfRule>
  </conditionalFormatting>
  <conditionalFormatting sqref="E47:E48">
    <cfRule type="containsText" dxfId="1367" priority="36" operator="containsText" text="CADUCADO">
      <formula>NOT(ISERROR(SEARCH("CADUCADO",E47)))</formula>
    </cfRule>
  </conditionalFormatting>
  <conditionalFormatting sqref="F47:F48">
    <cfRule type="containsText" dxfId="1366" priority="35" operator="containsText" text="ALERTA">
      <formula>NOT(ISERROR(SEARCH("ALERTA",F47)))</formula>
    </cfRule>
  </conditionalFormatting>
  <conditionalFormatting sqref="F47:F48">
    <cfRule type="containsText" dxfId="1365" priority="34" operator="containsText" text="ALERTA">
      <formula>NOT(ISERROR(SEARCH("ALERTA",F47)))</formula>
    </cfRule>
  </conditionalFormatting>
  <conditionalFormatting sqref="E49">
    <cfRule type="containsText" dxfId="1364" priority="33" operator="containsText" text="CADUCADO">
      <formula>NOT(ISERROR(SEARCH("CADUCADO",E49)))</formula>
    </cfRule>
  </conditionalFormatting>
  <conditionalFormatting sqref="F49">
    <cfRule type="containsText" dxfId="1363" priority="32" operator="containsText" text="ALERTA">
      <formula>NOT(ISERROR(SEARCH("ALERTA",F49)))</formula>
    </cfRule>
  </conditionalFormatting>
  <conditionalFormatting sqref="F49">
    <cfRule type="containsText" dxfId="1362" priority="31" operator="containsText" text="ALERTA">
      <formula>NOT(ISERROR(SEARCH("ALERTA",F49)))</formula>
    </cfRule>
  </conditionalFormatting>
  <conditionalFormatting sqref="E50">
    <cfRule type="containsText" dxfId="1361" priority="30" operator="containsText" text="CADUCADO">
      <formula>NOT(ISERROR(SEARCH("CADUCADO",E50)))</formula>
    </cfRule>
  </conditionalFormatting>
  <conditionalFormatting sqref="F50">
    <cfRule type="containsText" dxfId="1360" priority="29" operator="containsText" text="ALERTA">
      <formula>NOT(ISERROR(SEARCH("ALERTA",F50)))</formula>
    </cfRule>
  </conditionalFormatting>
  <conditionalFormatting sqref="F50">
    <cfRule type="containsText" dxfId="1359" priority="28" operator="containsText" text="ALERTA">
      <formula>NOT(ISERROR(SEARCH("ALERTA",F50)))</formula>
    </cfRule>
  </conditionalFormatting>
  <conditionalFormatting sqref="E51">
    <cfRule type="containsText" dxfId="1358" priority="27" operator="containsText" text="CADUCADO">
      <formula>NOT(ISERROR(SEARCH("CADUCADO",E51)))</formula>
    </cfRule>
  </conditionalFormatting>
  <conditionalFormatting sqref="F51">
    <cfRule type="containsText" dxfId="1357" priority="26" operator="containsText" text="ALERTA">
      <formula>NOT(ISERROR(SEARCH("ALERTA",F51)))</formula>
    </cfRule>
  </conditionalFormatting>
  <conditionalFormatting sqref="F51">
    <cfRule type="containsText" dxfId="1356" priority="25" operator="containsText" text="ALERTA">
      <formula>NOT(ISERROR(SEARCH("ALERTA",F51)))</formula>
    </cfRule>
  </conditionalFormatting>
  <conditionalFormatting sqref="E52">
    <cfRule type="containsText" dxfId="1355" priority="24" operator="containsText" text="CADUCADO">
      <formula>NOT(ISERROR(SEARCH("CADUCADO",E52)))</formula>
    </cfRule>
  </conditionalFormatting>
  <conditionalFormatting sqref="F52">
    <cfRule type="containsText" dxfId="1354" priority="23" operator="containsText" text="ALERTA">
      <formula>NOT(ISERROR(SEARCH("ALERTA",F52)))</formula>
    </cfRule>
  </conditionalFormatting>
  <conditionalFormatting sqref="F52">
    <cfRule type="containsText" dxfId="1353" priority="22" operator="containsText" text="ALERTA">
      <formula>NOT(ISERROR(SEARCH("ALERTA",F52)))</formula>
    </cfRule>
  </conditionalFormatting>
  <conditionalFormatting sqref="E53">
    <cfRule type="containsText" dxfId="1352" priority="21" operator="containsText" text="CADUCADO">
      <formula>NOT(ISERROR(SEARCH("CADUCADO",E53)))</formula>
    </cfRule>
  </conditionalFormatting>
  <conditionalFormatting sqref="F53">
    <cfRule type="containsText" dxfId="1351" priority="20" operator="containsText" text="ALERTA">
      <formula>NOT(ISERROR(SEARCH("ALERTA",F53)))</formula>
    </cfRule>
  </conditionalFormatting>
  <conditionalFormatting sqref="F53">
    <cfRule type="containsText" dxfId="1350" priority="19" operator="containsText" text="ALERTA">
      <formula>NOT(ISERROR(SEARCH("ALERTA",F53)))</formula>
    </cfRule>
  </conditionalFormatting>
  <conditionalFormatting sqref="E54">
    <cfRule type="containsText" dxfId="1349" priority="18" operator="containsText" text="CADUCADO">
      <formula>NOT(ISERROR(SEARCH("CADUCADO",E54)))</formula>
    </cfRule>
  </conditionalFormatting>
  <conditionalFormatting sqref="F54">
    <cfRule type="containsText" dxfId="1348" priority="17" operator="containsText" text="ALERTA">
      <formula>NOT(ISERROR(SEARCH("ALERTA",F54)))</formula>
    </cfRule>
  </conditionalFormatting>
  <conditionalFormatting sqref="F54">
    <cfRule type="containsText" dxfId="1347" priority="16" operator="containsText" text="ALERTA">
      <formula>NOT(ISERROR(SEARCH("ALERTA",F54)))</formula>
    </cfRule>
  </conditionalFormatting>
  <conditionalFormatting sqref="E55:E64">
    <cfRule type="containsText" dxfId="1346" priority="15" operator="containsText" text="CADUCADO">
      <formula>NOT(ISERROR(SEARCH("CADUCADO",E55)))</formula>
    </cfRule>
  </conditionalFormatting>
  <conditionalFormatting sqref="F55:F64">
    <cfRule type="containsText" dxfId="1345" priority="14" operator="containsText" text="ALERTA">
      <formula>NOT(ISERROR(SEARCH("ALERTA",F55)))</formula>
    </cfRule>
  </conditionalFormatting>
  <conditionalFormatting sqref="F55:F64">
    <cfRule type="containsText" dxfId="1344" priority="13" operator="containsText" text="ALERTA">
      <formula>NOT(ISERROR(SEARCH("ALERTA",F55)))</formula>
    </cfRule>
  </conditionalFormatting>
  <conditionalFormatting sqref="E10">
    <cfRule type="containsText" dxfId="1343" priority="12" operator="containsText" text="CADUCADO">
      <formula>NOT(ISERROR(SEARCH("CADUCADO",E10)))</formula>
    </cfRule>
  </conditionalFormatting>
  <conditionalFormatting sqref="F10">
    <cfRule type="containsText" dxfId="1342" priority="11" operator="containsText" text="ALERTA">
      <formula>NOT(ISERROR(SEARCH("ALERTA",F10)))</formula>
    </cfRule>
  </conditionalFormatting>
  <conditionalFormatting sqref="F10">
    <cfRule type="containsText" dxfId="1341" priority="10" operator="containsText" text="ALERTA">
      <formula>NOT(ISERROR(SEARCH("ALERTA",F10)))</formula>
    </cfRule>
  </conditionalFormatting>
  <conditionalFormatting sqref="E11">
    <cfRule type="containsText" dxfId="1340" priority="9" operator="containsText" text="CADUCADO">
      <formula>NOT(ISERROR(SEARCH("CADUCADO",E11)))</formula>
    </cfRule>
  </conditionalFormatting>
  <conditionalFormatting sqref="F11">
    <cfRule type="containsText" dxfId="1339" priority="8" operator="containsText" text="ALERTA">
      <formula>NOT(ISERROR(SEARCH("ALERTA",F11)))</formula>
    </cfRule>
  </conditionalFormatting>
  <conditionalFormatting sqref="F11">
    <cfRule type="containsText" dxfId="1338" priority="7" operator="containsText" text="ALERTA">
      <formula>NOT(ISERROR(SEARCH("ALERTA",F11)))</formula>
    </cfRule>
  </conditionalFormatting>
  <conditionalFormatting sqref="E12">
    <cfRule type="containsText" dxfId="1337" priority="6" operator="containsText" text="CADUCADO">
      <formula>NOT(ISERROR(SEARCH("CADUCADO",E12)))</formula>
    </cfRule>
  </conditionalFormatting>
  <conditionalFormatting sqref="F12">
    <cfRule type="containsText" dxfId="1336" priority="5" operator="containsText" text="ALERTA">
      <formula>NOT(ISERROR(SEARCH("ALERTA",F12)))</formula>
    </cfRule>
  </conditionalFormatting>
  <conditionalFormatting sqref="F12">
    <cfRule type="containsText" dxfId="1335" priority="4" operator="containsText" text="ALERTA">
      <formula>NOT(ISERROR(SEARCH("ALERTA",F12)))</formula>
    </cfRule>
  </conditionalFormatting>
  <conditionalFormatting sqref="E56:E64">
    <cfRule type="containsText" dxfId="1334" priority="3" operator="containsText" text="CADUCADO">
      <formula>NOT(ISERROR(SEARCH("CADUCADO",E56)))</formula>
    </cfRule>
  </conditionalFormatting>
  <conditionalFormatting sqref="F56:F64">
    <cfRule type="containsText" dxfId="1333" priority="2" operator="containsText" text="ALERTA">
      <formula>NOT(ISERROR(SEARCH("ALERTA",F56)))</formula>
    </cfRule>
  </conditionalFormatting>
  <conditionalFormatting sqref="F56:F64">
    <cfRule type="containsText" dxfId="1332" priority="1" operator="containsText" text="ALERTA">
      <formula>NOT(ISERROR(SEARCH("ALERTA",F56)))</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300" r:id="rId2"/>
  <headerFooter alignWithMargins="0"/>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AA304"/>
  <sheetViews>
    <sheetView workbookViewId="0">
      <selection sqref="A1:H1"/>
    </sheetView>
  </sheetViews>
  <sheetFormatPr baseColWidth="10" defaultRowHeight="15"/>
  <cols>
    <col min="1" max="1" width="13.42578125" style="20" customWidth="1"/>
    <col min="2" max="2" width="12.5703125" style="20" customWidth="1"/>
    <col min="3" max="3" width="14.5703125" style="20" customWidth="1"/>
    <col min="4" max="4" width="15.5703125" style="20" customWidth="1"/>
    <col min="5" max="5" width="18" style="20" hidden="1" customWidth="1"/>
    <col min="6" max="6" width="15.5703125" style="20" hidden="1" customWidth="1"/>
    <col min="7" max="7" width="14.85546875" style="20" customWidth="1"/>
    <col min="8" max="8" width="32.140625" style="20" customWidth="1"/>
    <col min="9" max="9" width="42.140625" style="20" customWidth="1"/>
    <col min="10" max="10" width="25.7109375" style="20" customWidth="1"/>
    <col min="11" max="11" width="17.7109375" style="20" customWidth="1"/>
    <col min="12" max="12" width="11.42578125" style="58" hidden="1" customWidth="1"/>
    <col min="13" max="13" width="12.85546875" style="58" hidden="1" customWidth="1"/>
    <col min="14" max="14" width="17.28515625" style="58" hidden="1" customWidth="1"/>
    <col min="15" max="17" width="0" style="20" hidden="1" customWidth="1"/>
    <col min="18" max="19" width="11.42578125" style="20"/>
    <col min="20" max="28" width="0" style="20" hidden="1" customWidth="1"/>
    <col min="29" max="16384" width="11.42578125" style="20"/>
  </cols>
  <sheetData>
    <row r="1" spans="1:27">
      <c r="A1" s="2354" t="s">
        <v>4395</v>
      </c>
      <c r="B1" s="2354"/>
      <c r="C1" s="2354"/>
      <c r="D1" s="2354"/>
      <c r="E1" s="2354"/>
      <c r="F1" s="2354"/>
      <c r="G1" s="2354"/>
      <c r="H1" s="2354"/>
      <c r="I1" s="522"/>
    </row>
    <row r="2" spans="1:27" ht="30" customHeight="1" thickBot="1">
      <c r="A2" s="580" t="s">
        <v>1750</v>
      </c>
      <c r="B2" s="473"/>
      <c r="C2" s="473"/>
      <c r="D2" s="473"/>
      <c r="E2" s="473"/>
      <c r="F2" s="473"/>
      <c r="M2" s="172"/>
      <c r="S2" s="661" t="s">
        <v>3838</v>
      </c>
      <c r="T2" s="662">
        <f ca="1">TODAY()</f>
        <v>44236</v>
      </c>
    </row>
    <row r="3" spans="1:27" ht="19.5" customHeight="1" thickTop="1" thickBot="1">
      <c r="A3" s="2382" t="s">
        <v>1490</v>
      </c>
      <c r="B3" s="2376"/>
      <c r="C3" s="2376"/>
      <c r="D3" s="2376"/>
      <c r="E3" s="2377"/>
      <c r="F3" s="2377"/>
      <c r="G3" s="2376"/>
      <c r="H3" s="379"/>
      <c r="I3" s="379"/>
      <c r="J3" s="379"/>
      <c r="K3" s="378"/>
    </row>
    <row r="4" spans="1:27" ht="32.25" customHeight="1" thickTop="1">
      <c r="A4" s="693" t="s">
        <v>2033</v>
      </c>
      <c r="B4" s="694" t="s">
        <v>1489</v>
      </c>
      <c r="C4" s="694" t="s">
        <v>1491</v>
      </c>
      <c r="D4" s="736" t="s">
        <v>1492</v>
      </c>
      <c r="E4" s="738" t="s">
        <v>3836</v>
      </c>
      <c r="F4" s="738" t="s">
        <v>3837</v>
      </c>
      <c r="G4" s="737" t="s">
        <v>789</v>
      </c>
      <c r="H4" s="678" t="s">
        <v>2016</v>
      </c>
      <c r="I4" s="694" t="s">
        <v>1493</v>
      </c>
      <c r="J4" s="694" t="s">
        <v>1362</v>
      </c>
      <c r="K4" s="696" t="s">
        <v>678</v>
      </c>
      <c r="L4" s="172" t="s">
        <v>2022</v>
      </c>
      <c r="M4" s="172" t="s">
        <v>2020</v>
      </c>
      <c r="N4" s="172" t="s">
        <v>2021</v>
      </c>
      <c r="O4" s="432"/>
      <c r="P4" s="432"/>
      <c r="Q4" s="432"/>
      <c r="T4" s="823"/>
      <c r="U4" s="827">
        <v>2012</v>
      </c>
      <c r="V4" s="822">
        <v>2013</v>
      </c>
      <c r="W4" s="822">
        <v>2014</v>
      </c>
      <c r="X4" s="822">
        <v>2015</v>
      </c>
      <c r="Y4" s="822">
        <v>2016</v>
      </c>
      <c r="Z4" s="827" t="s">
        <v>3841</v>
      </c>
      <c r="AA4" s="850" t="s">
        <v>2025</v>
      </c>
    </row>
    <row r="5" spans="1:27" s="533" customFormat="1" ht="30.75" customHeight="1" thickBot="1">
      <c r="A5" s="324"/>
      <c r="B5" s="525"/>
      <c r="C5" s="526"/>
      <c r="D5" s="527"/>
      <c r="E5" s="816"/>
      <c r="F5" s="816"/>
      <c r="G5" s="528"/>
      <c r="H5" s="529"/>
      <c r="I5" s="530"/>
      <c r="J5" s="412"/>
      <c r="K5" s="531"/>
      <c r="L5" s="174"/>
      <c r="M5" s="491">
        <f>IF(ISNUMBER(FIND("/",$B5,1)),MID($B5,1,FIND("/",$B5,1)-1),$B5)</f>
        <v>0</v>
      </c>
      <c r="N5" s="491" t="str">
        <f>IF(ISNUMBER(FIND("/",$B5,1)),MID($B5,FIND("/",$B5,1)+1,LEN($B5)),"")</f>
        <v/>
      </c>
      <c r="O5" s="532"/>
      <c r="P5" s="532"/>
      <c r="Q5" s="532"/>
      <c r="T5" s="824"/>
      <c r="U5" s="828">
        <f>COUNTIFS($C$6:$C$240, "&gt;="&amp;U10, $C$6:$C$240, "&lt;="&amp;U11, $A$6:$A$240, "&lt;&gt;F")</f>
        <v>0</v>
      </c>
      <c r="V5" s="828">
        <f>COUNTIFS($C$6:$C$240, "&gt;="&amp;V10, $C$6:$C$240, "&lt;="&amp;V11, $A$6:$A$240, "&lt;&gt;F")</f>
        <v>0</v>
      </c>
      <c r="W5" s="828">
        <f>COUNTIFS($C$6:$C$240, "&gt;="&amp;W10, $C$6:$C$240, "&lt;="&amp;W11, $A$6:$A$240, "&lt;&gt;F")</f>
        <v>0</v>
      </c>
      <c r="X5" s="828">
        <f>COUNTIFS($C$6:$C$240, "&gt;="&amp;X10, $C$6:$C$240, "&lt;="&amp;X11, $A$6:$A$240, "&lt;&gt;F")</f>
        <v>0</v>
      </c>
      <c r="Y5" s="828">
        <f>COUNTIFS($C$6:$C$240, "&gt;="&amp;Y10, $C$6:$C$240, "&lt;="&amp;Y11, $A$6:$A$240, "&lt;&gt;F")</f>
        <v>0</v>
      </c>
      <c r="Z5" s="828">
        <f>COUNTIFS($C$6:$C$240,"&gt;="&amp;Z10, $C$6:$C$240, "&lt;="&amp;Z11, $A$6:$A$240, "&lt;&gt;F")</f>
        <v>0</v>
      </c>
      <c r="AA5" s="851">
        <f>SUM(U5:Y5)</f>
        <v>0</v>
      </c>
    </row>
    <row r="6" spans="1:27" ht="15.75" thickTop="1">
      <c r="A6" s="2318" t="s">
        <v>2732</v>
      </c>
      <c r="B6" s="2319"/>
      <c r="C6" s="426"/>
      <c r="D6" s="58"/>
      <c r="E6" s="58"/>
      <c r="F6" s="58"/>
      <c r="G6" s="54"/>
      <c r="H6" s="16"/>
      <c r="M6" s="58">
        <f t="shared" ref="M6:M69" si="0">IF(ISNUMBER(FIND("/",$B6,1)),MID($B6,1,FIND("/",$B6,1)-1),$B6)</f>
        <v>0</v>
      </c>
      <c r="N6" s="58" t="str">
        <f t="shared" ref="N6:N69" si="1">IF(ISNUMBER(FIND("/",$B6,1)),MID($B6,FIND("/",$B6,1)+1,LEN($B6)),"")</f>
        <v/>
      </c>
      <c r="O6" s="432"/>
      <c r="P6" s="432"/>
      <c r="Q6" s="432"/>
      <c r="T6" s="825" t="s">
        <v>3842</v>
      </c>
      <c r="U6" s="828">
        <f>COUNTIFS($C$6:$C$240, "&gt;="&amp;U10, $C$6:$C$240, "&lt;="&amp;U11, $A$6:$A$240, "&lt;&gt;F",$G$6:$G$240, "A" )</f>
        <v>0</v>
      </c>
      <c r="V6" s="828">
        <f>COUNTIFS($C$6:$C$240, "&gt;="&amp;V10, $C$6:$C$240, "&lt;="&amp;V11, $A$6:$A$240, "&lt;&gt;F",$G$6:$G$240, "A" )</f>
        <v>0</v>
      </c>
      <c r="W6" s="828">
        <f>COUNTIFS($C$6:$C$240, "&gt;="&amp;W10, $C$6:$C$240, "&lt;="&amp;W11, $A$6:$A$240, "&lt;&gt;F",$G$6:$G$240, "A" )</f>
        <v>0</v>
      </c>
      <c r="X6" s="828">
        <f>COUNTIFS($C$6:$C$240, "&gt;="&amp;X10, $C$6:$C$240, "&lt;="&amp;X11, $A$6:$A$240, "&lt;&gt;F",$G$6:$G$240, "A" )</f>
        <v>0</v>
      </c>
      <c r="Y6" s="828">
        <f>COUNTIFS($C$6:$C$240, "&gt;="&amp;Y10, $C$6:$C$240, "&lt;="&amp;Y11, $A$6:$A$240, "&lt;&gt;F",$G$6:$G$240, "A" )</f>
        <v>0</v>
      </c>
      <c r="Z6" s="828">
        <f>COUNTIFS($C$6:$C$240,"&gt;="&amp;Z11, $C$6:$C$240, "&lt;="&amp;Z12, $A$6:$A$240, "&lt;&gt;F",$G$6:$G$240, "A")</f>
        <v>0</v>
      </c>
      <c r="AA6" s="851">
        <f>SUM(U6:Y6)</f>
        <v>0</v>
      </c>
    </row>
    <row r="7" spans="1:27">
      <c r="G7" s="54"/>
      <c r="H7" s="16"/>
      <c r="M7" s="58" t="str">
        <f>IF(ISNUMBER(FIND("/",$B8,1)),MID($B8,1,FIND("/",$B8,1)-1),$B8)</f>
        <v>SISTEMAS</v>
      </c>
      <c r="N7" s="58" t="str">
        <f>IF(ISNUMBER(FIND("/",$B8,1)),MID($B8,FIND("/",$B8,1)+1,LEN($B8)),"")</f>
        <v/>
      </c>
      <c r="O7" s="432"/>
      <c r="P7" s="432"/>
      <c r="Q7" s="432"/>
      <c r="T7" s="825" t="s">
        <v>3843</v>
      </c>
      <c r="U7" s="828">
        <f>COUNTIFS($C$6:$C$240, "&gt;="&amp;U10, $C$6:$C$240, "&lt;="&amp;U11, $A$6:$A$240, "&lt;&gt;F",$G$6:$G$240, "B" )</f>
        <v>0</v>
      </c>
      <c r="V7" s="828">
        <f>COUNTIFS($C$6:$C$240, "&gt;="&amp;V10, $C$6:$C$240, "&lt;="&amp;V11, $A$6:$A$240, "&lt;&gt;F",$G$6:$G$240, "B" )</f>
        <v>0</v>
      </c>
      <c r="W7" s="828">
        <f>COUNTIFS($C$6:$C$240, "&gt;="&amp;W10, $C$6:$C$240, "&lt;="&amp;W11, $A$6:$A$240, "&lt;&gt;F",$G$6:$G$240, "B" )</f>
        <v>0</v>
      </c>
      <c r="X7" s="828">
        <f>COUNTIFS($C$6:$C$240, "&gt;="&amp;X10, $C$6:$C$240, "&lt;="&amp;X11, $A$6:$A$240, "&lt;&gt;F",$G$6:$G$240, "B" )</f>
        <v>0</v>
      </c>
      <c r="Y7" s="828">
        <f>COUNTIFS($C$6:$C$240, "&gt;="&amp;Y10, $C$6:$C$240, "&lt;="&amp;Y11, $A$6:$A$240, "&lt;&gt;F",$G$6:$G$240, "B" )</f>
        <v>0</v>
      </c>
      <c r="Z7" s="828">
        <f>COUNTIFS($C$6:$C$240,"&gt;="&amp;Z12, $C$6:$C$240, "&lt;="&amp;Z13, $A$6:$A$240, "&lt;&gt;F",$G$6:$G$240, "A")</f>
        <v>0</v>
      </c>
      <c r="AA7" s="851">
        <f>SUM(U7:Y7)</f>
        <v>0</v>
      </c>
    </row>
    <row r="8" spans="1:27" ht="45">
      <c r="A8" s="523" t="s">
        <v>2029</v>
      </c>
      <c r="B8" s="523" t="s">
        <v>2030</v>
      </c>
      <c r="C8" s="523" t="s">
        <v>2031</v>
      </c>
      <c r="D8" s="523" t="s">
        <v>2032</v>
      </c>
      <c r="E8" s="668"/>
      <c r="F8" s="668"/>
      <c r="M8" s="58">
        <f>IF(ISNUMBER(FIND("/",$B9,1)),MID($B9,1,FIND("/",$B9,1)-1),$B9)</f>
        <v>0</v>
      </c>
      <c r="N8" s="58" t="str">
        <f>IF(ISNUMBER(FIND("/",$B9,1)),MID($B9,FIND("/",$B9,1)+1,LEN($B9)),"")</f>
        <v/>
      </c>
      <c r="O8" s="432"/>
      <c r="P8" s="432"/>
      <c r="Q8" s="432"/>
      <c r="T8" s="825" t="s">
        <v>3844</v>
      </c>
      <c r="U8" s="828">
        <f>COUNTIFS($C$6:$C$240, "&gt;="&amp;U10, $C$6:$C$240, "&lt;="&amp;U11, $A$6:$A$240, "&lt;&gt;F",$G$6:$G$240, "C" )</f>
        <v>0</v>
      </c>
      <c r="V8" s="828">
        <f>COUNTIFS($C$6:$C$240, "&gt;="&amp;V10, $C$6:$C$240, "&lt;="&amp;V11, $A$6:$A$240, "&lt;&gt;F",$G$6:$G$240, "C" )</f>
        <v>0</v>
      </c>
      <c r="W8" s="828">
        <f>COUNTIFS($C$6:$C$240, "&gt;="&amp;W10, $C$6:$C$240, "&lt;="&amp;W11, $A$6:$A$240, "&lt;&gt;F",$G$6:$G$240, "C" )</f>
        <v>0</v>
      </c>
      <c r="X8" s="828">
        <f>COUNTIFS($C$6:$C$240, "&gt;="&amp;X10, $C$6:$C$240, "&lt;="&amp;X11, $A$6:$A$240, "&lt;&gt;F",$G$6:$G$240, "C" )</f>
        <v>0</v>
      </c>
      <c r="Y8" s="828">
        <f>COUNTIFS($C$6:$C$240, "&gt;="&amp;Y10, $C$6:$C$240, "&lt;="&amp;Y11, $A$6:$A$240, "&lt;&gt;F",$G$6:$G$240, "C" )</f>
        <v>0</v>
      </c>
      <c r="Z8" s="828">
        <f>COUNTIFS($C$6:$C$240,"&gt;="&amp;Z13, $C$6:$C$240, "&lt;="&amp;Z14, $A$6:$A$240, "&lt;&gt;F",$G$6:$G$240, "A")</f>
        <v>0</v>
      </c>
      <c r="AA8" s="851">
        <f>SUM(U8:Y8)</f>
        <v>0</v>
      </c>
    </row>
    <row r="9" spans="1:27" ht="15.75" thickBot="1">
      <c r="A9" s="524">
        <f>COUNTIF($A5:$A6,"P")</f>
        <v>0</v>
      </c>
      <c r="B9" s="524">
        <f>COUNTIF($A5:$A6,"S*")</f>
        <v>0</v>
      </c>
      <c r="C9" s="524">
        <f>COUNTIF($A5:$A6,"F")</f>
        <v>0</v>
      </c>
      <c r="D9" s="524">
        <f>COUNTIF($A5:$A6,"P*") + COUNTIF($A5:$A6,"S2") *2 + COUNTIF($A5:$A6,"S3") *3 + COUNTIF($A5:$A6,"S4") *4</f>
        <v>0</v>
      </c>
      <c r="E9" s="54"/>
      <c r="F9" s="54"/>
      <c r="M9" s="58" t="e">
        <f>IF(ISNUMBER(FIND("/",#REF!,1)),MID(#REF!,1,FIND("/",#REF!,1)-1),#REF!)</f>
        <v>#REF!</v>
      </c>
      <c r="N9" s="58" t="str">
        <f>IF(ISNUMBER(FIND("/",#REF!,1)),MID(#REF!,FIND("/",#REF!,1)+1,LEN(#REF!)),"")</f>
        <v/>
      </c>
      <c r="O9" s="432"/>
      <c r="P9" s="432"/>
      <c r="Q9" s="432"/>
      <c r="T9" s="826" t="s">
        <v>3845</v>
      </c>
      <c r="U9" s="829">
        <f>COUNTIFS($C$6:$C$240, "&gt;="&amp;U10, $C$6:$C$240, "&lt;="&amp;U11, $A$6:$A$240, "&lt;&gt;F",$G$6:$G$240, "D" )</f>
        <v>0</v>
      </c>
      <c r="V9" s="829">
        <f>COUNTIFS($C$6:$C$240, "&gt;="&amp;V10, $C$6:$C$240, "&lt;="&amp;V11, $A$6:$A$240, "&lt;&gt;F",$G$6:$G$240, "D" )</f>
        <v>0</v>
      </c>
      <c r="W9" s="829">
        <f>COUNTIFS($C$6:$C$240, "&gt;="&amp;W10, $C$6:$C$240, "&lt;="&amp;W11, $A$6:$A$240, "&lt;&gt;F",$G$6:$G$240, "D" )</f>
        <v>0</v>
      </c>
      <c r="X9" s="829">
        <f>COUNTIFS($C$6:$C$240, "&gt;="&amp;X10, $C$6:$C$240, "&lt;="&amp;X11, $A$6:$A$240, "&lt;&gt;F",$G$6:$G$240, "D" )</f>
        <v>0</v>
      </c>
      <c r="Y9" s="829">
        <f>COUNTIFS($C$6:$C$240, "&gt;="&amp;Y10, $C$6:$C$240, "&lt;="&amp;Y11, $A$6:$A$240, "&lt;&gt;F",$G$6:$G$240, "D" )</f>
        <v>0</v>
      </c>
      <c r="Z9" s="829">
        <f>COUNTIFS($C$6:$C$240,"&gt;="&amp;Z14, $C$6:$C$240, "&lt;="&amp;Z15, $A$6:$A$240, "&lt;&gt;F",$G$6:$G$240, "A")</f>
        <v>0</v>
      </c>
      <c r="AA9" s="852">
        <f>SUM(U9:Y9)</f>
        <v>0</v>
      </c>
    </row>
    <row r="10" spans="1:27" ht="15.75" thickTop="1">
      <c r="M10" s="58">
        <f t="shared" si="0"/>
        <v>0</v>
      </c>
      <c r="N10" s="58" t="str">
        <f t="shared" si="1"/>
        <v/>
      </c>
      <c r="O10" s="432"/>
      <c r="P10" s="432"/>
      <c r="Q10" s="432"/>
      <c r="T10" s="665"/>
      <c r="U10" s="817">
        <v>40909</v>
      </c>
      <c r="V10" s="817">
        <v>41275</v>
      </c>
      <c r="W10" s="817">
        <v>41640</v>
      </c>
      <c r="X10" s="817">
        <v>42005</v>
      </c>
      <c r="Y10" s="817">
        <v>42370</v>
      </c>
      <c r="Z10" s="817">
        <v>40909</v>
      </c>
      <c r="AA10" s="665"/>
    </row>
    <row r="11" spans="1:27">
      <c r="M11" s="58">
        <f t="shared" si="0"/>
        <v>0</v>
      </c>
      <c r="N11" s="58" t="str">
        <f t="shared" si="1"/>
        <v/>
      </c>
      <c r="O11" s="432"/>
      <c r="P11" s="432"/>
      <c r="Q11" s="432"/>
      <c r="T11" s="2"/>
      <c r="U11" s="818">
        <v>41274</v>
      </c>
      <c r="V11" s="818">
        <v>41639</v>
      </c>
      <c r="W11" s="818">
        <v>42004</v>
      </c>
      <c r="X11" s="818">
        <v>42369</v>
      </c>
      <c r="Y11" s="818">
        <v>42735</v>
      </c>
      <c r="Z11" s="818">
        <v>42735</v>
      </c>
      <c r="AA11" s="2"/>
    </row>
    <row r="12" spans="1:27">
      <c r="M12" s="58">
        <f t="shared" si="0"/>
        <v>0</v>
      </c>
      <c r="N12" s="58" t="str">
        <f t="shared" si="1"/>
        <v/>
      </c>
      <c r="O12" s="432"/>
      <c r="P12" s="432"/>
      <c r="Q12" s="432"/>
    </row>
    <row r="13" spans="1:27">
      <c r="M13" s="58">
        <f t="shared" si="0"/>
        <v>0</v>
      </c>
      <c r="N13" s="58" t="str">
        <f t="shared" si="1"/>
        <v/>
      </c>
      <c r="O13" s="432"/>
      <c r="P13" s="432"/>
      <c r="Q13" s="432"/>
    </row>
    <row r="14" spans="1:27">
      <c r="M14" s="58">
        <f t="shared" si="0"/>
        <v>0</v>
      </c>
      <c r="N14" s="58" t="str">
        <f t="shared" si="1"/>
        <v/>
      </c>
      <c r="O14" s="432"/>
      <c r="P14" s="432"/>
      <c r="Q14" s="432"/>
    </row>
    <row r="15" spans="1:27">
      <c r="M15" s="58">
        <f t="shared" si="0"/>
        <v>0</v>
      </c>
      <c r="N15" s="58" t="str">
        <f t="shared" si="1"/>
        <v/>
      </c>
      <c r="O15" s="432"/>
      <c r="P15" s="432"/>
      <c r="Q15" s="432"/>
    </row>
    <row r="16" spans="1:27">
      <c r="M16" s="58">
        <f t="shared" si="0"/>
        <v>0</v>
      </c>
      <c r="N16" s="58" t="str">
        <f t="shared" si="1"/>
        <v/>
      </c>
      <c r="O16" s="432"/>
      <c r="P16" s="432"/>
      <c r="Q16" s="432"/>
    </row>
    <row r="17" spans="13:17">
      <c r="M17" s="58">
        <f t="shared" si="0"/>
        <v>0</v>
      </c>
      <c r="N17" s="58" t="str">
        <f t="shared" si="1"/>
        <v/>
      </c>
      <c r="O17" s="432"/>
      <c r="P17" s="432"/>
      <c r="Q17" s="432"/>
    </row>
    <row r="18" spans="13:17">
      <c r="M18" s="58">
        <f t="shared" si="0"/>
        <v>0</v>
      </c>
      <c r="N18" s="58" t="str">
        <f t="shared" si="1"/>
        <v/>
      </c>
      <c r="O18" s="432"/>
      <c r="P18" s="432"/>
      <c r="Q18" s="432"/>
    </row>
    <row r="19" spans="13:17">
      <c r="M19" s="58">
        <f t="shared" si="0"/>
        <v>0</v>
      </c>
      <c r="N19" s="58" t="str">
        <f t="shared" si="1"/>
        <v/>
      </c>
      <c r="O19" s="432"/>
      <c r="P19" s="432"/>
      <c r="Q19" s="432"/>
    </row>
    <row r="20" spans="13:17">
      <c r="M20" s="58">
        <f t="shared" si="0"/>
        <v>0</v>
      </c>
      <c r="N20" s="58" t="str">
        <f t="shared" si="1"/>
        <v/>
      </c>
      <c r="O20" s="432"/>
      <c r="P20" s="432"/>
      <c r="Q20" s="432"/>
    </row>
    <row r="21" spans="13:17">
      <c r="M21" s="58">
        <f t="shared" si="0"/>
        <v>0</v>
      </c>
      <c r="N21" s="58" t="str">
        <f t="shared" si="1"/>
        <v/>
      </c>
      <c r="O21" s="432"/>
      <c r="P21" s="432"/>
      <c r="Q21" s="432"/>
    </row>
    <row r="22" spans="13:17">
      <c r="M22" s="58">
        <f t="shared" si="0"/>
        <v>0</v>
      </c>
      <c r="N22" s="58" t="str">
        <f t="shared" si="1"/>
        <v/>
      </c>
    </row>
    <row r="23" spans="13:17">
      <c r="M23" s="58">
        <f t="shared" si="0"/>
        <v>0</v>
      </c>
      <c r="N23" s="58" t="str">
        <f t="shared" si="1"/>
        <v/>
      </c>
    </row>
    <row r="24" spans="13:17">
      <c r="M24" s="58">
        <f t="shared" si="0"/>
        <v>0</v>
      </c>
      <c r="N24" s="58" t="str">
        <f t="shared" si="1"/>
        <v/>
      </c>
    </row>
    <row r="25" spans="13:17">
      <c r="M25" s="58">
        <f t="shared" si="0"/>
        <v>0</v>
      </c>
      <c r="N25" s="58" t="str">
        <f t="shared" si="1"/>
        <v/>
      </c>
    </row>
    <row r="26" spans="13:17" ht="16.5" customHeight="1">
      <c r="M26" s="58">
        <f t="shared" si="0"/>
        <v>0</v>
      </c>
      <c r="N26" s="58" t="str">
        <f t="shared" si="1"/>
        <v/>
      </c>
    </row>
    <row r="27" spans="13:17">
      <c r="M27" s="58">
        <f t="shared" si="0"/>
        <v>0</v>
      </c>
      <c r="N27" s="58" t="str">
        <f t="shared" si="1"/>
        <v/>
      </c>
    </row>
    <row r="28" spans="13:17">
      <c r="M28" s="58">
        <f t="shared" si="0"/>
        <v>0</v>
      </c>
      <c r="N28" s="58" t="str">
        <f t="shared" si="1"/>
        <v/>
      </c>
    </row>
    <row r="29" spans="13:17">
      <c r="M29" s="58">
        <f t="shared" si="0"/>
        <v>0</v>
      </c>
      <c r="N29" s="58" t="str">
        <f t="shared" si="1"/>
        <v/>
      </c>
    </row>
    <row r="30" spans="13:17">
      <c r="M30" s="58">
        <f t="shared" si="0"/>
        <v>0</v>
      </c>
      <c r="N30" s="58" t="str">
        <f t="shared" si="1"/>
        <v/>
      </c>
    </row>
    <row r="31" spans="13:17">
      <c r="M31" s="58">
        <f t="shared" si="0"/>
        <v>0</v>
      </c>
      <c r="N31" s="58" t="str">
        <f t="shared" si="1"/>
        <v/>
      </c>
    </row>
    <row r="32" spans="13:17">
      <c r="M32" s="58">
        <f t="shared" si="0"/>
        <v>0</v>
      </c>
      <c r="N32" s="58" t="str">
        <f t="shared" si="1"/>
        <v/>
      </c>
    </row>
    <row r="33" spans="13:14">
      <c r="M33" s="58">
        <f t="shared" si="0"/>
        <v>0</v>
      </c>
      <c r="N33" s="58" t="str">
        <f t="shared" si="1"/>
        <v/>
      </c>
    </row>
    <row r="34" spans="13:14">
      <c r="M34" s="58">
        <f t="shared" si="0"/>
        <v>0</v>
      </c>
      <c r="N34" s="58" t="str">
        <f t="shared" si="1"/>
        <v/>
      </c>
    </row>
    <row r="35" spans="13:14">
      <c r="M35" s="58">
        <f t="shared" si="0"/>
        <v>0</v>
      </c>
      <c r="N35" s="58" t="str">
        <f t="shared" si="1"/>
        <v/>
      </c>
    </row>
    <row r="36" spans="13:14">
      <c r="M36" s="58">
        <f t="shared" si="0"/>
        <v>0</v>
      </c>
      <c r="N36" s="58" t="str">
        <f t="shared" si="1"/>
        <v/>
      </c>
    </row>
    <row r="37" spans="13:14">
      <c r="M37" s="58">
        <f t="shared" si="0"/>
        <v>0</v>
      </c>
      <c r="N37" s="58" t="str">
        <f t="shared" si="1"/>
        <v/>
      </c>
    </row>
    <row r="38" spans="13:14">
      <c r="M38" s="58">
        <f t="shared" si="0"/>
        <v>0</v>
      </c>
      <c r="N38" s="58" t="str">
        <f t="shared" si="1"/>
        <v/>
      </c>
    </row>
    <row r="39" spans="13:14">
      <c r="M39" s="58">
        <f t="shared" si="0"/>
        <v>0</v>
      </c>
      <c r="N39" s="58" t="str">
        <f t="shared" si="1"/>
        <v/>
      </c>
    </row>
    <row r="40" spans="13:14">
      <c r="M40" s="58">
        <f t="shared" si="0"/>
        <v>0</v>
      </c>
      <c r="N40" s="58" t="str">
        <f t="shared" si="1"/>
        <v/>
      </c>
    </row>
    <row r="41" spans="13:14">
      <c r="M41" s="58">
        <f t="shared" si="0"/>
        <v>0</v>
      </c>
      <c r="N41" s="58" t="str">
        <f t="shared" si="1"/>
        <v/>
      </c>
    </row>
    <row r="42" spans="13:14">
      <c r="M42" s="58">
        <f t="shared" si="0"/>
        <v>0</v>
      </c>
      <c r="N42" s="58" t="str">
        <f t="shared" si="1"/>
        <v/>
      </c>
    </row>
    <row r="43" spans="13:14">
      <c r="M43" s="58">
        <f t="shared" si="0"/>
        <v>0</v>
      </c>
      <c r="N43" s="58" t="str">
        <f t="shared" si="1"/>
        <v/>
      </c>
    </row>
    <row r="44" spans="13:14">
      <c r="M44" s="58">
        <f t="shared" si="0"/>
        <v>0</v>
      </c>
      <c r="N44" s="58" t="str">
        <f t="shared" si="1"/>
        <v/>
      </c>
    </row>
    <row r="45" spans="13:14">
      <c r="M45" s="58">
        <f t="shared" si="0"/>
        <v>0</v>
      </c>
      <c r="N45" s="58" t="str">
        <f t="shared" si="1"/>
        <v/>
      </c>
    </row>
    <row r="46" spans="13:14">
      <c r="M46" s="58">
        <f t="shared" si="0"/>
        <v>0</v>
      </c>
      <c r="N46" s="58" t="str">
        <f t="shared" si="1"/>
        <v/>
      </c>
    </row>
    <row r="47" spans="13:14">
      <c r="M47" s="58">
        <f t="shared" si="0"/>
        <v>0</v>
      </c>
      <c r="N47" s="58" t="str">
        <f t="shared" si="1"/>
        <v/>
      </c>
    </row>
    <row r="48" spans="13:14">
      <c r="M48" s="58">
        <f t="shared" si="0"/>
        <v>0</v>
      </c>
      <c r="N48" s="58" t="str">
        <f t="shared" si="1"/>
        <v/>
      </c>
    </row>
    <row r="49" spans="12:14">
      <c r="M49" s="58">
        <f t="shared" si="0"/>
        <v>0</v>
      </c>
      <c r="N49" s="58" t="str">
        <f t="shared" si="1"/>
        <v/>
      </c>
    </row>
    <row r="50" spans="12:14">
      <c r="L50" s="491"/>
      <c r="M50" s="58">
        <f t="shared" si="0"/>
        <v>0</v>
      </c>
      <c r="N50" s="58" t="str">
        <f t="shared" si="1"/>
        <v/>
      </c>
    </row>
    <row r="51" spans="12:14">
      <c r="L51" s="491"/>
      <c r="M51" s="58">
        <f t="shared" si="0"/>
        <v>0</v>
      </c>
      <c r="N51" s="58" t="str">
        <f t="shared" si="1"/>
        <v/>
      </c>
    </row>
    <row r="52" spans="12:14">
      <c r="M52" s="58">
        <f t="shared" si="0"/>
        <v>0</v>
      </c>
      <c r="N52" s="58" t="str">
        <f t="shared" si="1"/>
        <v/>
      </c>
    </row>
    <row r="53" spans="12:14">
      <c r="M53" s="58">
        <f t="shared" si="0"/>
        <v>0</v>
      </c>
      <c r="N53" s="58" t="str">
        <f t="shared" si="1"/>
        <v/>
      </c>
    </row>
    <row r="54" spans="12:14">
      <c r="M54" s="58">
        <f t="shared" si="0"/>
        <v>0</v>
      </c>
      <c r="N54" s="58" t="str">
        <f t="shared" si="1"/>
        <v/>
      </c>
    </row>
    <row r="55" spans="12:14">
      <c r="M55" s="58">
        <f t="shared" si="0"/>
        <v>0</v>
      </c>
      <c r="N55" s="58" t="str">
        <f t="shared" si="1"/>
        <v/>
      </c>
    </row>
    <row r="56" spans="12:14">
      <c r="M56" s="58">
        <f t="shared" si="0"/>
        <v>0</v>
      </c>
      <c r="N56" s="58" t="str">
        <f t="shared" si="1"/>
        <v/>
      </c>
    </row>
    <row r="57" spans="12:14">
      <c r="M57" s="58">
        <f t="shared" si="0"/>
        <v>0</v>
      </c>
      <c r="N57" s="58" t="str">
        <f t="shared" si="1"/>
        <v/>
      </c>
    </row>
    <row r="58" spans="12:14">
      <c r="M58" s="58">
        <f t="shared" si="0"/>
        <v>0</v>
      </c>
      <c r="N58" s="58" t="str">
        <f t="shared" si="1"/>
        <v/>
      </c>
    </row>
    <row r="59" spans="12:14">
      <c r="M59" s="58">
        <f t="shared" si="0"/>
        <v>0</v>
      </c>
      <c r="N59" s="58" t="str">
        <f t="shared" si="1"/>
        <v/>
      </c>
    </row>
    <row r="60" spans="12:14">
      <c r="M60" s="58">
        <f t="shared" si="0"/>
        <v>0</v>
      </c>
      <c r="N60" s="58" t="str">
        <f t="shared" si="1"/>
        <v/>
      </c>
    </row>
    <row r="61" spans="12:14">
      <c r="M61" s="58">
        <f t="shared" si="0"/>
        <v>0</v>
      </c>
      <c r="N61" s="58" t="str">
        <f t="shared" si="1"/>
        <v/>
      </c>
    </row>
    <row r="62" spans="12:14">
      <c r="M62" s="58">
        <f t="shared" si="0"/>
        <v>0</v>
      </c>
      <c r="N62" s="58" t="str">
        <f t="shared" si="1"/>
        <v/>
      </c>
    </row>
    <row r="63" spans="12:14">
      <c r="M63" s="58">
        <f t="shared" si="0"/>
        <v>0</v>
      </c>
      <c r="N63" s="58" t="str">
        <f t="shared" si="1"/>
        <v/>
      </c>
    </row>
    <row r="64" spans="12:14">
      <c r="M64" s="58">
        <f t="shared" si="0"/>
        <v>0</v>
      </c>
      <c r="N64" s="58" t="str">
        <f t="shared" si="1"/>
        <v/>
      </c>
    </row>
    <row r="65" spans="13:14">
      <c r="M65" s="58">
        <f t="shared" si="0"/>
        <v>0</v>
      </c>
      <c r="N65" s="58" t="str">
        <f t="shared" si="1"/>
        <v/>
      </c>
    </row>
    <row r="66" spans="13:14">
      <c r="M66" s="58">
        <f t="shared" si="0"/>
        <v>0</v>
      </c>
      <c r="N66" s="58" t="str">
        <f t="shared" si="1"/>
        <v/>
      </c>
    </row>
    <row r="67" spans="13:14">
      <c r="M67" s="58">
        <f t="shared" si="0"/>
        <v>0</v>
      </c>
      <c r="N67" s="58" t="str">
        <f t="shared" si="1"/>
        <v/>
      </c>
    </row>
    <row r="68" spans="13:14">
      <c r="M68" s="58">
        <f t="shared" si="0"/>
        <v>0</v>
      </c>
      <c r="N68" s="58" t="str">
        <f t="shared" si="1"/>
        <v/>
      </c>
    </row>
    <row r="69" spans="13:14">
      <c r="M69" s="58">
        <f t="shared" si="0"/>
        <v>0</v>
      </c>
      <c r="N69" s="58" t="str">
        <f t="shared" si="1"/>
        <v/>
      </c>
    </row>
    <row r="70" spans="13:14">
      <c r="M70" s="58">
        <f t="shared" ref="M70:M133" si="2">IF(ISNUMBER(FIND("/",$B70,1)),MID($B70,1,FIND("/",$B70,1)-1),$B70)</f>
        <v>0</v>
      </c>
      <c r="N70" s="58" t="str">
        <f t="shared" ref="N70:N133" si="3">IF(ISNUMBER(FIND("/",$B70,1)),MID($B70,FIND("/",$B70,1)+1,LEN($B70)),"")</f>
        <v/>
      </c>
    </row>
    <row r="71" spans="13:14">
      <c r="M71" s="58">
        <f t="shared" si="2"/>
        <v>0</v>
      </c>
      <c r="N71" s="58" t="str">
        <f t="shared" si="3"/>
        <v/>
      </c>
    </row>
    <row r="72" spans="13:14">
      <c r="M72" s="58">
        <f t="shared" si="2"/>
        <v>0</v>
      </c>
      <c r="N72" s="58" t="str">
        <f t="shared" si="3"/>
        <v/>
      </c>
    </row>
    <row r="73" spans="13:14">
      <c r="M73" s="58">
        <f t="shared" si="2"/>
        <v>0</v>
      </c>
      <c r="N73" s="58" t="str">
        <f t="shared" si="3"/>
        <v/>
      </c>
    </row>
    <row r="74" spans="13:14">
      <c r="M74" s="58">
        <f t="shared" si="2"/>
        <v>0</v>
      </c>
      <c r="N74" s="58" t="str">
        <f t="shared" si="3"/>
        <v/>
      </c>
    </row>
    <row r="75" spans="13:14">
      <c r="M75" s="58">
        <f t="shared" si="2"/>
        <v>0</v>
      </c>
      <c r="N75" s="58" t="str">
        <f t="shared" si="3"/>
        <v/>
      </c>
    </row>
    <row r="76" spans="13:14">
      <c r="M76" s="58">
        <f t="shared" si="2"/>
        <v>0</v>
      </c>
      <c r="N76" s="58" t="str">
        <f t="shared" si="3"/>
        <v/>
      </c>
    </row>
    <row r="77" spans="13:14">
      <c r="M77" s="58">
        <f t="shared" si="2"/>
        <v>0</v>
      </c>
      <c r="N77" s="58" t="str">
        <f t="shared" si="3"/>
        <v/>
      </c>
    </row>
    <row r="78" spans="13:14">
      <c r="M78" s="58">
        <f t="shared" si="2"/>
        <v>0</v>
      </c>
      <c r="N78" s="58" t="str">
        <f t="shared" si="3"/>
        <v/>
      </c>
    </row>
    <row r="79" spans="13:14">
      <c r="M79" s="58">
        <f t="shared" si="2"/>
        <v>0</v>
      </c>
      <c r="N79" s="58" t="str">
        <f t="shared" si="3"/>
        <v/>
      </c>
    </row>
    <row r="80" spans="13:14">
      <c r="M80" s="58">
        <f t="shared" si="2"/>
        <v>0</v>
      </c>
      <c r="N80" s="58" t="str">
        <f t="shared" si="3"/>
        <v/>
      </c>
    </row>
    <row r="81" spans="12:14">
      <c r="M81" s="58">
        <f t="shared" si="2"/>
        <v>0</v>
      </c>
      <c r="N81" s="58" t="str">
        <f t="shared" si="3"/>
        <v/>
      </c>
    </row>
    <row r="82" spans="12:14">
      <c r="M82" s="58">
        <f t="shared" si="2"/>
        <v>0</v>
      </c>
      <c r="N82" s="58" t="str">
        <f t="shared" si="3"/>
        <v/>
      </c>
    </row>
    <row r="83" spans="12:14">
      <c r="M83" s="58">
        <f t="shared" si="2"/>
        <v>0</v>
      </c>
      <c r="N83" s="58" t="str">
        <f t="shared" si="3"/>
        <v/>
      </c>
    </row>
    <row r="84" spans="12:14">
      <c r="M84" s="58">
        <f t="shared" si="2"/>
        <v>0</v>
      </c>
      <c r="N84" s="58" t="str">
        <f t="shared" si="3"/>
        <v/>
      </c>
    </row>
    <row r="85" spans="12:14">
      <c r="M85" s="58">
        <f t="shared" si="2"/>
        <v>0</v>
      </c>
      <c r="N85" s="58" t="str">
        <f t="shared" si="3"/>
        <v/>
      </c>
    </row>
    <row r="86" spans="12:14">
      <c r="M86" s="58">
        <f t="shared" si="2"/>
        <v>0</v>
      </c>
      <c r="N86" s="58" t="str">
        <f t="shared" si="3"/>
        <v/>
      </c>
    </row>
    <row r="87" spans="12:14">
      <c r="M87" s="58">
        <f t="shared" si="2"/>
        <v>0</v>
      </c>
      <c r="N87" s="58" t="str">
        <f t="shared" si="3"/>
        <v/>
      </c>
    </row>
    <row r="88" spans="12:14">
      <c r="M88" s="58">
        <f t="shared" si="2"/>
        <v>0</v>
      </c>
      <c r="N88" s="58" t="str">
        <f t="shared" si="3"/>
        <v/>
      </c>
    </row>
    <row r="89" spans="12:14">
      <c r="M89" s="58">
        <f t="shared" si="2"/>
        <v>0</v>
      </c>
      <c r="N89" s="58" t="str">
        <f t="shared" si="3"/>
        <v/>
      </c>
    </row>
    <row r="90" spans="12:14">
      <c r="M90" s="58">
        <f t="shared" si="2"/>
        <v>0</v>
      </c>
      <c r="N90" s="58" t="str">
        <f t="shared" si="3"/>
        <v/>
      </c>
    </row>
    <row r="91" spans="12:14">
      <c r="M91" s="58">
        <f t="shared" si="2"/>
        <v>0</v>
      </c>
      <c r="N91" s="58" t="str">
        <f t="shared" si="3"/>
        <v/>
      </c>
    </row>
    <row r="92" spans="12:14">
      <c r="L92" s="492"/>
      <c r="M92" s="58">
        <f t="shared" si="2"/>
        <v>0</v>
      </c>
      <c r="N92" s="58" t="str">
        <f t="shared" si="3"/>
        <v/>
      </c>
    </row>
    <row r="93" spans="12:14">
      <c r="M93" s="58">
        <f t="shared" si="2"/>
        <v>0</v>
      </c>
      <c r="N93" s="58" t="str">
        <f t="shared" si="3"/>
        <v/>
      </c>
    </row>
    <row r="94" spans="12:14">
      <c r="M94" s="58">
        <f t="shared" si="2"/>
        <v>0</v>
      </c>
      <c r="N94" s="58" t="str">
        <f t="shared" si="3"/>
        <v/>
      </c>
    </row>
    <row r="95" spans="12:14">
      <c r="M95" s="58">
        <f t="shared" si="2"/>
        <v>0</v>
      </c>
      <c r="N95" s="58" t="str">
        <f t="shared" si="3"/>
        <v/>
      </c>
    </row>
    <row r="96" spans="12:14">
      <c r="M96" s="58">
        <f t="shared" si="2"/>
        <v>0</v>
      </c>
      <c r="N96" s="58" t="str">
        <f t="shared" si="3"/>
        <v/>
      </c>
    </row>
    <row r="97" spans="13:14">
      <c r="M97" s="58">
        <f t="shared" si="2"/>
        <v>0</v>
      </c>
      <c r="N97" s="58" t="str">
        <f t="shared" si="3"/>
        <v/>
      </c>
    </row>
    <row r="98" spans="13:14">
      <c r="M98" s="58">
        <f t="shared" si="2"/>
        <v>0</v>
      </c>
      <c r="N98" s="58" t="str">
        <f t="shared" si="3"/>
        <v/>
      </c>
    </row>
    <row r="99" spans="13:14">
      <c r="M99" s="58">
        <f t="shared" si="2"/>
        <v>0</v>
      </c>
      <c r="N99" s="58" t="str">
        <f t="shared" si="3"/>
        <v/>
      </c>
    </row>
    <row r="100" spans="13:14">
      <c r="M100" s="58">
        <f t="shared" si="2"/>
        <v>0</v>
      </c>
      <c r="N100" s="58" t="str">
        <f t="shared" si="3"/>
        <v/>
      </c>
    </row>
    <row r="101" spans="13:14">
      <c r="M101" s="58">
        <f t="shared" si="2"/>
        <v>0</v>
      </c>
      <c r="N101" s="58" t="str">
        <f t="shared" si="3"/>
        <v/>
      </c>
    </row>
    <row r="102" spans="13:14">
      <c r="M102" s="58">
        <f t="shared" si="2"/>
        <v>0</v>
      </c>
      <c r="N102" s="58" t="str">
        <f t="shared" si="3"/>
        <v/>
      </c>
    </row>
    <row r="103" spans="13:14">
      <c r="M103" s="58">
        <f t="shared" si="2"/>
        <v>0</v>
      </c>
      <c r="N103" s="58" t="str">
        <f t="shared" si="3"/>
        <v/>
      </c>
    </row>
    <row r="104" spans="13:14">
      <c r="M104" s="58">
        <f t="shared" si="2"/>
        <v>0</v>
      </c>
      <c r="N104" s="58" t="str">
        <f t="shared" si="3"/>
        <v/>
      </c>
    </row>
    <row r="105" spans="13:14">
      <c r="M105" s="58">
        <f t="shared" si="2"/>
        <v>0</v>
      </c>
      <c r="N105" s="58" t="str">
        <f t="shared" si="3"/>
        <v/>
      </c>
    </row>
    <row r="106" spans="13:14">
      <c r="M106" s="58">
        <f t="shared" si="2"/>
        <v>0</v>
      </c>
      <c r="N106" s="58" t="str">
        <f t="shared" si="3"/>
        <v/>
      </c>
    </row>
    <row r="107" spans="13:14">
      <c r="M107" s="58">
        <f t="shared" si="2"/>
        <v>0</v>
      </c>
      <c r="N107" s="58" t="str">
        <f t="shared" si="3"/>
        <v/>
      </c>
    </row>
    <row r="108" spans="13:14">
      <c r="M108" s="58">
        <f t="shared" si="2"/>
        <v>0</v>
      </c>
      <c r="N108" s="58" t="str">
        <f t="shared" si="3"/>
        <v/>
      </c>
    </row>
    <row r="109" spans="13:14">
      <c r="M109" s="58">
        <f t="shared" si="2"/>
        <v>0</v>
      </c>
      <c r="N109" s="58" t="str">
        <f t="shared" si="3"/>
        <v/>
      </c>
    </row>
    <row r="110" spans="13:14">
      <c r="M110" s="58">
        <f t="shared" si="2"/>
        <v>0</v>
      </c>
      <c r="N110" s="58" t="str">
        <f t="shared" si="3"/>
        <v/>
      </c>
    </row>
    <row r="111" spans="13:14">
      <c r="M111" s="58">
        <f t="shared" si="2"/>
        <v>0</v>
      </c>
      <c r="N111" s="58" t="str">
        <f t="shared" si="3"/>
        <v/>
      </c>
    </row>
    <row r="112" spans="13:14">
      <c r="M112" s="58">
        <f t="shared" si="2"/>
        <v>0</v>
      </c>
      <c r="N112" s="58" t="str">
        <f t="shared" si="3"/>
        <v/>
      </c>
    </row>
    <row r="113" spans="13:14">
      <c r="M113" s="58">
        <f t="shared" si="2"/>
        <v>0</v>
      </c>
      <c r="N113" s="58" t="str">
        <f t="shared" si="3"/>
        <v/>
      </c>
    </row>
    <row r="114" spans="13:14">
      <c r="M114" s="58">
        <f t="shared" si="2"/>
        <v>0</v>
      </c>
      <c r="N114" s="58" t="str">
        <f t="shared" si="3"/>
        <v/>
      </c>
    </row>
    <row r="115" spans="13:14">
      <c r="M115" s="58">
        <f t="shared" si="2"/>
        <v>0</v>
      </c>
      <c r="N115" s="58" t="str">
        <f t="shared" si="3"/>
        <v/>
      </c>
    </row>
    <row r="116" spans="13:14">
      <c r="M116" s="58">
        <f t="shared" si="2"/>
        <v>0</v>
      </c>
      <c r="N116" s="58" t="str">
        <f t="shared" si="3"/>
        <v/>
      </c>
    </row>
    <row r="117" spans="13:14">
      <c r="M117" s="58">
        <f t="shared" si="2"/>
        <v>0</v>
      </c>
      <c r="N117" s="58" t="str">
        <f t="shared" si="3"/>
        <v/>
      </c>
    </row>
    <row r="118" spans="13:14">
      <c r="M118" s="58">
        <f t="shared" si="2"/>
        <v>0</v>
      </c>
      <c r="N118" s="58" t="str">
        <f t="shared" si="3"/>
        <v/>
      </c>
    </row>
    <row r="119" spans="13:14">
      <c r="M119" s="58">
        <f t="shared" si="2"/>
        <v>0</v>
      </c>
      <c r="N119" s="58" t="str">
        <f t="shared" si="3"/>
        <v/>
      </c>
    </row>
    <row r="120" spans="13:14">
      <c r="M120" s="58">
        <f t="shared" si="2"/>
        <v>0</v>
      </c>
      <c r="N120" s="58" t="str">
        <f t="shared" si="3"/>
        <v/>
      </c>
    </row>
    <row r="121" spans="13:14">
      <c r="M121" s="58">
        <f t="shared" si="2"/>
        <v>0</v>
      </c>
      <c r="N121" s="58" t="str">
        <f t="shared" si="3"/>
        <v/>
      </c>
    </row>
    <row r="122" spans="13:14">
      <c r="M122" s="58">
        <f t="shared" si="2"/>
        <v>0</v>
      </c>
      <c r="N122" s="58" t="str">
        <f t="shared" si="3"/>
        <v/>
      </c>
    </row>
    <row r="123" spans="13:14">
      <c r="M123" s="58">
        <f t="shared" si="2"/>
        <v>0</v>
      </c>
      <c r="N123" s="58" t="str">
        <f t="shared" si="3"/>
        <v/>
      </c>
    </row>
    <row r="124" spans="13:14">
      <c r="M124" s="58">
        <f t="shared" si="2"/>
        <v>0</v>
      </c>
      <c r="N124" s="58" t="str">
        <f t="shared" si="3"/>
        <v/>
      </c>
    </row>
    <row r="125" spans="13:14">
      <c r="M125" s="58">
        <f t="shared" si="2"/>
        <v>0</v>
      </c>
      <c r="N125" s="58" t="str">
        <f t="shared" si="3"/>
        <v/>
      </c>
    </row>
    <row r="126" spans="13:14">
      <c r="M126" s="58">
        <f t="shared" si="2"/>
        <v>0</v>
      </c>
      <c r="N126" s="58" t="str">
        <f t="shared" si="3"/>
        <v/>
      </c>
    </row>
    <row r="127" spans="13:14">
      <c r="M127" s="58">
        <f t="shared" si="2"/>
        <v>0</v>
      </c>
      <c r="N127" s="58" t="str">
        <f t="shared" si="3"/>
        <v/>
      </c>
    </row>
    <row r="128" spans="13:14">
      <c r="M128" s="58">
        <f t="shared" si="2"/>
        <v>0</v>
      </c>
      <c r="N128" s="58" t="str">
        <f t="shared" si="3"/>
        <v/>
      </c>
    </row>
    <row r="129" spans="13:14">
      <c r="M129" s="58">
        <f t="shared" si="2"/>
        <v>0</v>
      </c>
      <c r="N129" s="58" t="str">
        <f t="shared" si="3"/>
        <v/>
      </c>
    </row>
    <row r="130" spans="13:14">
      <c r="M130" s="58">
        <f t="shared" si="2"/>
        <v>0</v>
      </c>
      <c r="N130" s="58" t="str">
        <f t="shared" si="3"/>
        <v/>
      </c>
    </row>
    <row r="131" spans="13:14">
      <c r="M131" s="58">
        <f t="shared" si="2"/>
        <v>0</v>
      </c>
      <c r="N131" s="58" t="str">
        <f t="shared" si="3"/>
        <v/>
      </c>
    </row>
    <row r="132" spans="13:14">
      <c r="M132" s="58">
        <f t="shared" si="2"/>
        <v>0</v>
      </c>
      <c r="N132" s="58" t="str">
        <f t="shared" si="3"/>
        <v/>
      </c>
    </row>
    <row r="133" spans="13:14">
      <c r="M133" s="58">
        <f t="shared" si="2"/>
        <v>0</v>
      </c>
      <c r="N133" s="58" t="str">
        <f t="shared" si="3"/>
        <v/>
      </c>
    </row>
    <row r="134" spans="13:14">
      <c r="M134" s="58">
        <f t="shared" ref="M134:M197" si="4">IF(ISNUMBER(FIND("/",$B134,1)),MID($B134,1,FIND("/",$B134,1)-1),$B134)</f>
        <v>0</v>
      </c>
      <c r="N134" s="58" t="str">
        <f t="shared" ref="N134:N197" si="5">IF(ISNUMBER(FIND("/",$B134,1)),MID($B134,FIND("/",$B134,1)+1,LEN($B134)),"")</f>
        <v/>
      </c>
    </row>
    <row r="135" spans="13:14">
      <c r="M135" s="58">
        <f t="shared" si="4"/>
        <v>0</v>
      </c>
      <c r="N135" s="58" t="str">
        <f t="shared" si="5"/>
        <v/>
      </c>
    </row>
    <row r="136" spans="13:14">
      <c r="M136" s="58">
        <f t="shared" si="4"/>
        <v>0</v>
      </c>
      <c r="N136" s="58" t="str">
        <f t="shared" si="5"/>
        <v/>
      </c>
    </row>
    <row r="137" spans="13:14">
      <c r="M137" s="58">
        <f t="shared" si="4"/>
        <v>0</v>
      </c>
      <c r="N137" s="58" t="str">
        <f t="shared" si="5"/>
        <v/>
      </c>
    </row>
    <row r="138" spans="13:14">
      <c r="M138" s="58">
        <f t="shared" si="4"/>
        <v>0</v>
      </c>
      <c r="N138" s="58" t="str">
        <f t="shared" si="5"/>
        <v/>
      </c>
    </row>
    <row r="139" spans="13:14">
      <c r="M139" s="58">
        <f t="shared" si="4"/>
        <v>0</v>
      </c>
      <c r="N139" s="58" t="str">
        <f t="shared" si="5"/>
        <v/>
      </c>
    </row>
    <row r="140" spans="13:14">
      <c r="M140" s="58">
        <f t="shared" si="4"/>
        <v>0</v>
      </c>
      <c r="N140" s="58" t="str">
        <f t="shared" si="5"/>
        <v/>
      </c>
    </row>
    <row r="141" spans="13:14">
      <c r="M141" s="58">
        <f t="shared" si="4"/>
        <v>0</v>
      </c>
      <c r="N141" s="58" t="str">
        <f t="shared" si="5"/>
        <v/>
      </c>
    </row>
    <row r="142" spans="13:14">
      <c r="M142" s="58">
        <f t="shared" si="4"/>
        <v>0</v>
      </c>
      <c r="N142" s="58" t="str">
        <f t="shared" si="5"/>
        <v/>
      </c>
    </row>
    <row r="143" spans="13:14">
      <c r="M143" s="58">
        <f t="shared" si="4"/>
        <v>0</v>
      </c>
      <c r="N143" s="58" t="str">
        <f t="shared" si="5"/>
        <v/>
      </c>
    </row>
    <row r="144" spans="13:14">
      <c r="M144" s="58">
        <f t="shared" si="4"/>
        <v>0</v>
      </c>
      <c r="N144" s="58" t="str">
        <f t="shared" si="5"/>
        <v/>
      </c>
    </row>
    <row r="145" spans="13:14">
      <c r="M145" s="58">
        <f t="shared" si="4"/>
        <v>0</v>
      </c>
      <c r="N145" s="58" t="str">
        <f t="shared" si="5"/>
        <v/>
      </c>
    </row>
    <row r="146" spans="13:14">
      <c r="M146" s="58">
        <f t="shared" si="4"/>
        <v>0</v>
      </c>
      <c r="N146" s="58" t="str">
        <f t="shared" si="5"/>
        <v/>
      </c>
    </row>
    <row r="147" spans="13:14">
      <c r="M147" s="58">
        <f t="shared" si="4"/>
        <v>0</v>
      </c>
      <c r="N147" s="58" t="str">
        <f t="shared" si="5"/>
        <v/>
      </c>
    </row>
    <row r="148" spans="13:14">
      <c r="M148" s="58">
        <f t="shared" si="4"/>
        <v>0</v>
      </c>
      <c r="N148" s="58" t="str">
        <f t="shared" si="5"/>
        <v/>
      </c>
    </row>
    <row r="149" spans="13:14">
      <c r="M149" s="58">
        <f t="shared" si="4"/>
        <v>0</v>
      </c>
      <c r="N149" s="58" t="str">
        <f t="shared" si="5"/>
        <v/>
      </c>
    </row>
    <row r="150" spans="13:14">
      <c r="M150" s="58">
        <f t="shared" si="4"/>
        <v>0</v>
      </c>
      <c r="N150" s="58" t="str">
        <f t="shared" si="5"/>
        <v/>
      </c>
    </row>
    <row r="151" spans="13:14">
      <c r="M151" s="58">
        <f t="shared" si="4"/>
        <v>0</v>
      </c>
      <c r="N151" s="58" t="str">
        <f t="shared" si="5"/>
        <v/>
      </c>
    </row>
    <row r="152" spans="13:14">
      <c r="M152" s="58">
        <f t="shared" si="4"/>
        <v>0</v>
      </c>
      <c r="N152" s="58" t="str">
        <f t="shared" si="5"/>
        <v/>
      </c>
    </row>
    <row r="153" spans="13:14">
      <c r="M153" s="58">
        <f t="shared" si="4"/>
        <v>0</v>
      </c>
      <c r="N153" s="58" t="str">
        <f t="shared" si="5"/>
        <v/>
      </c>
    </row>
    <row r="154" spans="13:14">
      <c r="M154" s="58">
        <f t="shared" si="4"/>
        <v>0</v>
      </c>
      <c r="N154" s="58" t="str">
        <f t="shared" si="5"/>
        <v/>
      </c>
    </row>
    <row r="155" spans="13:14">
      <c r="M155" s="58">
        <f t="shared" si="4"/>
        <v>0</v>
      </c>
      <c r="N155" s="58" t="str">
        <f t="shared" si="5"/>
        <v/>
      </c>
    </row>
    <row r="156" spans="13:14">
      <c r="M156" s="58">
        <f t="shared" si="4"/>
        <v>0</v>
      </c>
      <c r="N156" s="58" t="str">
        <f t="shared" si="5"/>
        <v/>
      </c>
    </row>
    <row r="157" spans="13:14">
      <c r="M157" s="58">
        <f t="shared" si="4"/>
        <v>0</v>
      </c>
      <c r="N157" s="58" t="str">
        <f t="shared" si="5"/>
        <v/>
      </c>
    </row>
    <row r="158" spans="13:14">
      <c r="M158" s="58">
        <f t="shared" si="4"/>
        <v>0</v>
      </c>
      <c r="N158" s="58" t="str">
        <f t="shared" si="5"/>
        <v/>
      </c>
    </row>
    <row r="159" spans="13:14">
      <c r="M159" s="58">
        <f t="shared" si="4"/>
        <v>0</v>
      </c>
      <c r="N159" s="58" t="str">
        <f t="shared" si="5"/>
        <v/>
      </c>
    </row>
    <row r="160" spans="13:14">
      <c r="M160" s="58">
        <f t="shared" si="4"/>
        <v>0</v>
      </c>
      <c r="N160" s="58" t="str">
        <f t="shared" si="5"/>
        <v/>
      </c>
    </row>
    <row r="161" spans="12:14">
      <c r="M161" s="58">
        <f t="shared" si="4"/>
        <v>0</v>
      </c>
      <c r="N161" s="58" t="str">
        <f t="shared" si="5"/>
        <v/>
      </c>
    </row>
    <row r="162" spans="12:14">
      <c r="M162" s="58">
        <f t="shared" si="4"/>
        <v>0</v>
      </c>
      <c r="N162" s="58" t="str">
        <f t="shared" si="5"/>
        <v/>
      </c>
    </row>
    <row r="163" spans="12:14">
      <c r="M163" s="58">
        <f t="shared" si="4"/>
        <v>0</v>
      </c>
      <c r="N163" s="58" t="str">
        <f t="shared" si="5"/>
        <v/>
      </c>
    </row>
    <row r="164" spans="12:14">
      <c r="M164" s="58">
        <f t="shared" si="4"/>
        <v>0</v>
      </c>
      <c r="N164" s="58" t="str">
        <f t="shared" si="5"/>
        <v/>
      </c>
    </row>
    <row r="165" spans="12:14">
      <c r="M165" s="58">
        <f t="shared" si="4"/>
        <v>0</v>
      </c>
      <c r="N165" s="58" t="str">
        <f t="shared" si="5"/>
        <v/>
      </c>
    </row>
    <row r="166" spans="12:14">
      <c r="M166" s="58">
        <f t="shared" si="4"/>
        <v>0</v>
      </c>
      <c r="N166" s="58" t="str">
        <f t="shared" si="5"/>
        <v/>
      </c>
    </row>
    <row r="167" spans="12:14">
      <c r="M167" s="58">
        <f t="shared" si="4"/>
        <v>0</v>
      </c>
      <c r="N167" s="58" t="str">
        <f t="shared" si="5"/>
        <v/>
      </c>
    </row>
    <row r="168" spans="12:14">
      <c r="M168" s="58">
        <f t="shared" si="4"/>
        <v>0</v>
      </c>
      <c r="N168" s="58" t="str">
        <f t="shared" si="5"/>
        <v/>
      </c>
    </row>
    <row r="169" spans="12:14">
      <c r="M169" s="58">
        <f t="shared" si="4"/>
        <v>0</v>
      </c>
      <c r="N169" s="58" t="str">
        <f t="shared" si="5"/>
        <v/>
      </c>
    </row>
    <row r="170" spans="12:14">
      <c r="M170" s="58">
        <f t="shared" si="4"/>
        <v>0</v>
      </c>
      <c r="N170" s="58" t="str">
        <f t="shared" si="5"/>
        <v/>
      </c>
    </row>
    <row r="171" spans="12:14">
      <c r="M171" s="58">
        <f t="shared" si="4"/>
        <v>0</v>
      </c>
      <c r="N171" s="58" t="str">
        <f t="shared" si="5"/>
        <v/>
      </c>
    </row>
    <row r="172" spans="12:14">
      <c r="M172" s="58">
        <f t="shared" si="4"/>
        <v>0</v>
      </c>
      <c r="N172" s="58" t="str">
        <f t="shared" si="5"/>
        <v/>
      </c>
    </row>
    <row r="173" spans="12:14">
      <c r="L173" s="54"/>
      <c r="M173" s="58">
        <f t="shared" si="4"/>
        <v>0</v>
      </c>
      <c r="N173" s="58" t="str">
        <f t="shared" si="5"/>
        <v/>
      </c>
    </row>
    <row r="174" spans="12:14">
      <c r="L174" s="54"/>
      <c r="M174" s="58">
        <f t="shared" si="4"/>
        <v>0</v>
      </c>
      <c r="N174" s="58" t="str">
        <f t="shared" si="5"/>
        <v/>
      </c>
    </row>
    <row r="175" spans="12:14">
      <c r="L175" s="54"/>
      <c r="M175" s="58">
        <f t="shared" si="4"/>
        <v>0</v>
      </c>
      <c r="N175" s="58" t="str">
        <f t="shared" si="5"/>
        <v/>
      </c>
    </row>
    <row r="176" spans="12:14">
      <c r="L176" s="54"/>
      <c r="M176" s="58">
        <f t="shared" si="4"/>
        <v>0</v>
      </c>
      <c r="N176" s="58" t="str">
        <f t="shared" si="5"/>
        <v/>
      </c>
    </row>
    <row r="177" spans="12:14">
      <c r="L177" s="54"/>
      <c r="M177" s="58">
        <f t="shared" si="4"/>
        <v>0</v>
      </c>
      <c r="N177" s="58" t="str">
        <f t="shared" si="5"/>
        <v/>
      </c>
    </row>
    <row r="178" spans="12:14">
      <c r="L178" s="54"/>
      <c r="M178" s="58">
        <f t="shared" si="4"/>
        <v>0</v>
      </c>
      <c r="N178" s="58" t="str">
        <f t="shared" si="5"/>
        <v/>
      </c>
    </row>
    <row r="179" spans="12:14">
      <c r="L179" s="54"/>
      <c r="M179" s="58">
        <f t="shared" si="4"/>
        <v>0</v>
      </c>
      <c r="N179" s="58" t="str">
        <f t="shared" si="5"/>
        <v/>
      </c>
    </row>
    <row r="180" spans="12:14">
      <c r="L180" s="54"/>
      <c r="M180" s="58">
        <f t="shared" si="4"/>
        <v>0</v>
      </c>
      <c r="N180" s="58" t="str">
        <f t="shared" si="5"/>
        <v/>
      </c>
    </row>
    <row r="181" spans="12:14">
      <c r="L181" s="54"/>
      <c r="M181" s="58">
        <f t="shared" si="4"/>
        <v>0</v>
      </c>
      <c r="N181" s="58" t="str">
        <f t="shared" si="5"/>
        <v/>
      </c>
    </row>
    <row r="182" spans="12:14">
      <c r="L182" s="54"/>
      <c r="M182" s="58">
        <f t="shared" si="4"/>
        <v>0</v>
      </c>
      <c r="N182" s="58" t="str">
        <f t="shared" si="5"/>
        <v/>
      </c>
    </row>
    <row r="183" spans="12:14">
      <c r="L183" s="54"/>
      <c r="M183" s="58">
        <f t="shared" si="4"/>
        <v>0</v>
      </c>
      <c r="N183" s="58" t="str">
        <f t="shared" si="5"/>
        <v/>
      </c>
    </row>
    <row r="184" spans="12:14">
      <c r="L184" s="54"/>
      <c r="M184" s="58">
        <f t="shared" si="4"/>
        <v>0</v>
      </c>
      <c r="N184" s="58" t="str">
        <f t="shared" si="5"/>
        <v/>
      </c>
    </row>
    <row r="185" spans="12:14">
      <c r="L185" s="54"/>
      <c r="M185" s="58">
        <f t="shared" si="4"/>
        <v>0</v>
      </c>
      <c r="N185" s="58" t="str">
        <f t="shared" si="5"/>
        <v/>
      </c>
    </row>
    <row r="186" spans="12:14">
      <c r="L186" s="54"/>
      <c r="M186" s="58">
        <f t="shared" si="4"/>
        <v>0</v>
      </c>
      <c r="N186" s="58" t="str">
        <f t="shared" si="5"/>
        <v/>
      </c>
    </row>
    <row r="187" spans="12:14">
      <c r="L187" s="54"/>
      <c r="M187" s="58">
        <f t="shared" si="4"/>
        <v>0</v>
      </c>
      <c r="N187" s="58" t="str">
        <f t="shared" si="5"/>
        <v/>
      </c>
    </row>
    <row r="188" spans="12:14">
      <c r="L188" s="54"/>
      <c r="M188" s="58">
        <f t="shared" si="4"/>
        <v>0</v>
      </c>
      <c r="N188" s="58" t="str">
        <f t="shared" si="5"/>
        <v/>
      </c>
    </row>
    <row r="189" spans="12:14">
      <c r="L189" s="54"/>
      <c r="M189" s="58">
        <f t="shared" si="4"/>
        <v>0</v>
      </c>
      <c r="N189" s="58" t="str">
        <f t="shared" si="5"/>
        <v/>
      </c>
    </row>
    <row r="190" spans="12:14">
      <c r="L190" s="54"/>
      <c r="M190" s="58">
        <f t="shared" si="4"/>
        <v>0</v>
      </c>
      <c r="N190" s="58" t="str">
        <f t="shared" si="5"/>
        <v/>
      </c>
    </row>
    <row r="191" spans="12:14">
      <c r="L191" s="54"/>
      <c r="M191" s="58">
        <f t="shared" si="4"/>
        <v>0</v>
      </c>
      <c r="N191" s="58" t="str">
        <f t="shared" si="5"/>
        <v/>
      </c>
    </row>
    <row r="192" spans="12:14">
      <c r="L192" s="54"/>
      <c r="M192" s="58">
        <f t="shared" si="4"/>
        <v>0</v>
      </c>
      <c r="N192" s="58" t="str">
        <f t="shared" si="5"/>
        <v/>
      </c>
    </row>
    <row r="193" spans="12:14">
      <c r="L193" s="54"/>
      <c r="M193" s="58">
        <f t="shared" si="4"/>
        <v>0</v>
      </c>
      <c r="N193" s="58" t="str">
        <f t="shared" si="5"/>
        <v/>
      </c>
    </row>
    <row r="194" spans="12:14">
      <c r="L194" s="433"/>
      <c r="M194" s="58">
        <f t="shared" si="4"/>
        <v>0</v>
      </c>
      <c r="N194" s="58" t="str">
        <f t="shared" si="5"/>
        <v/>
      </c>
    </row>
    <row r="195" spans="12:14">
      <c r="L195" s="433"/>
      <c r="M195" s="58">
        <f t="shared" si="4"/>
        <v>0</v>
      </c>
      <c r="N195" s="58" t="str">
        <f t="shared" si="5"/>
        <v/>
      </c>
    </row>
    <row r="196" spans="12:14">
      <c r="L196" s="433"/>
      <c r="M196" s="58">
        <f t="shared" si="4"/>
        <v>0</v>
      </c>
      <c r="N196" s="58" t="str">
        <f t="shared" si="5"/>
        <v/>
      </c>
    </row>
    <row r="197" spans="12:14">
      <c r="L197" s="433"/>
      <c r="M197" s="58">
        <f t="shared" si="4"/>
        <v>0</v>
      </c>
      <c r="N197" s="58" t="str">
        <f t="shared" si="5"/>
        <v/>
      </c>
    </row>
    <row r="198" spans="12:14">
      <c r="L198" s="433"/>
      <c r="M198" s="58">
        <f t="shared" ref="M198:M261" si="6">IF(ISNUMBER(FIND("/",$B198,1)),MID($B198,1,FIND("/",$B198,1)-1),$B198)</f>
        <v>0</v>
      </c>
      <c r="N198" s="58" t="str">
        <f t="shared" ref="N198:N261" si="7">IF(ISNUMBER(FIND("/",$B198,1)),MID($B198,FIND("/",$B198,1)+1,LEN($B198)),"")</f>
        <v/>
      </c>
    </row>
    <row r="199" spans="12:14">
      <c r="L199" s="433"/>
      <c r="M199" s="58">
        <f t="shared" si="6"/>
        <v>0</v>
      </c>
      <c r="N199" s="58" t="str">
        <f t="shared" si="7"/>
        <v/>
      </c>
    </row>
    <row r="200" spans="12:14">
      <c r="L200" s="433"/>
      <c r="M200" s="58">
        <f t="shared" si="6"/>
        <v>0</v>
      </c>
      <c r="N200" s="58" t="str">
        <f t="shared" si="7"/>
        <v/>
      </c>
    </row>
    <row r="201" spans="12:14">
      <c r="L201" s="433"/>
      <c r="M201" s="58">
        <f t="shared" si="6"/>
        <v>0</v>
      </c>
      <c r="N201" s="58" t="str">
        <f t="shared" si="7"/>
        <v/>
      </c>
    </row>
    <row r="202" spans="12:14">
      <c r="L202" s="433"/>
      <c r="M202" s="58">
        <f t="shared" si="6"/>
        <v>0</v>
      </c>
      <c r="N202" s="58" t="str">
        <f t="shared" si="7"/>
        <v/>
      </c>
    </row>
    <row r="203" spans="12:14">
      <c r="L203" s="433"/>
      <c r="M203" s="58">
        <f t="shared" si="6"/>
        <v>0</v>
      </c>
      <c r="N203" s="58" t="str">
        <f t="shared" si="7"/>
        <v/>
      </c>
    </row>
    <row r="204" spans="12:14">
      <c r="L204" s="433"/>
      <c r="M204" s="58">
        <f t="shared" si="6"/>
        <v>0</v>
      </c>
      <c r="N204" s="58" t="str">
        <f t="shared" si="7"/>
        <v/>
      </c>
    </row>
    <row r="205" spans="12:14">
      <c r="L205" s="433"/>
      <c r="M205" s="58">
        <f t="shared" si="6"/>
        <v>0</v>
      </c>
      <c r="N205" s="58" t="str">
        <f t="shared" si="7"/>
        <v/>
      </c>
    </row>
    <row r="206" spans="12:14">
      <c r="L206" s="433"/>
      <c r="M206" s="58">
        <f t="shared" si="6"/>
        <v>0</v>
      </c>
      <c r="N206" s="58" t="str">
        <f t="shared" si="7"/>
        <v/>
      </c>
    </row>
    <row r="207" spans="12:14">
      <c r="L207" s="433"/>
      <c r="M207" s="58">
        <f t="shared" si="6"/>
        <v>0</v>
      </c>
      <c r="N207" s="58" t="str">
        <f t="shared" si="7"/>
        <v/>
      </c>
    </row>
    <row r="208" spans="12:14">
      <c r="L208" s="433"/>
      <c r="M208" s="58">
        <f t="shared" si="6"/>
        <v>0</v>
      </c>
      <c r="N208" s="58" t="str">
        <f t="shared" si="7"/>
        <v/>
      </c>
    </row>
    <row r="209" spans="12:14">
      <c r="L209" s="433"/>
      <c r="M209" s="58">
        <f t="shared" si="6"/>
        <v>0</v>
      </c>
      <c r="N209" s="58" t="str">
        <f t="shared" si="7"/>
        <v/>
      </c>
    </row>
    <row r="210" spans="12:14">
      <c r="L210" s="433"/>
      <c r="M210" s="58">
        <f t="shared" si="6"/>
        <v>0</v>
      </c>
      <c r="N210" s="58" t="str">
        <f t="shared" si="7"/>
        <v/>
      </c>
    </row>
    <row r="211" spans="12:14">
      <c r="L211" s="433"/>
      <c r="M211" s="58">
        <f t="shared" si="6"/>
        <v>0</v>
      </c>
      <c r="N211" s="58" t="str">
        <f t="shared" si="7"/>
        <v/>
      </c>
    </row>
    <row r="212" spans="12:14">
      <c r="L212" s="433"/>
      <c r="M212" s="58">
        <f t="shared" si="6"/>
        <v>0</v>
      </c>
      <c r="N212" s="58" t="str">
        <f t="shared" si="7"/>
        <v/>
      </c>
    </row>
    <row r="213" spans="12:14">
      <c r="L213" s="433"/>
      <c r="M213" s="58">
        <f t="shared" si="6"/>
        <v>0</v>
      </c>
      <c r="N213" s="58" t="str">
        <f t="shared" si="7"/>
        <v/>
      </c>
    </row>
    <row r="214" spans="12:14">
      <c r="L214" s="433"/>
      <c r="M214" s="58">
        <f t="shared" si="6"/>
        <v>0</v>
      </c>
      <c r="N214" s="58" t="str">
        <f t="shared" si="7"/>
        <v/>
      </c>
    </row>
    <row r="215" spans="12:14">
      <c r="L215" s="433"/>
      <c r="M215" s="58">
        <f t="shared" si="6"/>
        <v>0</v>
      </c>
      <c r="N215" s="58" t="str">
        <f t="shared" si="7"/>
        <v/>
      </c>
    </row>
    <row r="216" spans="12:14">
      <c r="L216" s="54"/>
      <c r="M216" s="58">
        <f t="shared" si="6"/>
        <v>0</v>
      </c>
      <c r="N216" s="58" t="str">
        <f t="shared" si="7"/>
        <v/>
      </c>
    </row>
    <row r="217" spans="12:14">
      <c r="L217" s="54"/>
      <c r="M217" s="58">
        <f t="shared" si="6"/>
        <v>0</v>
      </c>
      <c r="N217" s="58" t="str">
        <f t="shared" si="7"/>
        <v/>
      </c>
    </row>
    <row r="218" spans="12:14">
      <c r="L218" s="54"/>
      <c r="M218" s="58">
        <f t="shared" si="6"/>
        <v>0</v>
      </c>
      <c r="N218" s="58" t="str">
        <f t="shared" si="7"/>
        <v/>
      </c>
    </row>
    <row r="219" spans="12:14">
      <c r="L219" s="54"/>
      <c r="M219" s="58">
        <f t="shared" si="6"/>
        <v>0</v>
      </c>
      <c r="N219" s="58" t="str">
        <f t="shared" si="7"/>
        <v/>
      </c>
    </row>
    <row r="220" spans="12:14">
      <c r="L220" s="54"/>
      <c r="M220" s="58">
        <f t="shared" si="6"/>
        <v>0</v>
      </c>
      <c r="N220" s="58" t="str">
        <f t="shared" si="7"/>
        <v/>
      </c>
    </row>
    <row r="221" spans="12:14">
      <c r="L221" s="54"/>
      <c r="M221" s="58">
        <f t="shared" si="6"/>
        <v>0</v>
      </c>
      <c r="N221" s="58" t="str">
        <f t="shared" si="7"/>
        <v/>
      </c>
    </row>
    <row r="222" spans="12:14">
      <c r="L222" s="54"/>
      <c r="M222" s="58">
        <f t="shared" si="6"/>
        <v>0</v>
      </c>
      <c r="N222" s="58" t="str">
        <f t="shared" si="7"/>
        <v/>
      </c>
    </row>
    <row r="223" spans="12:14">
      <c r="M223" s="58">
        <f t="shared" si="6"/>
        <v>0</v>
      </c>
      <c r="N223" s="58" t="str">
        <f t="shared" si="7"/>
        <v/>
      </c>
    </row>
    <row r="224" spans="12:14">
      <c r="M224" s="58">
        <f t="shared" si="6"/>
        <v>0</v>
      </c>
      <c r="N224" s="58" t="str">
        <f t="shared" si="7"/>
        <v/>
      </c>
    </row>
    <row r="225" spans="13:14">
      <c r="M225" s="58">
        <f t="shared" si="6"/>
        <v>0</v>
      </c>
      <c r="N225" s="58" t="str">
        <f t="shared" si="7"/>
        <v/>
      </c>
    </row>
    <row r="226" spans="13:14">
      <c r="M226" s="58">
        <f t="shared" si="6"/>
        <v>0</v>
      </c>
      <c r="N226" s="58" t="str">
        <f t="shared" si="7"/>
        <v/>
      </c>
    </row>
    <row r="227" spans="13:14">
      <c r="M227" s="58">
        <f t="shared" si="6"/>
        <v>0</v>
      </c>
      <c r="N227" s="58" t="str">
        <f t="shared" si="7"/>
        <v/>
      </c>
    </row>
    <row r="228" spans="13:14">
      <c r="M228" s="58">
        <f t="shared" si="6"/>
        <v>0</v>
      </c>
      <c r="N228" s="58" t="str">
        <f t="shared" si="7"/>
        <v/>
      </c>
    </row>
    <row r="229" spans="13:14">
      <c r="M229" s="58">
        <f t="shared" si="6"/>
        <v>0</v>
      </c>
      <c r="N229" s="58" t="str">
        <f t="shared" si="7"/>
        <v/>
      </c>
    </row>
    <row r="230" spans="13:14">
      <c r="M230" s="58">
        <f t="shared" si="6"/>
        <v>0</v>
      </c>
      <c r="N230" s="58" t="str">
        <f t="shared" si="7"/>
        <v/>
      </c>
    </row>
    <row r="231" spans="13:14">
      <c r="M231" s="58">
        <f t="shared" si="6"/>
        <v>0</v>
      </c>
      <c r="N231" s="58" t="str">
        <f t="shared" si="7"/>
        <v/>
      </c>
    </row>
    <row r="232" spans="13:14">
      <c r="M232" s="58">
        <f t="shared" si="6"/>
        <v>0</v>
      </c>
      <c r="N232" s="58" t="str">
        <f t="shared" si="7"/>
        <v/>
      </c>
    </row>
    <row r="233" spans="13:14">
      <c r="M233" s="58">
        <f t="shared" si="6"/>
        <v>0</v>
      </c>
      <c r="N233" s="58" t="str">
        <f t="shared" si="7"/>
        <v/>
      </c>
    </row>
    <row r="234" spans="13:14">
      <c r="M234" s="58">
        <f t="shared" si="6"/>
        <v>0</v>
      </c>
      <c r="N234" s="58" t="str">
        <f t="shared" si="7"/>
        <v/>
      </c>
    </row>
    <row r="235" spans="13:14">
      <c r="M235" s="58">
        <f t="shared" si="6"/>
        <v>0</v>
      </c>
      <c r="N235" s="58" t="str">
        <f t="shared" si="7"/>
        <v/>
      </c>
    </row>
    <row r="236" spans="13:14">
      <c r="M236" s="58">
        <f t="shared" si="6"/>
        <v>0</v>
      </c>
      <c r="N236" s="58" t="str">
        <f t="shared" si="7"/>
        <v/>
      </c>
    </row>
    <row r="237" spans="13:14">
      <c r="M237" s="58">
        <f t="shared" si="6"/>
        <v>0</v>
      </c>
      <c r="N237" s="58" t="str">
        <f t="shared" si="7"/>
        <v/>
      </c>
    </row>
    <row r="238" spans="13:14">
      <c r="M238" s="58">
        <f t="shared" si="6"/>
        <v>0</v>
      </c>
      <c r="N238" s="58" t="str">
        <f t="shared" si="7"/>
        <v/>
      </c>
    </row>
    <row r="239" spans="13:14">
      <c r="M239" s="58">
        <f t="shared" si="6"/>
        <v>0</v>
      </c>
      <c r="N239" s="58" t="str">
        <f t="shared" si="7"/>
        <v/>
      </c>
    </row>
    <row r="240" spans="13:14">
      <c r="M240" s="58">
        <f t="shared" si="6"/>
        <v>0</v>
      </c>
      <c r="N240" s="58" t="str">
        <f t="shared" si="7"/>
        <v/>
      </c>
    </row>
    <row r="241" spans="13:14">
      <c r="M241" s="58">
        <f t="shared" si="6"/>
        <v>0</v>
      </c>
      <c r="N241" s="58" t="str">
        <f t="shared" si="7"/>
        <v/>
      </c>
    </row>
    <row r="242" spans="13:14">
      <c r="M242" s="58">
        <f t="shared" si="6"/>
        <v>0</v>
      </c>
      <c r="N242" s="58" t="str">
        <f t="shared" si="7"/>
        <v/>
      </c>
    </row>
    <row r="243" spans="13:14">
      <c r="M243" s="58">
        <f t="shared" si="6"/>
        <v>0</v>
      </c>
      <c r="N243" s="58" t="str">
        <f t="shared" si="7"/>
        <v/>
      </c>
    </row>
    <row r="244" spans="13:14">
      <c r="M244" s="58">
        <f t="shared" si="6"/>
        <v>0</v>
      </c>
      <c r="N244" s="58" t="str">
        <f t="shared" si="7"/>
        <v/>
      </c>
    </row>
    <row r="245" spans="13:14">
      <c r="M245" s="58">
        <f t="shared" si="6"/>
        <v>0</v>
      </c>
      <c r="N245" s="58" t="str">
        <f t="shared" si="7"/>
        <v/>
      </c>
    </row>
    <row r="246" spans="13:14">
      <c r="M246" s="58">
        <f t="shared" si="6"/>
        <v>0</v>
      </c>
      <c r="N246" s="58" t="str">
        <f t="shared" si="7"/>
        <v/>
      </c>
    </row>
    <row r="247" spans="13:14">
      <c r="M247" s="58">
        <f t="shared" si="6"/>
        <v>0</v>
      </c>
      <c r="N247" s="58" t="str">
        <f t="shared" si="7"/>
        <v/>
      </c>
    </row>
    <row r="248" spans="13:14">
      <c r="M248" s="58">
        <f t="shared" si="6"/>
        <v>0</v>
      </c>
      <c r="N248" s="58" t="str">
        <f t="shared" si="7"/>
        <v/>
      </c>
    </row>
    <row r="249" spans="13:14">
      <c r="M249" s="58">
        <f t="shared" si="6"/>
        <v>0</v>
      </c>
      <c r="N249" s="58" t="str">
        <f t="shared" si="7"/>
        <v/>
      </c>
    </row>
    <row r="250" spans="13:14">
      <c r="M250" s="58">
        <f t="shared" si="6"/>
        <v>0</v>
      </c>
      <c r="N250" s="58" t="str">
        <f t="shared" si="7"/>
        <v/>
      </c>
    </row>
    <row r="251" spans="13:14">
      <c r="M251" s="58">
        <f t="shared" si="6"/>
        <v>0</v>
      </c>
      <c r="N251" s="58" t="str">
        <f t="shared" si="7"/>
        <v/>
      </c>
    </row>
    <row r="252" spans="13:14">
      <c r="M252" s="58">
        <f t="shared" si="6"/>
        <v>0</v>
      </c>
      <c r="N252" s="58" t="str">
        <f t="shared" si="7"/>
        <v/>
      </c>
    </row>
    <row r="253" spans="13:14">
      <c r="M253" s="58">
        <f t="shared" si="6"/>
        <v>0</v>
      </c>
      <c r="N253" s="58" t="str">
        <f t="shared" si="7"/>
        <v/>
      </c>
    </row>
    <row r="254" spans="13:14">
      <c r="M254" s="58">
        <f t="shared" si="6"/>
        <v>0</v>
      </c>
      <c r="N254" s="58" t="str">
        <f t="shared" si="7"/>
        <v/>
      </c>
    </row>
    <row r="255" spans="13:14">
      <c r="M255" s="58">
        <f t="shared" si="6"/>
        <v>0</v>
      </c>
      <c r="N255" s="58" t="str">
        <f t="shared" si="7"/>
        <v/>
      </c>
    </row>
    <row r="256" spans="13:14">
      <c r="M256" s="58">
        <f t="shared" si="6"/>
        <v>0</v>
      </c>
      <c r="N256" s="58" t="str">
        <f t="shared" si="7"/>
        <v/>
      </c>
    </row>
    <row r="257" spans="13:14">
      <c r="M257" s="58">
        <f t="shared" si="6"/>
        <v>0</v>
      </c>
      <c r="N257" s="58" t="str">
        <f t="shared" si="7"/>
        <v/>
      </c>
    </row>
    <row r="258" spans="13:14">
      <c r="M258" s="58">
        <f t="shared" si="6"/>
        <v>0</v>
      </c>
      <c r="N258" s="58" t="str">
        <f t="shared" si="7"/>
        <v/>
      </c>
    </row>
    <row r="259" spans="13:14">
      <c r="M259" s="58">
        <f t="shared" si="6"/>
        <v>0</v>
      </c>
      <c r="N259" s="58" t="str">
        <f t="shared" si="7"/>
        <v/>
      </c>
    </row>
    <row r="260" spans="13:14">
      <c r="M260" s="58">
        <f t="shared" si="6"/>
        <v>0</v>
      </c>
      <c r="N260" s="58" t="str">
        <f t="shared" si="7"/>
        <v/>
      </c>
    </row>
    <row r="261" spans="13:14">
      <c r="M261" s="58">
        <f t="shared" si="6"/>
        <v>0</v>
      </c>
      <c r="N261" s="58" t="str">
        <f t="shared" si="7"/>
        <v/>
      </c>
    </row>
    <row r="262" spans="13:14">
      <c r="M262" s="58">
        <f t="shared" ref="M262:M300" si="8">IF(ISNUMBER(FIND("/",$B262,1)),MID($B262,1,FIND("/",$B262,1)-1),$B262)</f>
        <v>0</v>
      </c>
      <c r="N262" s="58" t="str">
        <f t="shared" ref="N262:N300" si="9">IF(ISNUMBER(FIND("/",$B262,1)),MID($B262,FIND("/",$B262,1)+1,LEN($B262)),"")</f>
        <v/>
      </c>
    </row>
    <row r="263" spans="13:14">
      <c r="M263" s="58">
        <f t="shared" si="8"/>
        <v>0</v>
      </c>
      <c r="N263" s="58" t="str">
        <f t="shared" si="9"/>
        <v/>
      </c>
    </row>
    <row r="264" spans="13:14">
      <c r="M264" s="58">
        <f t="shared" si="8"/>
        <v>0</v>
      </c>
      <c r="N264" s="58" t="str">
        <f t="shared" si="9"/>
        <v/>
      </c>
    </row>
    <row r="265" spans="13:14">
      <c r="M265" s="58">
        <f t="shared" si="8"/>
        <v>0</v>
      </c>
      <c r="N265" s="58" t="str">
        <f t="shared" si="9"/>
        <v/>
      </c>
    </row>
    <row r="266" spans="13:14">
      <c r="M266" s="58">
        <f t="shared" si="8"/>
        <v>0</v>
      </c>
      <c r="N266" s="58" t="str">
        <f t="shared" si="9"/>
        <v/>
      </c>
    </row>
    <row r="267" spans="13:14">
      <c r="M267" s="58">
        <f t="shared" si="8"/>
        <v>0</v>
      </c>
      <c r="N267" s="58" t="str">
        <f t="shared" si="9"/>
        <v/>
      </c>
    </row>
    <row r="268" spans="13:14">
      <c r="M268" s="58">
        <f t="shared" si="8"/>
        <v>0</v>
      </c>
      <c r="N268" s="58" t="str">
        <f t="shared" si="9"/>
        <v/>
      </c>
    </row>
    <row r="269" spans="13:14">
      <c r="M269" s="58">
        <f t="shared" si="8"/>
        <v>0</v>
      </c>
      <c r="N269" s="58" t="str">
        <f t="shared" si="9"/>
        <v/>
      </c>
    </row>
    <row r="270" spans="13:14">
      <c r="M270" s="58">
        <f t="shared" si="8"/>
        <v>0</v>
      </c>
      <c r="N270" s="58" t="str">
        <f t="shared" si="9"/>
        <v/>
      </c>
    </row>
    <row r="271" spans="13:14">
      <c r="M271" s="58">
        <f t="shared" si="8"/>
        <v>0</v>
      </c>
      <c r="N271" s="58" t="str">
        <f t="shared" si="9"/>
        <v/>
      </c>
    </row>
    <row r="272" spans="13:14">
      <c r="M272" s="58">
        <f t="shared" si="8"/>
        <v>0</v>
      </c>
      <c r="N272" s="58" t="str">
        <f t="shared" si="9"/>
        <v/>
      </c>
    </row>
    <row r="273" spans="13:14">
      <c r="M273" s="58">
        <f t="shared" si="8"/>
        <v>0</v>
      </c>
      <c r="N273" s="58" t="str">
        <f t="shared" si="9"/>
        <v/>
      </c>
    </row>
    <row r="274" spans="13:14">
      <c r="M274" s="58">
        <f t="shared" si="8"/>
        <v>0</v>
      </c>
      <c r="N274" s="58" t="str">
        <f t="shared" si="9"/>
        <v/>
      </c>
    </row>
    <row r="275" spans="13:14">
      <c r="M275" s="58">
        <f t="shared" si="8"/>
        <v>0</v>
      </c>
      <c r="N275" s="58" t="str">
        <f t="shared" si="9"/>
        <v/>
      </c>
    </row>
    <row r="276" spans="13:14">
      <c r="M276" s="58">
        <f t="shared" si="8"/>
        <v>0</v>
      </c>
      <c r="N276" s="58" t="str">
        <f t="shared" si="9"/>
        <v/>
      </c>
    </row>
    <row r="277" spans="13:14">
      <c r="M277" s="58">
        <f t="shared" si="8"/>
        <v>0</v>
      </c>
      <c r="N277" s="58" t="str">
        <f t="shared" si="9"/>
        <v/>
      </c>
    </row>
    <row r="278" spans="13:14">
      <c r="M278" s="58">
        <f t="shared" si="8"/>
        <v>0</v>
      </c>
      <c r="N278" s="58" t="str">
        <f t="shared" si="9"/>
        <v/>
      </c>
    </row>
    <row r="279" spans="13:14">
      <c r="M279" s="58">
        <f t="shared" si="8"/>
        <v>0</v>
      </c>
      <c r="N279" s="58" t="str">
        <f t="shared" si="9"/>
        <v/>
      </c>
    </row>
    <row r="280" spans="13:14">
      <c r="M280" s="58">
        <f t="shared" si="8"/>
        <v>0</v>
      </c>
      <c r="N280" s="58" t="str">
        <f t="shared" si="9"/>
        <v/>
      </c>
    </row>
    <row r="281" spans="13:14">
      <c r="M281" s="58">
        <f t="shared" si="8"/>
        <v>0</v>
      </c>
      <c r="N281" s="58" t="str">
        <f t="shared" si="9"/>
        <v/>
      </c>
    </row>
    <row r="282" spans="13:14">
      <c r="M282" s="58">
        <f t="shared" si="8"/>
        <v>0</v>
      </c>
      <c r="N282" s="58" t="str">
        <f t="shared" si="9"/>
        <v/>
      </c>
    </row>
    <row r="283" spans="13:14">
      <c r="M283" s="58">
        <f t="shared" si="8"/>
        <v>0</v>
      </c>
      <c r="N283" s="58" t="str">
        <f t="shared" si="9"/>
        <v/>
      </c>
    </row>
    <row r="284" spans="13:14">
      <c r="M284" s="58">
        <f t="shared" si="8"/>
        <v>0</v>
      </c>
      <c r="N284" s="58" t="str">
        <f t="shared" si="9"/>
        <v/>
      </c>
    </row>
    <row r="285" spans="13:14">
      <c r="M285" s="58">
        <f t="shared" si="8"/>
        <v>0</v>
      </c>
      <c r="N285" s="58" t="str">
        <f t="shared" si="9"/>
        <v/>
      </c>
    </row>
    <row r="286" spans="13:14">
      <c r="M286" s="58">
        <f t="shared" si="8"/>
        <v>0</v>
      </c>
      <c r="N286" s="58" t="str">
        <f t="shared" si="9"/>
        <v/>
      </c>
    </row>
    <row r="287" spans="13:14">
      <c r="M287" s="58">
        <f t="shared" si="8"/>
        <v>0</v>
      </c>
      <c r="N287" s="58" t="str">
        <f t="shared" si="9"/>
        <v/>
      </c>
    </row>
    <row r="288" spans="13:14">
      <c r="M288" s="58">
        <f t="shared" si="8"/>
        <v>0</v>
      </c>
      <c r="N288" s="58" t="str">
        <f t="shared" si="9"/>
        <v/>
      </c>
    </row>
    <row r="289" spans="12:14">
      <c r="M289" s="58">
        <f t="shared" si="8"/>
        <v>0</v>
      </c>
      <c r="N289" s="58" t="str">
        <f t="shared" si="9"/>
        <v/>
      </c>
    </row>
    <row r="290" spans="12:14">
      <c r="M290" s="58">
        <f t="shared" si="8"/>
        <v>0</v>
      </c>
      <c r="N290" s="58" t="str">
        <f t="shared" si="9"/>
        <v/>
      </c>
    </row>
    <row r="291" spans="12:14">
      <c r="M291" s="58">
        <f t="shared" si="8"/>
        <v>0</v>
      </c>
      <c r="N291" s="58" t="str">
        <f t="shared" si="9"/>
        <v/>
      </c>
    </row>
    <row r="292" spans="12:14">
      <c r="M292" s="58">
        <f t="shared" si="8"/>
        <v>0</v>
      </c>
      <c r="N292" s="58" t="str">
        <f t="shared" si="9"/>
        <v/>
      </c>
    </row>
    <row r="293" spans="12:14">
      <c r="M293" s="58">
        <f t="shared" si="8"/>
        <v>0</v>
      </c>
      <c r="N293" s="58" t="str">
        <f t="shared" si="9"/>
        <v/>
      </c>
    </row>
    <row r="294" spans="12:14">
      <c r="M294" s="58">
        <f t="shared" si="8"/>
        <v>0</v>
      </c>
      <c r="N294" s="58" t="str">
        <f t="shared" si="9"/>
        <v/>
      </c>
    </row>
    <row r="295" spans="12:14">
      <c r="M295" s="58">
        <f t="shared" si="8"/>
        <v>0</v>
      </c>
      <c r="N295" s="58" t="str">
        <f t="shared" si="9"/>
        <v/>
      </c>
    </row>
    <row r="296" spans="12:14">
      <c r="L296" s="493"/>
      <c r="M296" s="58">
        <f t="shared" si="8"/>
        <v>0</v>
      </c>
      <c r="N296" s="58" t="str">
        <f t="shared" si="9"/>
        <v/>
      </c>
    </row>
    <row r="297" spans="12:14">
      <c r="L297" s="172"/>
      <c r="M297" s="58">
        <f t="shared" si="8"/>
        <v>0</v>
      </c>
      <c r="N297" s="58" t="str">
        <f t="shared" si="9"/>
        <v/>
      </c>
    </row>
    <row r="298" spans="12:14">
      <c r="L298" s="172"/>
      <c r="M298" s="58">
        <f t="shared" si="8"/>
        <v>0</v>
      </c>
      <c r="N298" s="58" t="str">
        <f t="shared" si="9"/>
        <v/>
      </c>
    </row>
    <row r="299" spans="12:14">
      <c r="L299" s="493"/>
      <c r="M299" s="58">
        <f t="shared" si="8"/>
        <v>0</v>
      </c>
      <c r="N299" s="58" t="str">
        <f t="shared" si="9"/>
        <v/>
      </c>
    </row>
    <row r="300" spans="12:14">
      <c r="L300" s="493"/>
      <c r="M300" s="58">
        <f t="shared" si="8"/>
        <v>0</v>
      </c>
      <c r="N300" s="58" t="str">
        <f t="shared" si="9"/>
        <v/>
      </c>
    </row>
    <row r="301" spans="12:14">
      <c r="L301" s="493"/>
    </row>
    <row r="302" spans="12:14">
      <c r="L302" s="493"/>
    </row>
    <row r="303" spans="12:14">
      <c r="L303" s="159"/>
    </row>
    <row r="304" spans="12:14">
      <c r="L304" s="159"/>
    </row>
  </sheetData>
  <mergeCells count="3">
    <mergeCell ref="A1:H1"/>
    <mergeCell ref="A6:B6"/>
    <mergeCell ref="A3:G3"/>
  </mergeCells>
  <phoneticPr fontId="0" type="noConversion"/>
  <conditionalFormatting sqref="E5">
    <cfRule type="containsText" dxfId="16" priority="2" operator="containsText" text="CADUCADO">
      <formula>NOT(ISERROR(SEARCH("CADUCADO",E5)))</formula>
    </cfRule>
  </conditionalFormatting>
  <conditionalFormatting sqref="F5">
    <cfRule type="containsText" dxfId="15" priority="1" operator="containsText" text="ALERTA">
      <formula>NOT(ISERROR(SEARCH("ALERTA",F5)))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U301"/>
  <sheetViews>
    <sheetView zoomScale="110" zoomScaleNormal="110" workbookViewId="0">
      <selection sqref="A1:H1"/>
    </sheetView>
  </sheetViews>
  <sheetFormatPr baseColWidth="10" defaultRowHeight="15"/>
  <cols>
    <col min="1" max="1" width="16.7109375" style="4" customWidth="1"/>
    <col min="2" max="2" width="12.28515625" style="4" customWidth="1"/>
    <col min="3" max="3" width="11.28515625" style="4" customWidth="1"/>
    <col min="4" max="4" width="15.5703125" style="4" customWidth="1"/>
    <col min="5" max="6" width="15.5703125" style="4" hidden="1" customWidth="1"/>
    <col min="7" max="7" width="13.42578125" style="4" customWidth="1"/>
    <col min="8" max="8" width="34" style="4" customWidth="1"/>
    <col min="9" max="9" width="69.5703125" style="4" customWidth="1"/>
    <col min="10" max="10" width="50.42578125" style="4" customWidth="1"/>
    <col min="11" max="11" width="16.7109375" style="24" hidden="1" customWidth="1"/>
    <col min="12" max="12" width="11.42578125" style="4" hidden="1"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21" width="0" style="4" hidden="1" customWidth="1"/>
    <col min="22" max="29" width="11.42578125" style="4" hidden="1" customWidth="1"/>
    <col min="30" max="30" width="0" style="4" hidden="1" customWidth="1"/>
    <col min="31" max="16384" width="11.42578125" style="4"/>
  </cols>
  <sheetData>
    <row r="1" spans="1:47" ht="14.25" customHeight="1">
      <c r="A1" s="2308" t="s">
        <v>6115</v>
      </c>
      <c r="B1" s="2308"/>
      <c r="C1" s="2308"/>
      <c r="D1" s="2308"/>
      <c r="E1" s="2308"/>
      <c r="F1" s="2308"/>
      <c r="G1" s="2308"/>
      <c r="H1" s="2308"/>
      <c r="I1" s="7"/>
    </row>
    <row r="2" spans="1:47" ht="21.75" customHeight="1" thickBot="1">
      <c r="A2" s="580" t="s">
        <v>3805</v>
      </c>
      <c r="B2" s="33"/>
      <c r="C2" s="33"/>
      <c r="D2" s="33"/>
      <c r="E2" s="33"/>
      <c r="F2" s="33"/>
      <c r="M2" s="65"/>
      <c r="S2" s="661" t="s">
        <v>3835</v>
      </c>
      <c r="T2" s="662">
        <f ca="1">TODAY()</f>
        <v>44236</v>
      </c>
    </row>
    <row r="3" spans="1:47" s="15" customFormat="1" ht="18" customHeight="1" thickTop="1" thickBot="1">
      <c r="A3" s="2320" t="s">
        <v>1490</v>
      </c>
      <c r="B3" s="2321"/>
      <c r="C3" s="2321"/>
      <c r="D3" s="2321"/>
      <c r="E3" s="2321"/>
      <c r="F3" s="2321"/>
      <c r="G3" s="2321"/>
      <c r="H3" s="321"/>
      <c r="I3" s="321"/>
      <c r="J3" s="321"/>
      <c r="K3" s="322"/>
    </row>
    <row r="4" spans="1:47" s="674" customFormat="1" ht="37.5" customHeight="1" thickTop="1" thickBot="1">
      <c r="A4" s="671" t="s">
        <v>2033</v>
      </c>
      <c r="B4" s="671" t="s">
        <v>1489</v>
      </c>
      <c r="C4" s="671" t="s">
        <v>1491</v>
      </c>
      <c r="D4" s="671" t="s">
        <v>1492</v>
      </c>
      <c r="E4" s="672" t="s">
        <v>3836</v>
      </c>
      <c r="F4" s="672" t="s">
        <v>3837</v>
      </c>
      <c r="G4" s="673" t="s">
        <v>778</v>
      </c>
      <c r="H4" s="671" t="s">
        <v>2016</v>
      </c>
      <c r="I4" s="671" t="s">
        <v>1493</v>
      </c>
      <c r="J4" s="671" t="s">
        <v>1362</v>
      </c>
      <c r="K4" s="671" t="s">
        <v>678</v>
      </c>
      <c r="L4" s="674" t="s">
        <v>2022</v>
      </c>
      <c r="M4" s="674" t="s">
        <v>2020</v>
      </c>
      <c r="N4" s="674" t="s">
        <v>2021</v>
      </c>
      <c r="O4" s="675" t="s">
        <v>2024</v>
      </c>
      <c r="P4" s="676"/>
      <c r="Q4" s="675"/>
      <c r="R4" s="819"/>
      <c r="S4" s="756"/>
      <c r="T4" s="756"/>
      <c r="U4" s="756"/>
      <c r="V4" s="823"/>
      <c r="W4" s="827">
        <v>2012</v>
      </c>
      <c r="X4" s="822">
        <v>2013</v>
      </c>
      <c r="Y4" s="822">
        <v>2014</v>
      </c>
      <c r="Z4" s="822">
        <v>2015</v>
      </c>
      <c r="AA4" s="822">
        <v>2016</v>
      </c>
      <c r="AB4" s="827" t="s">
        <v>3841</v>
      </c>
      <c r="AC4" s="850" t="s">
        <v>2025</v>
      </c>
      <c r="AD4" s="820"/>
      <c r="AE4" s="820"/>
      <c r="AF4" s="820"/>
      <c r="AG4" s="820"/>
      <c r="AH4" s="820"/>
      <c r="AI4" s="820"/>
      <c r="AJ4" s="821"/>
      <c r="AK4" s="821"/>
      <c r="AL4" s="821"/>
      <c r="AM4" s="821"/>
      <c r="AN4" s="821"/>
      <c r="AO4" s="821"/>
      <c r="AP4" s="821"/>
      <c r="AQ4" s="821"/>
      <c r="AR4" s="821"/>
      <c r="AS4" s="821"/>
      <c r="AT4" s="821"/>
      <c r="AU4" s="821"/>
    </row>
    <row r="5" spans="1:47" s="154" customFormat="1" ht="18" customHeight="1">
      <c r="A5" s="316" t="s">
        <v>2017</v>
      </c>
      <c r="B5" s="266" t="s">
        <v>1678</v>
      </c>
      <c r="C5" s="317">
        <v>40555</v>
      </c>
      <c r="D5" s="268">
        <v>45688</v>
      </c>
      <c r="E5" s="776" t="str">
        <f t="shared" ref="E5:E17" ca="1" si="0">IF(D5&lt;=$T$2,"CADUCADO","VIGENTE")</f>
        <v>VIGENTE</v>
      </c>
      <c r="F5" s="776" t="str">
        <f t="shared" ref="F5:F17" ca="1" si="1">IF($T$2&gt;=(EDATE(D5,-4)),"ALERTA","OK")</f>
        <v>OK</v>
      </c>
      <c r="G5" s="265" t="s">
        <v>1617</v>
      </c>
      <c r="H5" s="318" t="s">
        <v>1050</v>
      </c>
      <c r="I5" s="319" t="s">
        <v>1435</v>
      </c>
      <c r="J5" s="319" t="s">
        <v>692</v>
      </c>
      <c r="K5" s="320">
        <v>1700051</v>
      </c>
      <c r="M5" s="154" t="str">
        <f t="shared" ref="M5:M18" si="2">IF(ISNUMBER(FIND("/",$B5,1)),MID($B5,1,FIND("/",$B5,1)-1),$B5)</f>
        <v>D1001-03</v>
      </c>
      <c r="N5" s="154" t="str">
        <f t="shared" ref="N5:N18" si="3">IF(ISNUMBER(FIND("/",$B5,1)),MID($B5,FIND("/",$B5,1)+1,LEN($B5)),"")</f>
        <v/>
      </c>
      <c r="O5" s="192" t="s">
        <v>2033</v>
      </c>
      <c r="P5" s="192" t="s">
        <v>2020</v>
      </c>
      <c r="Q5" s="193" t="s">
        <v>2025</v>
      </c>
      <c r="R5" s="153"/>
      <c r="S5" s="153"/>
      <c r="T5" s="153"/>
      <c r="U5" s="153"/>
      <c r="V5" s="824"/>
      <c r="W5" s="828">
        <f>COUNTIFS($C$6:$C$238, "&gt;="&amp;W10, $C$6:$C$238, "&lt;="&amp;W11, $A$6:$A$238, "&lt;&gt;F")</f>
        <v>0</v>
      </c>
      <c r="X5" s="828">
        <f>COUNTIFS($C$6:$C$238, "&gt;="&amp;X10, $C$6:$C$238, "&lt;="&amp;X11, $A$6:$A$238, "&lt;&gt;F")</f>
        <v>0</v>
      </c>
      <c r="Y5" s="828">
        <f>COUNTIFS($C$6:$C$238, "&gt;="&amp;Y10, $C$6:$C$238, "&lt;="&amp;Y11, $A$6:$A$238, "&lt;&gt;F")</f>
        <v>0</v>
      </c>
      <c r="Z5" s="828">
        <f>COUNTIFS($C$6:$C$238, "&gt;="&amp;Z10, $C$6:$C$238, "&lt;="&amp;Z11, $A$6:$A$238, "&lt;&gt;F")</f>
        <v>0</v>
      </c>
      <c r="AA5" s="828">
        <f>COUNTIFS($C$6:$C$238, "&gt;="&amp;AA10, $C$6:$C$238, "&lt;="&amp;AA11, $A$6:$A$238, "&lt;&gt;F")</f>
        <v>0</v>
      </c>
      <c r="AB5" s="828">
        <f>COUNTIFS($C$6:$C$238,"&gt;="&amp;AB10, $C$6:$C$238, "&lt;="&amp;AB11, $A$6:$A$238, "&lt;&gt;F")</f>
        <v>0</v>
      </c>
      <c r="AC5" s="851">
        <f>SUM(W5:AA5)</f>
        <v>0</v>
      </c>
    </row>
    <row r="6" spans="1:47" s="154" customFormat="1" ht="18" customHeight="1">
      <c r="A6" s="301" t="s">
        <v>2017</v>
      </c>
      <c r="B6" s="259" t="s">
        <v>1671</v>
      </c>
      <c r="C6" s="218">
        <v>38665</v>
      </c>
      <c r="D6" s="261">
        <v>45991</v>
      </c>
      <c r="E6" s="261" t="str">
        <f t="shared" ca="1" si="0"/>
        <v>VIGENTE</v>
      </c>
      <c r="F6" s="776" t="str">
        <f t="shared" ca="1" si="1"/>
        <v>OK</v>
      </c>
      <c r="G6" s="217" t="s">
        <v>1617</v>
      </c>
      <c r="H6" s="216" t="s">
        <v>2734</v>
      </c>
      <c r="I6" s="276" t="s">
        <v>1193</v>
      </c>
      <c r="J6" s="216" t="s">
        <v>689</v>
      </c>
      <c r="K6" s="300" t="s">
        <v>688</v>
      </c>
      <c r="M6" s="154" t="str">
        <f t="shared" si="2"/>
        <v>D0511-06</v>
      </c>
      <c r="N6" s="154" t="str">
        <f t="shared" si="3"/>
        <v/>
      </c>
      <c r="O6" s="185" t="s">
        <v>2017</v>
      </c>
      <c r="P6" s="186"/>
      <c r="Q6" s="187">
        <v>14</v>
      </c>
      <c r="R6" s="153"/>
      <c r="S6" s="153"/>
      <c r="T6" s="153"/>
      <c r="U6" s="153"/>
      <c r="V6" s="825" t="s">
        <v>3842</v>
      </c>
      <c r="W6" s="828">
        <f>COUNTIFS($C$6:$C$238, "&gt;="&amp;W10, $C$6:$C$238, "&lt;="&amp;W11, $A$6:$A$238, "&lt;&gt;F",$G$6:$G$238, "A" )</f>
        <v>0</v>
      </c>
      <c r="X6" s="828">
        <f>COUNTIFS($C$6:$C$238, "&gt;="&amp;X10, $C$6:$C$238, "&lt;="&amp;X11, $A$6:$A$238, "&lt;&gt;F",$G$6:$G$238, "A" )</f>
        <v>0</v>
      </c>
      <c r="Y6" s="828">
        <f>COUNTIFS($C$6:$C$238, "&gt;="&amp;Y10, $C$6:$C$238, "&lt;="&amp;Y11, $A$6:$A$238, "&lt;&gt;F",$G$6:$G$238, "A" )</f>
        <v>0</v>
      </c>
      <c r="Z6" s="828">
        <f>COUNTIFS($C$6:$C$238, "&gt;="&amp;Z10, $C$6:$C$238, "&lt;="&amp;Z11, $A$6:$A$238, "&lt;&gt;F",$G$6:$G$238, "A" )</f>
        <v>0</v>
      </c>
      <c r="AA6" s="828">
        <f>COUNTIFS($C$6:$C$238, "&gt;="&amp;AA10, $C$6:$C$238, "&lt;="&amp;AA11, $A$6:$A$238, "&lt;&gt;F",$G$6:$G$238, "A" )</f>
        <v>0</v>
      </c>
      <c r="AB6" s="828">
        <f>COUNTIFS($C$6:$C$238,"&gt;="&amp;AB11, $C$6:$C$238, "&lt;="&amp;AB12, $A$6:$A$238, "&lt;&gt;F",$G$6:$G$238, "A")</f>
        <v>0</v>
      </c>
      <c r="AC6" s="851">
        <f>SUM(W6:AA6)</f>
        <v>0</v>
      </c>
    </row>
    <row r="7" spans="1:47" s="154" customFormat="1" ht="18" customHeight="1">
      <c r="A7" s="299" t="s">
        <v>2017</v>
      </c>
      <c r="B7" s="259" t="s">
        <v>1672</v>
      </c>
      <c r="C7" s="218">
        <v>38694</v>
      </c>
      <c r="D7" s="261">
        <v>46022</v>
      </c>
      <c r="E7" s="261" t="str">
        <f t="shared" ca="1" si="0"/>
        <v>VIGENTE</v>
      </c>
      <c r="F7" s="776" t="str">
        <f t="shared" ca="1" si="1"/>
        <v>OK</v>
      </c>
      <c r="G7" s="217" t="s">
        <v>1617</v>
      </c>
      <c r="H7" s="216" t="s">
        <v>2797</v>
      </c>
      <c r="I7" s="276" t="s">
        <v>1193</v>
      </c>
      <c r="J7" s="276" t="s">
        <v>690</v>
      </c>
      <c r="K7" s="300" t="s">
        <v>687</v>
      </c>
      <c r="M7" s="154" t="str">
        <f t="shared" si="2"/>
        <v>D0512-07</v>
      </c>
      <c r="N7" s="154" t="str">
        <f t="shared" si="3"/>
        <v/>
      </c>
      <c r="O7" s="188" t="s">
        <v>2023</v>
      </c>
      <c r="P7" s="189"/>
      <c r="Q7" s="190">
        <v>14</v>
      </c>
      <c r="R7" s="153"/>
      <c r="S7" s="153"/>
      <c r="T7" s="153"/>
      <c r="U7" s="153"/>
      <c r="V7" s="825" t="s">
        <v>3843</v>
      </c>
      <c r="W7" s="828">
        <f>COUNTIFS($C$6:$C$238, "&gt;="&amp;W10, $C$6:$C$238, "&lt;="&amp;W11, $A$6:$A$238, "&lt;&gt;F",$G$6:$G$238, "B" )</f>
        <v>0</v>
      </c>
      <c r="X7" s="828">
        <f>COUNTIFS($C$6:$C$238, "&gt;="&amp;X10, $C$6:$C$238, "&lt;="&amp;X11, $A$6:$A$238, "&lt;&gt;F",$G$6:$G$238, "B" )</f>
        <v>0</v>
      </c>
      <c r="Y7" s="828">
        <f>COUNTIFS($C$6:$C$238, "&gt;="&amp;Y10, $C$6:$C$238, "&lt;="&amp;Y11, $A$6:$A$238, "&lt;&gt;F",$G$6:$G$238, "B" )</f>
        <v>0</v>
      </c>
      <c r="Z7" s="828">
        <f>COUNTIFS($C$6:$C$238, "&gt;="&amp;Z10, $C$6:$C$238, "&lt;="&amp;Z11, $A$6:$A$238, "&lt;&gt;F",$G$6:$G$238, "B" )</f>
        <v>0</v>
      </c>
      <c r="AA7" s="828">
        <f>COUNTIFS($C$6:$C$238, "&gt;="&amp;AA10, $C$6:$C$238, "&lt;="&amp;AA11, $A$6:$A$238, "&lt;&gt;F",$G$6:$G$238, "B" )</f>
        <v>0</v>
      </c>
      <c r="AB7" s="828">
        <f>COUNTIFS($C$6:$C$238,"&gt;="&amp;AB12, $C$6:$C$238, "&lt;="&amp;AB13, $A$6:$A$238, "&lt;&gt;F",$G$6:$G$238, "A")</f>
        <v>0</v>
      </c>
      <c r="AC7" s="851">
        <f>SUM(W7:AA7)</f>
        <v>0</v>
      </c>
    </row>
    <row r="8" spans="1:47" s="157" customFormat="1" ht="30">
      <c r="A8" s="299" t="s">
        <v>2017</v>
      </c>
      <c r="B8" s="259" t="s">
        <v>1673</v>
      </c>
      <c r="C8" s="218">
        <v>38811</v>
      </c>
      <c r="D8" s="275">
        <v>44712</v>
      </c>
      <c r="E8" s="275" t="str">
        <f t="shared" ca="1" si="0"/>
        <v>VIGENTE</v>
      </c>
      <c r="F8" s="776" t="str">
        <f t="shared" ca="1" si="1"/>
        <v>OK</v>
      </c>
      <c r="G8" s="217" t="s">
        <v>1617</v>
      </c>
      <c r="H8" s="216" t="s">
        <v>1684</v>
      </c>
      <c r="I8" s="276" t="s">
        <v>1194</v>
      </c>
      <c r="J8" s="216" t="s">
        <v>693</v>
      </c>
      <c r="K8" s="300" t="s">
        <v>239</v>
      </c>
      <c r="M8" s="157" t="str">
        <f t="shared" si="2"/>
        <v>D0605-07</v>
      </c>
      <c r="N8" s="157" t="str">
        <f t="shared" si="3"/>
        <v/>
      </c>
      <c r="O8" s="925"/>
      <c r="P8" s="925"/>
      <c r="Q8" s="925"/>
      <c r="R8" s="925"/>
      <c r="S8" s="925"/>
      <c r="T8" s="925"/>
      <c r="U8" s="925"/>
      <c r="V8" s="901" t="s">
        <v>3844</v>
      </c>
      <c r="W8" s="902">
        <f>COUNTIFS($C$6:$C$238, "&gt;="&amp;W10, $C$6:$C$238, "&lt;="&amp;W11, $A$6:$A$238, "&lt;&gt;F",$G$6:$G$238, "C" )</f>
        <v>0</v>
      </c>
      <c r="X8" s="902">
        <f>COUNTIFS($C$6:$C$238, "&gt;="&amp;X10, $C$6:$C$238, "&lt;="&amp;X11, $A$6:$A$238, "&lt;&gt;F",$G$6:$G$238, "C" )</f>
        <v>0</v>
      </c>
      <c r="Y8" s="902">
        <f>COUNTIFS($C$6:$C$238, "&gt;="&amp;Y10, $C$6:$C$238, "&lt;="&amp;Y11, $A$6:$A$238, "&lt;&gt;F",$G$6:$G$238, "C" )</f>
        <v>0</v>
      </c>
      <c r="Z8" s="902">
        <f>COUNTIFS($C$6:$C$238, "&gt;="&amp;Z10, $C$6:$C$238, "&lt;="&amp;Z11, $A$6:$A$238, "&lt;&gt;F",$G$6:$G$238, "C" )</f>
        <v>0</v>
      </c>
      <c r="AA8" s="902">
        <f>COUNTIFS($C$6:$C$238, "&gt;="&amp;AA10, $C$6:$C$238, "&lt;="&amp;AA11, $A$6:$A$238, "&lt;&gt;F",$G$6:$G$238, "C" )</f>
        <v>0</v>
      </c>
      <c r="AB8" s="902">
        <f>COUNTIFS($C$6:$C$238,"&gt;="&amp;AB13, $C$6:$C$238, "&lt;="&amp;AB14, $A$6:$A$238, "&lt;&gt;F",$G$6:$G$238, "A")</f>
        <v>0</v>
      </c>
      <c r="AC8" s="903">
        <f>SUM(W8:AA8)</f>
        <v>0</v>
      </c>
    </row>
    <row r="9" spans="1:47" s="1026" customFormat="1" ht="30.75" thickBot="1">
      <c r="A9" s="299" t="s">
        <v>2017</v>
      </c>
      <c r="B9" s="259" t="s">
        <v>1674</v>
      </c>
      <c r="C9" s="218">
        <v>38841</v>
      </c>
      <c r="D9" s="275">
        <v>44712</v>
      </c>
      <c r="E9" s="275" t="str">
        <f t="shared" ca="1" si="0"/>
        <v>VIGENTE</v>
      </c>
      <c r="F9" s="776" t="str">
        <f t="shared" ca="1" si="1"/>
        <v>OK</v>
      </c>
      <c r="G9" s="217" t="s">
        <v>1617</v>
      </c>
      <c r="H9" s="216" t="s">
        <v>1047</v>
      </c>
      <c r="I9" s="276" t="s">
        <v>1432</v>
      </c>
      <c r="J9" s="216" t="s">
        <v>1176</v>
      </c>
      <c r="K9" s="300" t="s">
        <v>241</v>
      </c>
      <c r="L9" s="157"/>
      <c r="M9" s="157" t="str">
        <f t="shared" si="2"/>
        <v>D0605-05</v>
      </c>
      <c r="N9" s="157" t="str">
        <f t="shared" si="3"/>
        <v/>
      </c>
      <c r="O9" s="925"/>
      <c r="P9" s="925"/>
      <c r="Q9" s="925"/>
      <c r="R9" s="925"/>
      <c r="S9" s="925"/>
      <c r="T9" s="925"/>
      <c r="U9" s="925"/>
      <c r="V9" s="1027" t="s">
        <v>3845</v>
      </c>
      <c r="W9" s="1028">
        <f>COUNTIFS($C$6:$C$238, "&gt;="&amp;W10, $C$6:$C$238, "&lt;="&amp;W11, $A$6:$A$238, "&lt;&gt;F",$G$6:$G$238, "D" )</f>
        <v>0</v>
      </c>
      <c r="X9" s="1028">
        <f>COUNTIFS($C$6:$C$238, "&gt;="&amp;X10, $C$6:$C$238, "&lt;="&amp;X11, $A$6:$A$238, "&lt;&gt;F",$G$6:$G$238, "D" )</f>
        <v>0</v>
      </c>
      <c r="Y9" s="1028">
        <f>COUNTIFS($C$6:$C$238, "&gt;="&amp;Y10, $C$6:$C$238, "&lt;="&amp;Y11, $A$6:$A$238, "&lt;&gt;F",$G$6:$G$238, "D" )</f>
        <v>0</v>
      </c>
      <c r="Z9" s="1028">
        <f>COUNTIFS($C$6:$C$238, "&gt;="&amp;Z10, $C$6:$C$238, "&lt;="&amp;Z11, $A$6:$A$238, "&lt;&gt;F",$G$6:$G$238, "D" )</f>
        <v>0</v>
      </c>
      <c r="AA9" s="1028">
        <f>COUNTIFS($C$6:$C$238, "&gt;="&amp;AA10, $C$6:$C$238, "&lt;="&amp;AA11, $A$6:$A$238, "&lt;&gt;F",$G$6:$G$238, "D" )</f>
        <v>0</v>
      </c>
      <c r="AB9" s="1028">
        <f>COUNTIFS($C$6:$C$238,"&gt;="&amp;AB14, $C$6:$C$238, "&lt;="&amp;AB15, $A$6:$A$238, "&lt;&gt;F",$G$6:$G$238, "A")</f>
        <v>0</v>
      </c>
      <c r="AC9" s="1029">
        <f>SUM(W9:AA9)</f>
        <v>0</v>
      </c>
      <c r="AD9" s="166"/>
      <c r="AE9" s="166"/>
      <c r="AF9" s="166"/>
      <c r="AG9" s="166"/>
      <c r="AH9" s="166"/>
      <c r="AI9" s="166"/>
    </row>
    <row r="10" spans="1:47" s="157" customFormat="1" ht="30.75" thickTop="1">
      <c r="A10" s="299" t="s">
        <v>2017</v>
      </c>
      <c r="B10" s="259" t="s">
        <v>1675</v>
      </c>
      <c r="C10" s="218">
        <v>38841</v>
      </c>
      <c r="D10" s="275">
        <v>44712</v>
      </c>
      <c r="E10" s="275" t="str">
        <f t="shared" ca="1" si="0"/>
        <v>VIGENTE</v>
      </c>
      <c r="F10" s="776" t="str">
        <f t="shared" ca="1" si="1"/>
        <v>OK</v>
      </c>
      <c r="G10" s="217" t="s">
        <v>1617</v>
      </c>
      <c r="H10" s="216" t="s">
        <v>1532</v>
      </c>
      <c r="I10" s="276" t="s">
        <v>1433</v>
      </c>
      <c r="J10" s="216" t="s">
        <v>693</v>
      </c>
      <c r="K10" s="300" t="s">
        <v>240</v>
      </c>
      <c r="M10" s="157" t="str">
        <f t="shared" si="2"/>
        <v>D0605-04</v>
      </c>
      <c r="N10" s="157" t="str">
        <f t="shared" si="3"/>
        <v/>
      </c>
      <c r="O10" s="925"/>
      <c r="P10" s="925"/>
      <c r="Q10" s="925"/>
      <c r="R10" s="925"/>
      <c r="S10" s="925"/>
      <c r="T10" s="925"/>
      <c r="U10" s="925"/>
      <c r="V10" s="886"/>
      <c r="W10" s="888">
        <v>40909</v>
      </c>
      <c r="X10" s="888">
        <v>41275</v>
      </c>
      <c r="Y10" s="888">
        <v>41640</v>
      </c>
      <c r="Z10" s="888">
        <v>42005</v>
      </c>
      <c r="AA10" s="888">
        <v>42370</v>
      </c>
      <c r="AB10" s="888">
        <v>40909</v>
      </c>
      <c r="AC10" s="886"/>
    </row>
    <row r="11" spans="1:47" s="157" customFormat="1" ht="30">
      <c r="A11" s="299" t="s">
        <v>2017</v>
      </c>
      <c r="B11" s="259" t="s">
        <v>1676</v>
      </c>
      <c r="C11" s="218">
        <v>38841</v>
      </c>
      <c r="D11" s="275">
        <v>44712</v>
      </c>
      <c r="E11" s="275" t="str">
        <f t="shared" ca="1" si="0"/>
        <v>VIGENTE</v>
      </c>
      <c r="F11" s="776" t="str">
        <f t="shared" ca="1" si="1"/>
        <v>OK</v>
      </c>
      <c r="G11" s="217" t="s">
        <v>1617</v>
      </c>
      <c r="H11" s="216" t="s">
        <v>1048</v>
      </c>
      <c r="I11" s="276" t="s">
        <v>1434</v>
      </c>
      <c r="J11" s="216" t="s">
        <v>693</v>
      </c>
      <c r="K11" s="300" t="s">
        <v>242</v>
      </c>
      <c r="M11" s="157" t="str">
        <f t="shared" si="2"/>
        <v>D0605-06</v>
      </c>
      <c r="N11" s="157" t="str">
        <f t="shared" si="3"/>
        <v/>
      </c>
      <c r="O11" s="925"/>
      <c r="P11" s="925"/>
      <c r="Q11" s="925"/>
      <c r="R11" s="925"/>
      <c r="S11" s="925"/>
      <c r="T11" s="925"/>
      <c r="U11" s="925"/>
      <c r="V11" s="654"/>
      <c r="W11" s="932">
        <v>41274</v>
      </c>
      <c r="X11" s="932">
        <v>41639</v>
      </c>
      <c r="Y11" s="932">
        <v>42004</v>
      </c>
      <c r="Z11" s="932">
        <v>42369</v>
      </c>
      <c r="AA11" s="932">
        <v>42735</v>
      </c>
      <c r="AB11" s="932">
        <v>42735</v>
      </c>
      <c r="AC11" s="654"/>
    </row>
    <row r="12" spans="1:47" s="154" customFormat="1" ht="18" customHeight="1">
      <c r="A12" s="299" t="s">
        <v>2017</v>
      </c>
      <c r="B12" s="259" t="s">
        <v>1679</v>
      </c>
      <c r="C12" s="218">
        <v>40666</v>
      </c>
      <c r="D12" s="261">
        <v>44347</v>
      </c>
      <c r="E12" s="261" t="str">
        <f t="shared" ca="1" si="0"/>
        <v>VIGENTE</v>
      </c>
      <c r="F12" s="776" t="str">
        <f t="shared" ca="1" si="1"/>
        <v>ALERTA</v>
      </c>
      <c r="G12" s="217" t="s">
        <v>1615</v>
      </c>
      <c r="H12" s="216" t="s">
        <v>1051</v>
      </c>
      <c r="I12" s="276" t="s">
        <v>1531</v>
      </c>
      <c r="J12" s="302" t="s">
        <v>1368</v>
      </c>
      <c r="K12" s="300">
        <v>41023</v>
      </c>
      <c r="M12" s="154" t="str">
        <f t="shared" si="2"/>
        <v>D1105-16</v>
      </c>
      <c r="N12" s="154" t="str">
        <f t="shared" si="3"/>
        <v/>
      </c>
      <c r="O12" s="153"/>
      <c r="P12" s="153"/>
      <c r="Q12" s="153"/>
      <c r="R12" s="153"/>
      <c r="S12" s="153"/>
      <c r="T12" s="153"/>
      <c r="U12" s="153"/>
      <c r="V12" s="153"/>
      <c r="W12" s="153"/>
    </row>
    <row r="13" spans="1:47" s="154" customFormat="1" ht="30">
      <c r="A13" s="299" t="s">
        <v>2017</v>
      </c>
      <c r="B13" s="259" t="s">
        <v>1680</v>
      </c>
      <c r="C13" s="218">
        <v>40666</v>
      </c>
      <c r="D13" s="261">
        <v>44347</v>
      </c>
      <c r="E13" s="261" t="str">
        <f t="shared" ca="1" si="0"/>
        <v>VIGENTE</v>
      </c>
      <c r="F13" s="776" t="str">
        <f t="shared" ca="1" si="1"/>
        <v>ALERTA</v>
      </c>
      <c r="G13" s="217" t="s">
        <v>1615</v>
      </c>
      <c r="H13" s="216" t="s">
        <v>1190</v>
      </c>
      <c r="I13" s="276" t="s">
        <v>1077</v>
      </c>
      <c r="J13" s="216" t="s">
        <v>2148</v>
      </c>
      <c r="K13" s="303" t="s">
        <v>691</v>
      </c>
      <c r="M13" s="154" t="str">
        <f t="shared" si="2"/>
        <v>D1105-17</v>
      </c>
      <c r="N13" s="154" t="str">
        <f t="shared" si="3"/>
        <v/>
      </c>
      <c r="O13" s="153"/>
      <c r="P13" s="153"/>
      <c r="Q13" s="153"/>
      <c r="R13" s="153"/>
      <c r="S13" s="153"/>
      <c r="T13" s="153"/>
      <c r="U13" s="153"/>
      <c r="V13" s="153"/>
      <c r="W13" s="153"/>
    </row>
    <row r="14" spans="1:47" s="154" customFormat="1" ht="30">
      <c r="A14" s="301" t="s">
        <v>2017</v>
      </c>
      <c r="B14" s="217" t="s">
        <v>1668</v>
      </c>
      <c r="C14" s="218">
        <v>37979</v>
      </c>
      <c r="D14" s="261">
        <v>45291</v>
      </c>
      <c r="E14" s="261" t="str">
        <f t="shared" ca="1" si="0"/>
        <v>VIGENTE</v>
      </c>
      <c r="F14" s="776" t="str">
        <f t="shared" ca="1" si="1"/>
        <v>OK</v>
      </c>
      <c r="G14" s="217" t="s">
        <v>1615</v>
      </c>
      <c r="H14" s="216" t="s">
        <v>1681</v>
      </c>
      <c r="I14" s="276" t="s">
        <v>1191</v>
      </c>
      <c r="J14" s="302" t="s">
        <v>684</v>
      </c>
      <c r="K14" s="300"/>
      <c r="M14" s="154" t="str">
        <f t="shared" si="2"/>
        <v>D0312-31</v>
      </c>
      <c r="N14" s="154" t="str">
        <f t="shared" si="3"/>
        <v/>
      </c>
      <c r="O14" s="153"/>
      <c r="P14" s="153"/>
      <c r="Q14" s="153"/>
      <c r="R14" s="153"/>
      <c r="S14" s="153"/>
      <c r="T14" s="153"/>
      <c r="U14" s="153"/>
      <c r="V14" s="153"/>
      <c r="W14" s="153"/>
    </row>
    <row r="15" spans="1:47" s="154" customFormat="1" ht="30">
      <c r="A15" s="301" t="s">
        <v>2017</v>
      </c>
      <c r="B15" s="217" t="s">
        <v>1677</v>
      </c>
      <c r="C15" s="218">
        <v>39805</v>
      </c>
      <c r="D15" s="261">
        <v>45291</v>
      </c>
      <c r="E15" s="261" t="str">
        <f t="shared" ca="1" si="0"/>
        <v>VIGENTE</v>
      </c>
      <c r="F15" s="776" t="str">
        <f t="shared" ca="1" si="1"/>
        <v>OK</v>
      </c>
      <c r="G15" s="217" t="s">
        <v>1617</v>
      </c>
      <c r="H15" s="216" t="s">
        <v>1049</v>
      </c>
      <c r="I15" s="276" t="s">
        <v>2070</v>
      </c>
      <c r="J15" s="302" t="s">
        <v>1368</v>
      </c>
      <c r="K15" s="300">
        <v>1200408</v>
      </c>
      <c r="M15" s="154" t="str">
        <f t="shared" si="2"/>
        <v>D0812-55</v>
      </c>
      <c r="N15" s="154" t="str">
        <f t="shared" si="3"/>
        <v/>
      </c>
      <c r="O15" s="153"/>
      <c r="P15" s="153"/>
      <c r="Q15" s="153"/>
      <c r="R15" s="153"/>
      <c r="S15" s="153"/>
      <c r="T15" s="153"/>
      <c r="U15" s="153"/>
      <c r="V15" s="153"/>
      <c r="W15" s="153"/>
    </row>
    <row r="16" spans="1:47" s="154" customFormat="1" ht="31.35" customHeight="1">
      <c r="A16" s="304" t="s">
        <v>2017</v>
      </c>
      <c r="B16" s="263" t="s">
        <v>1670</v>
      </c>
      <c r="C16" s="264">
        <v>38037</v>
      </c>
      <c r="D16" s="261">
        <v>45350</v>
      </c>
      <c r="E16" s="261" t="str">
        <f t="shared" ca="1" si="0"/>
        <v>VIGENTE</v>
      </c>
      <c r="F16" s="776" t="str">
        <f t="shared" ca="1" si="1"/>
        <v>OK</v>
      </c>
      <c r="G16" s="263" t="s">
        <v>1615</v>
      </c>
      <c r="H16" s="305" t="s">
        <v>1683</v>
      </c>
      <c r="I16" s="252" t="s">
        <v>2232</v>
      </c>
      <c r="J16" s="306" t="s">
        <v>686</v>
      </c>
      <c r="K16" s="307" t="s">
        <v>2233</v>
      </c>
      <c r="M16" s="154" t="str">
        <f t="shared" si="2"/>
        <v>D0402-05</v>
      </c>
      <c r="N16" s="154" t="str">
        <f t="shared" si="3"/>
        <v/>
      </c>
      <c r="O16" s="153"/>
      <c r="P16" s="153"/>
      <c r="Q16" s="153"/>
      <c r="R16" s="153"/>
      <c r="S16" s="153"/>
      <c r="T16" s="153"/>
      <c r="U16" s="153"/>
      <c r="V16" s="153"/>
      <c r="W16" s="153"/>
    </row>
    <row r="17" spans="1:23" s="154" customFormat="1" ht="27.4" customHeight="1">
      <c r="A17" s="304" t="s">
        <v>2017</v>
      </c>
      <c r="B17" s="263" t="s">
        <v>1669</v>
      </c>
      <c r="C17" s="264">
        <v>38037</v>
      </c>
      <c r="D17" s="261">
        <v>45350</v>
      </c>
      <c r="E17" s="261" t="str">
        <f t="shared" ca="1" si="0"/>
        <v>VIGENTE</v>
      </c>
      <c r="F17" s="776" t="str">
        <f t="shared" ca="1" si="1"/>
        <v>OK</v>
      </c>
      <c r="G17" s="263" t="s">
        <v>1615</v>
      </c>
      <c r="H17" s="305" t="s">
        <v>1682</v>
      </c>
      <c r="I17" s="252" t="s">
        <v>1192</v>
      </c>
      <c r="J17" s="211" t="s">
        <v>2216</v>
      </c>
      <c r="K17" s="308" t="s">
        <v>2217</v>
      </c>
      <c r="L17" s="182"/>
      <c r="M17" s="182" t="str">
        <f t="shared" si="2"/>
        <v>D0402-04</v>
      </c>
      <c r="N17" s="182" t="str">
        <f t="shared" si="3"/>
        <v/>
      </c>
      <c r="O17" s="153"/>
      <c r="P17" s="153"/>
      <c r="Q17" s="153"/>
      <c r="R17" s="153"/>
      <c r="S17" s="153"/>
      <c r="T17" s="153"/>
      <c r="U17" s="153"/>
      <c r="V17" s="153"/>
      <c r="W17" s="153"/>
    </row>
    <row r="18" spans="1:23" s="105" customFormat="1" ht="22.5" customHeight="1">
      <c r="A18" s="2312" t="s">
        <v>2732</v>
      </c>
      <c r="B18" s="2313"/>
      <c r="C18" s="4"/>
      <c r="D18" s="4"/>
      <c r="E18" s="4"/>
      <c r="F18" s="4"/>
      <c r="G18" s="4"/>
      <c r="H18" s="4"/>
      <c r="I18" s="4"/>
      <c r="J18" s="22"/>
      <c r="K18" s="24"/>
      <c r="L18" s="4"/>
      <c r="M18" s="4">
        <f t="shared" si="2"/>
        <v>0</v>
      </c>
      <c r="N18" s="4" t="str">
        <f t="shared" si="3"/>
        <v/>
      </c>
    </row>
    <row r="19" spans="1:23">
      <c r="O19"/>
      <c r="P19"/>
      <c r="Q19"/>
      <c r="R19"/>
      <c r="S19"/>
      <c r="T19"/>
      <c r="U19"/>
      <c r="V19"/>
      <c r="W19"/>
    </row>
    <row r="20" spans="1:23" ht="30">
      <c r="A20" s="90" t="s">
        <v>2029</v>
      </c>
      <c r="B20" s="90" t="s">
        <v>2030</v>
      </c>
      <c r="C20" s="90" t="s">
        <v>2031</v>
      </c>
      <c r="D20" s="90" t="s">
        <v>2032</v>
      </c>
      <c r="E20" s="666"/>
      <c r="F20" s="666"/>
      <c r="H20" s="109"/>
      <c r="J20" s="23"/>
      <c r="M20" s="4" t="str">
        <f t="shared" ref="M20:M66" si="4">IF(ISNUMBER(FIND("/",$B20,1)),MID($B20,1,FIND("/",$B20,1)-1),$B20)</f>
        <v>SISTEMAS</v>
      </c>
      <c r="N20" s="4" t="str">
        <f t="shared" ref="N20:N66" si="5">IF(ISNUMBER(FIND("/",$B20,1)),MID($B20,FIND("/",$B20,1)+1,LEN($B20)),"")</f>
        <v/>
      </c>
      <c r="O20"/>
      <c r="P20"/>
      <c r="Q20"/>
      <c r="R20"/>
      <c r="S20"/>
      <c r="T20"/>
      <c r="U20"/>
      <c r="V20"/>
      <c r="W20"/>
    </row>
    <row r="21" spans="1:23">
      <c r="A21" s="3">
        <f>COUNTIF($A5:$A18,"P")</f>
        <v>13</v>
      </c>
      <c r="B21" s="3">
        <f>COUNTIF($A5:$A18,"S*")</f>
        <v>0</v>
      </c>
      <c r="C21" s="3">
        <f>COUNTIF($A5:$A18,"F")</f>
        <v>0</v>
      </c>
      <c r="D21" s="3">
        <f>COUNTIF($A5:$A18,"P*") + COUNTIF($A5:$A18,"S2") *2 + COUNTIF($A5:$A18,"S3") *3 + COUNTIF($A5:$A18,"S4") *4</f>
        <v>13</v>
      </c>
      <c r="E21" s="8"/>
      <c r="F21" s="8"/>
      <c r="M21" s="4">
        <f t="shared" si="4"/>
        <v>0</v>
      </c>
      <c r="N21" s="4" t="str">
        <f t="shared" si="5"/>
        <v/>
      </c>
      <c r="O21"/>
      <c r="P21"/>
      <c r="Q21"/>
      <c r="R21"/>
      <c r="S21"/>
      <c r="T21"/>
      <c r="U21"/>
      <c r="V21"/>
      <c r="W21"/>
    </row>
    <row r="22" spans="1:23">
      <c r="M22" s="4">
        <f t="shared" si="4"/>
        <v>0</v>
      </c>
      <c r="N22" s="4" t="str">
        <f t="shared" si="5"/>
        <v/>
      </c>
      <c r="O22"/>
      <c r="P22"/>
      <c r="Q22"/>
      <c r="R22"/>
      <c r="S22"/>
      <c r="T22"/>
      <c r="U22"/>
      <c r="V22"/>
      <c r="W22"/>
    </row>
    <row r="23" spans="1:23">
      <c r="M23" s="4">
        <f t="shared" si="4"/>
        <v>0</v>
      </c>
      <c r="N23" s="4" t="str">
        <f t="shared" si="5"/>
        <v/>
      </c>
      <c r="O23"/>
      <c r="P23"/>
      <c r="Q23"/>
      <c r="R23"/>
      <c r="S23"/>
      <c r="T23"/>
      <c r="U23"/>
      <c r="V23"/>
      <c r="W23"/>
    </row>
    <row r="24" spans="1:23">
      <c r="M24" s="4">
        <f t="shared" si="4"/>
        <v>0</v>
      </c>
      <c r="N24" s="4" t="str">
        <f t="shared" si="5"/>
        <v/>
      </c>
      <c r="O24"/>
      <c r="P24"/>
      <c r="Q24"/>
      <c r="R24"/>
      <c r="S24"/>
      <c r="T24"/>
      <c r="U24"/>
      <c r="V24"/>
      <c r="W24"/>
    </row>
    <row r="25" spans="1:23">
      <c r="M25" s="4">
        <f t="shared" si="4"/>
        <v>0</v>
      </c>
      <c r="N25" s="4" t="str">
        <f t="shared" si="5"/>
        <v/>
      </c>
      <c r="O25"/>
      <c r="P25"/>
      <c r="Q25"/>
      <c r="R25"/>
      <c r="S25"/>
      <c r="T25"/>
      <c r="U25"/>
      <c r="V25"/>
      <c r="W25"/>
    </row>
    <row r="26" spans="1:23">
      <c r="M26" s="4">
        <f t="shared" si="4"/>
        <v>0</v>
      </c>
      <c r="N26" s="4" t="str">
        <f t="shared" si="5"/>
        <v/>
      </c>
      <c r="O26"/>
      <c r="P26"/>
      <c r="Q26"/>
      <c r="R26"/>
      <c r="S26"/>
      <c r="T26"/>
      <c r="U26"/>
      <c r="V26"/>
      <c r="W26"/>
    </row>
    <row r="27" spans="1:23">
      <c r="M27" s="4">
        <f t="shared" si="4"/>
        <v>0</v>
      </c>
      <c r="N27" s="4" t="str">
        <f t="shared" si="5"/>
        <v/>
      </c>
      <c r="O27"/>
      <c r="P27"/>
      <c r="Q27"/>
      <c r="R27"/>
      <c r="S27"/>
      <c r="T27"/>
      <c r="U27"/>
      <c r="V27"/>
      <c r="W27"/>
    </row>
    <row r="28" spans="1:23">
      <c r="M28" s="4">
        <f t="shared" si="4"/>
        <v>0</v>
      </c>
      <c r="N28" s="4" t="str">
        <f t="shared" si="5"/>
        <v/>
      </c>
      <c r="O28"/>
      <c r="P28"/>
      <c r="Q28"/>
      <c r="R28"/>
      <c r="S28"/>
      <c r="T28"/>
      <c r="U28"/>
      <c r="V28"/>
      <c r="W28"/>
    </row>
    <row r="29" spans="1:23">
      <c r="M29" s="4">
        <f t="shared" si="4"/>
        <v>0</v>
      </c>
      <c r="N29" s="4" t="str">
        <f t="shared" si="5"/>
        <v/>
      </c>
      <c r="O29"/>
      <c r="P29"/>
      <c r="Q29"/>
      <c r="R29"/>
      <c r="S29"/>
      <c r="T29"/>
      <c r="U29"/>
      <c r="V29"/>
      <c r="W29"/>
    </row>
    <row r="30" spans="1:23">
      <c r="M30" s="4">
        <f t="shared" si="4"/>
        <v>0</v>
      </c>
      <c r="N30" s="4" t="str">
        <f t="shared" si="5"/>
        <v/>
      </c>
      <c r="O30"/>
      <c r="P30"/>
      <c r="Q30"/>
      <c r="R30"/>
      <c r="S30"/>
      <c r="T30"/>
      <c r="U30"/>
      <c r="V30"/>
      <c r="W30"/>
    </row>
    <row r="31" spans="1:23">
      <c r="M31" s="4">
        <f t="shared" si="4"/>
        <v>0</v>
      </c>
      <c r="N31" s="4" t="str">
        <f t="shared" si="5"/>
        <v/>
      </c>
      <c r="O31"/>
      <c r="P31"/>
      <c r="Q31"/>
      <c r="R31"/>
      <c r="S31"/>
      <c r="T31"/>
      <c r="U31"/>
      <c r="V31"/>
      <c r="W31"/>
    </row>
    <row r="32" spans="1:23">
      <c r="M32" s="4">
        <f t="shared" si="4"/>
        <v>0</v>
      </c>
      <c r="N32" s="4" t="str">
        <f t="shared" si="5"/>
        <v/>
      </c>
      <c r="O32"/>
      <c r="P32"/>
      <c r="Q32"/>
      <c r="R32"/>
      <c r="S32"/>
      <c r="T32"/>
      <c r="U32"/>
      <c r="V32"/>
      <c r="W32"/>
    </row>
    <row r="33" spans="12:23">
      <c r="M33" s="4">
        <f t="shared" si="4"/>
        <v>0</v>
      </c>
      <c r="N33" s="4" t="str">
        <f t="shared" si="5"/>
        <v/>
      </c>
      <c r="O33"/>
      <c r="P33"/>
      <c r="Q33"/>
      <c r="R33"/>
      <c r="S33"/>
      <c r="T33"/>
      <c r="U33"/>
      <c r="V33"/>
      <c r="W33"/>
    </row>
    <row r="34" spans="12:23">
      <c r="M34" s="4">
        <f t="shared" si="4"/>
        <v>0</v>
      </c>
      <c r="N34" s="4" t="str">
        <f t="shared" si="5"/>
        <v/>
      </c>
      <c r="O34"/>
      <c r="P34"/>
      <c r="Q34"/>
      <c r="R34"/>
      <c r="S34"/>
      <c r="T34"/>
      <c r="U34"/>
      <c r="V34"/>
      <c r="W34"/>
    </row>
    <row r="35" spans="12:23">
      <c r="M35" s="4">
        <f t="shared" si="4"/>
        <v>0</v>
      </c>
      <c r="N35" s="4" t="str">
        <f t="shared" si="5"/>
        <v/>
      </c>
      <c r="O35"/>
      <c r="P35"/>
      <c r="Q35"/>
      <c r="R35"/>
      <c r="S35"/>
      <c r="T35"/>
      <c r="U35"/>
      <c r="V35"/>
      <c r="W35"/>
    </row>
    <row r="36" spans="12:23">
      <c r="M36" s="4">
        <f t="shared" si="4"/>
        <v>0</v>
      </c>
      <c r="N36" s="4" t="str">
        <f t="shared" si="5"/>
        <v/>
      </c>
      <c r="O36"/>
      <c r="P36"/>
      <c r="Q36"/>
      <c r="R36"/>
      <c r="S36"/>
      <c r="T36"/>
      <c r="U36"/>
      <c r="V36"/>
      <c r="W36"/>
    </row>
    <row r="37" spans="12:23">
      <c r="M37" s="4">
        <f t="shared" si="4"/>
        <v>0</v>
      </c>
      <c r="N37" s="4" t="str">
        <f t="shared" si="5"/>
        <v/>
      </c>
      <c r="O37"/>
      <c r="P37"/>
      <c r="Q37"/>
      <c r="R37"/>
      <c r="S37"/>
      <c r="T37"/>
      <c r="U37"/>
      <c r="V37"/>
      <c r="W37"/>
    </row>
    <row r="38" spans="12:23">
      <c r="M38" s="4">
        <f t="shared" si="4"/>
        <v>0</v>
      </c>
      <c r="N38" s="4" t="str">
        <f t="shared" si="5"/>
        <v/>
      </c>
      <c r="O38"/>
      <c r="P38"/>
      <c r="Q38"/>
      <c r="R38"/>
      <c r="S38"/>
      <c r="T38"/>
      <c r="U38"/>
      <c r="V38"/>
      <c r="W38"/>
    </row>
    <row r="39" spans="12:23">
      <c r="M39" s="4">
        <f t="shared" si="4"/>
        <v>0</v>
      </c>
      <c r="N39" s="4" t="str">
        <f t="shared" si="5"/>
        <v/>
      </c>
    </row>
    <row r="40" spans="12:23">
      <c r="M40" s="4">
        <f t="shared" si="4"/>
        <v>0</v>
      </c>
      <c r="N40" s="4" t="str">
        <f t="shared" si="5"/>
        <v/>
      </c>
    </row>
    <row r="41" spans="12:23">
      <c r="M41" s="4">
        <f t="shared" si="4"/>
        <v>0</v>
      </c>
      <c r="N41" s="4" t="str">
        <f t="shared" si="5"/>
        <v/>
      </c>
    </row>
    <row r="42" spans="12:23">
      <c r="M42" s="4">
        <f t="shared" si="4"/>
        <v>0</v>
      </c>
      <c r="N42" s="4" t="str">
        <f t="shared" si="5"/>
        <v/>
      </c>
    </row>
    <row r="43" spans="12:23">
      <c r="M43" s="4">
        <f t="shared" si="4"/>
        <v>0</v>
      </c>
      <c r="N43" s="4" t="str">
        <f t="shared" si="5"/>
        <v/>
      </c>
    </row>
    <row r="44" spans="12:23">
      <c r="M44" s="4">
        <f t="shared" si="4"/>
        <v>0</v>
      </c>
      <c r="N44" s="4" t="str">
        <f t="shared" si="5"/>
        <v/>
      </c>
    </row>
    <row r="45" spans="12:23">
      <c r="M45" s="4">
        <f t="shared" si="4"/>
        <v>0</v>
      </c>
      <c r="N45" s="4" t="str">
        <f t="shared" si="5"/>
        <v/>
      </c>
    </row>
    <row r="46" spans="12:23">
      <c r="M46" s="4">
        <f t="shared" si="4"/>
        <v>0</v>
      </c>
      <c r="N46" s="4" t="str">
        <f t="shared" si="5"/>
        <v/>
      </c>
    </row>
    <row r="47" spans="12:23">
      <c r="L47" s="67"/>
      <c r="M47" s="4">
        <f t="shared" si="4"/>
        <v>0</v>
      </c>
      <c r="N47" s="4" t="str">
        <f t="shared" si="5"/>
        <v/>
      </c>
    </row>
    <row r="48" spans="12:23">
      <c r="L48" s="67"/>
      <c r="M48" s="4">
        <f t="shared" si="4"/>
        <v>0</v>
      </c>
      <c r="N48" s="4" t="str">
        <f t="shared" si="5"/>
        <v/>
      </c>
    </row>
    <row r="49" spans="13:14">
      <c r="M49" s="4">
        <f t="shared" si="4"/>
        <v>0</v>
      </c>
      <c r="N49" s="4" t="str">
        <f t="shared" si="5"/>
        <v/>
      </c>
    </row>
    <row r="50" spans="13:14">
      <c r="M50" s="4">
        <f t="shared" si="4"/>
        <v>0</v>
      </c>
      <c r="N50" s="4" t="str">
        <f t="shared" si="5"/>
        <v/>
      </c>
    </row>
    <row r="51" spans="13:14">
      <c r="M51" s="4">
        <f t="shared" si="4"/>
        <v>0</v>
      </c>
      <c r="N51" s="4" t="str">
        <f t="shared" si="5"/>
        <v/>
      </c>
    </row>
    <row r="52" spans="13:14">
      <c r="M52" s="4">
        <f t="shared" si="4"/>
        <v>0</v>
      </c>
      <c r="N52" s="4" t="str">
        <f t="shared" si="5"/>
        <v/>
      </c>
    </row>
    <row r="53" spans="13:14">
      <c r="M53" s="4">
        <f t="shared" si="4"/>
        <v>0</v>
      </c>
      <c r="N53" s="4" t="str">
        <f t="shared" si="5"/>
        <v/>
      </c>
    </row>
    <row r="54" spans="13:14">
      <c r="M54" s="4">
        <f t="shared" si="4"/>
        <v>0</v>
      </c>
      <c r="N54" s="4" t="str">
        <f t="shared" si="5"/>
        <v/>
      </c>
    </row>
    <row r="55" spans="13:14">
      <c r="M55" s="4">
        <f t="shared" si="4"/>
        <v>0</v>
      </c>
      <c r="N55" s="4" t="str">
        <f t="shared" si="5"/>
        <v/>
      </c>
    </row>
    <row r="56" spans="13:14">
      <c r="M56" s="4">
        <f t="shared" si="4"/>
        <v>0</v>
      </c>
      <c r="N56" s="4" t="str">
        <f t="shared" si="5"/>
        <v/>
      </c>
    </row>
    <row r="57" spans="13:14">
      <c r="M57" s="4">
        <f t="shared" si="4"/>
        <v>0</v>
      </c>
      <c r="N57" s="4" t="str">
        <f t="shared" si="5"/>
        <v/>
      </c>
    </row>
    <row r="58" spans="13:14">
      <c r="M58" s="4">
        <f t="shared" si="4"/>
        <v>0</v>
      </c>
      <c r="N58" s="4" t="str">
        <f t="shared" si="5"/>
        <v/>
      </c>
    </row>
    <row r="59" spans="13:14">
      <c r="M59" s="4">
        <f t="shared" si="4"/>
        <v>0</v>
      </c>
      <c r="N59" s="4" t="str">
        <f t="shared" si="5"/>
        <v/>
      </c>
    </row>
    <row r="60" spans="13:14">
      <c r="M60" s="4">
        <f t="shared" si="4"/>
        <v>0</v>
      </c>
      <c r="N60" s="4" t="str">
        <f t="shared" si="5"/>
        <v/>
      </c>
    </row>
    <row r="61" spans="13:14">
      <c r="M61" s="4">
        <f t="shared" si="4"/>
        <v>0</v>
      </c>
      <c r="N61" s="4" t="str">
        <f t="shared" si="5"/>
        <v/>
      </c>
    </row>
    <row r="62" spans="13:14">
      <c r="M62" s="4">
        <f t="shared" si="4"/>
        <v>0</v>
      </c>
      <c r="N62" s="4" t="str">
        <f t="shared" si="5"/>
        <v/>
      </c>
    </row>
    <row r="63" spans="13:14">
      <c r="M63" s="4">
        <f t="shared" si="4"/>
        <v>0</v>
      </c>
      <c r="N63" s="4" t="str">
        <f t="shared" si="5"/>
        <v/>
      </c>
    </row>
    <row r="64" spans="13:14">
      <c r="M64" s="4">
        <f t="shared" si="4"/>
        <v>0</v>
      </c>
      <c r="N64" s="4" t="str">
        <f t="shared" si="5"/>
        <v/>
      </c>
    </row>
    <row r="65" spans="13:14">
      <c r="M65" s="4">
        <f t="shared" si="4"/>
        <v>0</v>
      </c>
      <c r="N65" s="4" t="str">
        <f t="shared" si="5"/>
        <v/>
      </c>
    </row>
    <row r="66" spans="13:14">
      <c r="M66" s="4">
        <f t="shared" si="4"/>
        <v>0</v>
      </c>
      <c r="N66" s="4" t="str">
        <f t="shared" si="5"/>
        <v/>
      </c>
    </row>
    <row r="67" spans="13:14">
      <c r="M67" s="4">
        <f t="shared" ref="M67:M130" si="6">IF(ISNUMBER(FIND("/",$B67,1)),MID($B67,1,FIND("/",$B67,1)-1),$B67)</f>
        <v>0</v>
      </c>
      <c r="N67" s="4" t="str">
        <f t="shared" ref="N67:N130" si="7">IF(ISNUMBER(FIND("/",$B67,1)),MID($B67,FIND("/",$B67,1)+1,LEN($B67)),"")</f>
        <v/>
      </c>
    </row>
    <row r="68" spans="13:14">
      <c r="M68" s="4">
        <f t="shared" si="6"/>
        <v>0</v>
      </c>
      <c r="N68" s="4" t="str">
        <f t="shared" si="7"/>
        <v/>
      </c>
    </row>
    <row r="69" spans="13:14">
      <c r="M69" s="4">
        <f t="shared" si="6"/>
        <v>0</v>
      </c>
      <c r="N69" s="4" t="str">
        <f t="shared" si="7"/>
        <v/>
      </c>
    </row>
    <row r="70" spans="13:14">
      <c r="M70" s="4">
        <f t="shared" si="6"/>
        <v>0</v>
      </c>
      <c r="N70" s="4" t="str">
        <f t="shared" si="7"/>
        <v/>
      </c>
    </row>
    <row r="71" spans="13:14">
      <c r="M71" s="4">
        <f t="shared" si="6"/>
        <v>0</v>
      </c>
      <c r="N71" s="4" t="str">
        <f t="shared" si="7"/>
        <v/>
      </c>
    </row>
    <row r="72" spans="13:14">
      <c r="M72" s="4">
        <f t="shared" si="6"/>
        <v>0</v>
      </c>
      <c r="N72" s="4" t="str">
        <f t="shared" si="7"/>
        <v/>
      </c>
    </row>
    <row r="73" spans="13:14">
      <c r="M73" s="4">
        <f t="shared" si="6"/>
        <v>0</v>
      </c>
      <c r="N73" s="4" t="str">
        <f t="shared" si="7"/>
        <v/>
      </c>
    </row>
    <row r="74" spans="13:14">
      <c r="M74" s="4">
        <f t="shared" si="6"/>
        <v>0</v>
      </c>
      <c r="N74" s="4" t="str">
        <f t="shared" si="7"/>
        <v/>
      </c>
    </row>
    <row r="75" spans="13:14">
      <c r="M75" s="4">
        <f t="shared" si="6"/>
        <v>0</v>
      </c>
      <c r="N75" s="4" t="str">
        <f t="shared" si="7"/>
        <v/>
      </c>
    </row>
    <row r="76" spans="13:14">
      <c r="M76" s="4">
        <f t="shared" si="6"/>
        <v>0</v>
      </c>
      <c r="N76" s="4" t="str">
        <f t="shared" si="7"/>
        <v/>
      </c>
    </row>
    <row r="77" spans="13:14">
      <c r="M77" s="4">
        <f t="shared" si="6"/>
        <v>0</v>
      </c>
      <c r="N77" s="4" t="str">
        <f t="shared" si="7"/>
        <v/>
      </c>
    </row>
    <row r="78" spans="13:14">
      <c r="M78" s="4">
        <f t="shared" si="6"/>
        <v>0</v>
      </c>
      <c r="N78" s="4" t="str">
        <f t="shared" si="7"/>
        <v/>
      </c>
    </row>
    <row r="79" spans="13:14">
      <c r="M79" s="4">
        <f t="shared" si="6"/>
        <v>0</v>
      </c>
      <c r="N79" s="4" t="str">
        <f t="shared" si="7"/>
        <v/>
      </c>
    </row>
    <row r="80" spans="13:14">
      <c r="M80" s="4">
        <f t="shared" si="6"/>
        <v>0</v>
      </c>
      <c r="N80" s="4" t="str">
        <f t="shared" si="7"/>
        <v/>
      </c>
    </row>
    <row r="81" spans="12:14">
      <c r="M81" s="4">
        <f t="shared" si="6"/>
        <v>0</v>
      </c>
      <c r="N81" s="4" t="str">
        <f t="shared" si="7"/>
        <v/>
      </c>
    </row>
    <row r="82" spans="12:14">
      <c r="M82" s="4">
        <f t="shared" si="6"/>
        <v>0</v>
      </c>
      <c r="N82" s="4" t="str">
        <f t="shared" si="7"/>
        <v/>
      </c>
    </row>
    <row r="83" spans="12:14">
      <c r="M83" s="4">
        <f t="shared" si="6"/>
        <v>0</v>
      </c>
      <c r="N83" s="4" t="str">
        <f t="shared" si="7"/>
        <v/>
      </c>
    </row>
    <row r="84" spans="12:14">
      <c r="M84" s="4">
        <f t="shared" si="6"/>
        <v>0</v>
      </c>
      <c r="N84" s="4" t="str">
        <f t="shared" si="7"/>
        <v/>
      </c>
    </row>
    <row r="85" spans="12:14">
      <c r="M85" s="4">
        <f t="shared" si="6"/>
        <v>0</v>
      </c>
      <c r="N85" s="4" t="str">
        <f t="shared" si="7"/>
        <v/>
      </c>
    </row>
    <row r="86" spans="12:14">
      <c r="M86" s="4">
        <f t="shared" si="6"/>
        <v>0</v>
      </c>
      <c r="N86" s="4" t="str">
        <f t="shared" si="7"/>
        <v/>
      </c>
    </row>
    <row r="87" spans="12:14">
      <c r="M87" s="4">
        <f t="shared" si="6"/>
        <v>0</v>
      </c>
      <c r="N87" s="4" t="str">
        <f t="shared" si="7"/>
        <v/>
      </c>
    </row>
    <row r="88" spans="12:14">
      <c r="M88" s="4">
        <f t="shared" si="6"/>
        <v>0</v>
      </c>
      <c r="N88" s="4" t="str">
        <f t="shared" si="7"/>
        <v/>
      </c>
    </row>
    <row r="89" spans="12:14">
      <c r="L89" s="40"/>
      <c r="M89" s="4">
        <f t="shared" si="6"/>
        <v>0</v>
      </c>
      <c r="N89" s="4" t="str">
        <f t="shared" si="7"/>
        <v/>
      </c>
    </row>
    <row r="90" spans="12:14">
      <c r="M90" s="4">
        <f t="shared" si="6"/>
        <v>0</v>
      </c>
      <c r="N90" s="4" t="str">
        <f t="shared" si="7"/>
        <v/>
      </c>
    </row>
    <row r="91" spans="12:14">
      <c r="M91" s="4">
        <f t="shared" si="6"/>
        <v>0</v>
      </c>
      <c r="N91" s="4" t="str">
        <f t="shared" si="7"/>
        <v/>
      </c>
    </row>
    <row r="92" spans="12:14">
      <c r="M92" s="4">
        <f t="shared" si="6"/>
        <v>0</v>
      </c>
      <c r="N92" s="4" t="str">
        <f t="shared" si="7"/>
        <v/>
      </c>
    </row>
    <row r="93" spans="12:14">
      <c r="M93" s="4">
        <f t="shared" si="6"/>
        <v>0</v>
      </c>
      <c r="N93" s="4" t="str">
        <f t="shared" si="7"/>
        <v/>
      </c>
    </row>
    <row r="94" spans="12:14">
      <c r="M94" s="4">
        <f t="shared" si="6"/>
        <v>0</v>
      </c>
      <c r="N94" s="4" t="str">
        <f t="shared" si="7"/>
        <v/>
      </c>
    </row>
    <row r="95" spans="12:14">
      <c r="M95" s="4">
        <f t="shared" si="6"/>
        <v>0</v>
      </c>
      <c r="N95" s="4" t="str">
        <f t="shared" si="7"/>
        <v/>
      </c>
    </row>
    <row r="96" spans="12:14">
      <c r="M96" s="4">
        <f t="shared" si="6"/>
        <v>0</v>
      </c>
      <c r="N96" s="4" t="str">
        <f t="shared" si="7"/>
        <v/>
      </c>
    </row>
    <row r="97" spans="13:14">
      <c r="M97" s="4">
        <f t="shared" si="6"/>
        <v>0</v>
      </c>
      <c r="N97" s="4" t="str">
        <f t="shared" si="7"/>
        <v/>
      </c>
    </row>
    <row r="98" spans="13:14">
      <c r="M98" s="4">
        <f t="shared" si="6"/>
        <v>0</v>
      </c>
      <c r="N98" s="4" t="str">
        <f t="shared" si="7"/>
        <v/>
      </c>
    </row>
    <row r="99" spans="13:14">
      <c r="M99" s="4">
        <f t="shared" si="6"/>
        <v>0</v>
      </c>
      <c r="N99" s="4" t="str">
        <f t="shared" si="7"/>
        <v/>
      </c>
    </row>
    <row r="100" spans="13:14">
      <c r="M100" s="4">
        <f t="shared" si="6"/>
        <v>0</v>
      </c>
      <c r="N100" s="4" t="str">
        <f t="shared" si="7"/>
        <v/>
      </c>
    </row>
    <row r="101" spans="13:14">
      <c r="M101" s="4">
        <f t="shared" si="6"/>
        <v>0</v>
      </c>
      <c r="N101" s="4" t="str">
        <f t="shared" si="7"/>
        <v/>
      </c>
    </row>
    <row r="102" spans="13:14">
      <c r="M102" s="4">
        <f t="shared" si="6"/>
        <v>0</v>
      </c>
      <c r="N102" s="4" t="str">
        <f t="shared" si="7"/>
        <v/>
      </c>
    </row>
    <row r="103" spans="13:14">
      <c r="M103" s="4">
        <f t="shared" si="6"/>
        <v>0</v>
      </c>
      <c r="N103" s="4" t="str">
        <f t="shared" si="7"/>
        <v/>
      </c>
    </row>
    <row r="104" spans="13:14">
      <c r="M104" s="4">
        <f t="shared" si="6"/>
        <v>0</v>
      </c>
      <c r="N104" s="4" t="str">
        <f t="shared" si="7"/>
        <v/>
      </c>
    </row>
    <row r="105" spans="13:14">
      <c r="M105" s="4">
        <f t="shared" si="6"/>
        <v>0</v>
      </c>
      <c r="N105" s="4" t="str">
        <f t="shared" si="7"/>
        <v/>
      </c>
    </row>
    <row r="106" spans="13:14">
      <c r="M106" s="4">
        <f t="shared" si="6"/>
        <v>0</v>
      </c>
      <c r="N106" s="4" t="str">
        <f t="shared" si="7"/>
        <v/>
      </c>
    </row>
    <row r="107" spans="13:14">
      <c r="M107" s="4">
        <f t="shared" si="6"/>
        <v>0</v>
      </c>
      <c r="N107" s="4" t="str">
        <f t="shared" si="7"/>
        <v/>
      </c>
    </row>
    <row r="108" spans="13:14">
      <c r="M108" s="4">
        <f t="shared" si="6"/>
        <v>0</v>
      </c>
      <c r="N108" s="4" t="str">
        <f t="shared" si="7"/>
        <v/>
      </c>
    </row>
    <row r="109" spans="13:14">
      <c r="M109" s="4">
        <f t="shared" si="6"/>
        <v>0</v>
      </c>
      <c r="N109" s="4" t="str">
        <f t="shared" si="7"/>
        <v/>
      </c>
    </row>
    <row r="110" spans="13:14">
      <c r="M110" s="4">
        <f t="shared" si="6"/>
        <v>0</v>
      </c>
      <c r="N110" s="4" t="str">
        <f t="shared" si="7"/>
        <v/>
      </c>
    </row>
    <row r="111" spans="13:14">
      <c r="M111" s="4">
        <f t="shared" si="6"/>
        <v>0</v>
      </c>
      <c r="N111" s="4" t="str">
        <f t="shared" si="7"/>
        <v/>
      </c>
    </row>
    <row r="112" spans="13:14">
      <c r="M112" s="4">
        <f t="shared" si="6"/>
        <v>0</v>
      </c>
      <c r="N112" s="4" t="str">
        <f t="shared" si="7"/>
        <v/>
      </c>
    </row>
    <row r="113" spans="13:14">
      <c r="M113" s="4">
        <f t="shared" si="6"/>
        <v>0</v>
      </c>
      <c r="N113" s="4" t="str">
        <f t="shared" si="7"/>
        <v/>
      </c>
    </row>
    <row r="114" spans="13:14">
      <c r="M114" s="4">
        <f t="shared" si="6"/>
        <v>0</v>
      </c>
      <c r="N114" s="4" t="str">
        <f t="shared" si="7"/>
        <v/>
      </c>
    </row>
    <row r="115" spans="13:14">
      <c r="M115" s="4">
        <f t="shared" si="6"/>
        <v>0</v>
      </c>
      <c r="N115" s="4" t="str">
        <f t="shared" si="7"/>
        <v/>
      </c>
    </row>
    <row r="116" spans="13:14">
      <c r="M116" s="4">
        <f t="shared" si="6"/>
        <v>0</v>
      </c>
      <c r="N116" s="4" t="str">
        <f t="shared" si="7"/>
        <v/>
      </c>
    </row>
    <row r="117" spans="13:14">
      <c r="M117" s="4">
        <f t="shared" si="6"/>
        <v>0</v>
      </c>
      <c r="N117" s="4" t="str">
        <f t="shared" si="7"/>
        <v/>
      </c>
    </row>
    <row r="118" spans="13:14">
      <c r="M118" s="4">
        <f t="shared" si="6"/>
        <v>0</v>
      </c>
      <c r="N118" s="4" t="str">
        <f t="shared" si="7"/>
        <v/>
      </c>
    </row>
    <row r="119" spans="13:14">
      <c r="M119" s="4">
        <f t="shared" si="6"/>
        <v>0</v>
      </c>
      <c r="N119" s="4" t="str">
        <f t="shared" si="7"/>
        <v/>
      </c>
    </row>
    <row r="120" spans="13:14">
      <c r="M120" s="4">
        <f t="shared" si="6"/>
        <v>0</v>
      </c>
      <c r="N120" s="4" t="str">
        <f t="shared" si="7"/>
        <v/>
      </c>
    </row>
    <row r="121" spans="13:14">
      <c r="M121" s="4">
        <f t="shared" si="6"/>
        <v>0</v>
      </c>
      <c r="N121" s="4" t="str">
        <f t="shared" si="7"/>
        <v/>
      </c>
    </row>
    <row r="122" spans="13:14">
      <c r="M122" s="4">
        <f t="shared" si="6"/>
        <v>0</v>
      </c>
      <c r="N122" s="4" t="str">
        <f t="shared" si="7"/>
        <v/>
      </c>
    </row>
    <row r="123" spans="13:14">
      <c r="M123" s="4">
        <f t="shared" si="6"/>
        <v>0</v>
      </c>
      <c r="N123" s="4" t="str">
        <f t="shared" si="7"/>
        <v/>
      </c>
    </row>
    <row r="124" spans="13:14">
      <c r="M124" s="4">
        <f t="shared" si="6"/>
        <v>0</v>
      </c>
      <c r="N124" s="4" t="str">
        <f t="shared" si="7"/>
        <v/>
      </c>
    </row>
    <row r="125" spans="13:14">
      <c r="M125" s="4">
        <f t="shared" si="6"/>
        <v>0</v>
      </c>
      <c r="N125" s="4" t="str">
        <f t="shared" si="7"/>
        <v/>
      </c>
    </row>
    <row r="126" spans="13:14">
      <c r="M126" s="4">
        <f t="shared" si="6"/>
        <v>0</v>
      </c>
      <c r="N126" s="4" t="str">
        <f t="shared" si="7"/>
        <v/>
      </c>
    </row>
    <row r="127" spans="13:14">
      <c r="M127" s="4">
        <f t="shared" si="6"/>
        <v>0</v>
      </c>
      <c r="N127" s="4" t="str">
        <f t="shared" si="7"/>
        <v/>
      </c>
    </row>
    <row r="128" spans="13:14">
      <c r="M128" s="4">
        <f t="shared" si="6"/>
        <v>0</v>
      </c>
      <c r="N128" s="4" t="str">
        <f t="shared" si="7"/>
        <v/>
      </c>
    </row>
    <row r="129" spans="13:14">
      <c r="M129" s="4">
        <f t="shared" si="6"/>
        <v>0</v>
      </c>
      <c r="N129" s="4" t="str">
        <f t="shared" si="7"/>
        <v/>
      </c>
    </row>
    <row r="130" spans="13:14">
      <c r="M130" s="4">
        <f t="shared" si="6"/>
        <v>0</v>
      </c>
      <c r="N130" s="4" t="str">
        <f t="shared" si="7"/>
        <v/>
      </c>
    </row>
    <row r="131" spans="13:14">
      <c r="M131" s="4">
        <f t="shared" ref="M131:M194" si="8">IF(ISNUMBER(FIND("/",$B131,1)),MID($B131,1,FIND("/",$B131,1)-1),$B131)</f>
        <v>0</v>
      </c>
      <c r="N131" s="4" t="str">
        <f t="shared" ref="N131:N194" si="9">IF(ISNUMBER(FIND("/",$B131,1)),MID($B131,FIND("/",$B131,1)+1,LEN($B131)),"")</f>
        <v/>
      </c>
    </row>
    <row r="132" spans="13:14">
      <c r="M132" s="4">
        <f t="shared" si="8"/>
        <v>0</v>
      </c>
      <c r="N132" s="4" t="str">
        <f t="shared" si="9"/>
        <v/>
      </c>
    </row>
    <row r="133" spans="13:14">
      <c r="M133" s="4">
        <f t="shared" si="8"/>
        <v>0</v>
      </c>
      <c r="N133" s="4" t="str">
        <f t="shared" si="9"/>
        <v/>
      </c>
    </row>
    <row r="134" spans="13:14">
      <c r="M134" s="4">
        <f t="shared" si="8"/>
        <v>0</v>
      </c>
      <c r="N134" s="4" t="str">
        <f t="shared" si="9"/>
        <v/>
      </c>
    </row>
    <row r="135" spans="13:14">
      <c r="M135" s="4">
        <f t="shared" si="8"/>
        <v>0</v>
      </c>
      <c r="N135" s="4" t="str">
        <f t="shared" si="9"/>
        <v/>
      </c>
    </row>
    <row r="136" spans="13:14">
      <c r="M136" s="4">
        <f t="shared" si="8"/>
        <v>0</v>
      </c>
      <c r="N136" s="4" t="str">
        <f t="shared" si="9"/>
        <v/>
      </c>
    </row>
    <row r="137" spans="13:14">
      <c r="M137" s="4">
        <f t="shared" si="8"/>
        <v>0</v>
      </c>
      <c r="N137" s="4" t="str">
        <f t="shared" si="9"/>
        <v/>
      </c>
    </row>
    <row r="138" spans="13:14">
      <c r="M138" s="4">
        <f t="shared" si="8"/>
        <v>0</v>
      </c>
      <c r="N138" s="4" t="str">
        <f t="shared" si="9"/>
        <v/>
      </c>
    </row>
    <row r="139" spans="13:14">
      <c r="M139" s="4">
        <f t="shared" si="8"/>
        <v>0</v>
      </c>
      <c r="N139" s="4" t="str">
        <f t="shared" si="9"/>
        <v/>
      </c>
    </row>
    <row r="140" spans="13:14">
      <c r="M140" s="4">
        <f t="shared" si="8"/>
        <v>0</v>
      </c>
      <c r="N140" s="4" t="str">
        <f t="shared" si="9"/>
        <v/>
      </c>
    </row>
    <row r="141" spans="13:14">
      <c r="M141" s="4">
        <f t="shared" si="8"/>
        <v>0</v>
      </c>
      <c r="N141" s="4" t="str">
        <f t="shared" si="9"/>
        <v/>
      </c>
    </row>
    <row r="142" spans="13:14">
      <c r="M142" s="4">
        <f t="shared" si="8"/>
        <v>0</v>
      </c>
      <c r="N142" s="4" t="str">
        <f t="shared" si="9"/>
        <v/>
      </c>
    </row>
    <row r="143" spans="13:14">
      <c r="M143" s="4">
        <f t="shared" si="8"/>
        <v>0</v>
      </c>
      <c r="N143" s="4" t="str">
        <f t="shared" si="9"/>
        <v/>
      </c>
    </row>
    <row r="144" spans="13:14">
      <c r="M144" s="4">
        <f t="shared" si="8"/>
        <v>0</v>
      </c>
      <c r="N144" s="4" t="str">
        <f t="shared" si="9"/>
        <v/>
      </c>
    </row>
    <row r="145" spans="13:14">
      <c r="M145" s="4">
        <f t="shared" si="8"/>
        <v>0</v>
      </c>
      <c r="N145" s="4" t="str">
        <f t="shared" si="9"/>
        <v/>
      </c>
    </row>
    <row r="146" spans="13:14">
      <c r="M146" s="4">
        <f t="shared" si="8"/>
        <v>0</v>
      </c>
      <c r="N146" s="4" t="str">
        <f t="shared" si="9"/>
        <v/>
      </c>
    </row>
    <row r="147" spans="13:14">
      <c r="M147" s="4">
        <f t="shared" si="8"/>
        <v>0</v>
      </c>
      <c r="N147" s="4" t="str">
        <f t="shared" si="9"/>
        <v/>
      </c>
    </row>
    <row r="148" spans="13:14">
      <c r="M148" s="4">
        <f t="shared" si="8"/>
        <v>0</v>
      </c>
      <c r="N148" s="4" t="str">
        <f t="shared" si="9"/>
        <v/>
      </c>
    </row>
    <row r="149" spans="13:14">
      <c r="M149" s="4">
        <f t="shared" si="8"/>
        <v>0</v>
      </c>
      <c r="N149" s="4" t="str">
        <f t="shared" si="9"/>
        <v/>
      </c>
    </row>
    <row r="150" spans="13:14">
      <c r="M150" s="4">
        <f t="shared" si="8"/>
        <v>0</v>
      </c>
      <c r="N150" s="4" t="str">
        <f t="shared" si="9"/>
        <v/>
      </c>
    </row>
    <row r="151" spans="13:14">
      <c r="M151" s="4">
        <f t="shared" si="8"/>
        <v>0</v>
      </c>
      <c r="N151" s="4" t="str">
        <f t="shared" si="9"/>
        <v/>
      </c>
    </row>
    <row r="152" spans="13:14">
      <c r="M152" s="4">
        <f t="shared" si="8"/>
        <v>0</v>
      </c>
      <c r="N152" s="4" t="str">
        <f t="shared" si="9"/>
        <v/>
      </c>
    </row>
    <row r="153" spans="13:14">
      <c r="M153" s="4">
        <f t="shared" si="8"/>
        <v>0</v>
      </c>
      <c r="N153" s="4" t="str">
        <f t="shared" si="9"/>
        <v/>
      </c>
    </row>
    <row r="154" spans="13:14">
      <c r="M154" s="4">
        <f t="shared" si="8"/>
        <v>0</v>
      </c>
      <c r="N154" s="4" t="str">
        <f t="shared" si="9"/>
        <v/>
      </c>
    </row>
    <row r="155" spans="13:14">
      <c r="M155" s="4">
        <f t="shared" si="8"/>
        <v>0</v>
      </c>
      <c r="N155" s="4" t="str">
        <f t="shared" si="9"/>
        <v/>
      </c>
    </row>
    <row r="156" spans="13:14">
      <c r="M156" s="4">
        <f t="shared" si="8"/>
        <v>0</v>
      </c>
      <c r="N156" s="4" t="str">
        <f t="shared" si="9"/>
        <v/>
      </c>
    </row>
    <row r="157" spans="13:14">
      <c r="M157" s="4">
        <f t="shared" si="8"/>
        <v>0</v>
      </c>
      <c r="N157" s="4" t="str">
        <f t="shared" si="9"/>
        <v/>
      </c>
    </row>
    <row r="158" spans="13:14">
      <c r="M158" s="4">
        <f t="shared" si="8"/>
        <v>0</v>
      </c>
      <c r="N158" s="4" t="str">
        <f t="shared" si="9"/>
        <v/>
      </c>
    </row>
    <row r="159" spans="13:14">
      <c r="M159" s="4">
        <f t="shared" si="8"/>
        <v>0</v>
      </c>
      <c r="N159" s="4" t="str">
        <f t="shared" si="9"/>
        <v/>
      </c>
    </row>
    <row r="160" spans="13:14">
      <c r="M160" s="4">
        <f t="shared" si="8"/>
        <v>0</v>
      </c>
      <c r="N160" s="4" t="str">
        <f t="shared" si="9"/>
        <v/>
      </c>
    </row>
    <row r="161" spans="12:14">
      <c r="M161" s="4">
        <f t="shared" si="8"/>
        <v>0</v>
      </c>
      <c r="N161" s="4" t="str">
        <f t="shared" si="9"/>
        <v/>
      </c>
    </row>
    <row r="162" spans="12:14">
      <c r="M162" s="4">
        <f t="shared" si="8"/>
        <v>0</v>
      </c>
      <c r="N162" s="4" t="str">
        <f t="shared" si="9"/>
        <v/>
      </c>
    </row>
    <row r="163" spans="12:14">
      <c r="M163" s="4">
        <f t="shared" si="8"/>
        <v>0</v>
      </c>
      <c r="N163" s="4" t="str">
        <f t="shared" si="9"/>
        <v/>
      </c>
    </row>
    <row r="164" spans="12:14">
      <c r="M164" s="4">
        <f t="shared" si="8"/>
        <v>0</v>
      </c>
      <c r="N164" s="4" t="str">
        <f t="shared" si="9"/>
        <v/>
      </c>
    </row>
    <row r="165" spans="12:14">
      <c r="M165" s="4">
        <f t="shared" si="8"/>
        <v>0</v>
      </c>
      <c r="N165" s="4" t="str">
        <f t="shared" si="9"/>
        <v/>
      </c>
    </row>
    <row r="166" spans="12:14">
      <c r="M166" s="4">
        <f t="shared" si="8"/>
        <v>0</v>
      </c>
      <c r="N166" s="4" t="str">
        <f t="shared" si="9"/>
        <v/>
      </c>
    </row>
    <row r="167" spans="12:14">
      <c r="M167" s="4">
        <f t="shared" si="8"/>
        <v>0</v>
      </c>
      <c r="N167" s="4" t="str">
        <f t="shared" si="9"/>
        <v/>
      </c>
    </row>
    <row r="168" spans="12:14">
      <c r="M168" s="4">
        <f t="shared" si="8"/>
        <v>0</v>
      </c>
      <c r="N168" s="4" t="str">
        <f t="shared" si="9"/>
        <v/>
      </c>
    </row>
    <row r="169" spans="12:14">
      <c r="M169" s="4">
        <f t="shared" si="8"/>
        <v>0</v>
      </c>
      <c r="N169" s="4" t="str">
        <f t="shared" si="9"/>
        <v/>
      </c>
    </row>
    <row r="170" spans="12:14">
      <c r="L170" s="23"/>
      <c r="M170" s="4">
        <f t="shared" si="8"/>
        <v>0</v>
      </c>
      <c r="N170" s="4" t="str">
        <f t="shared" si="9"/>
        <v/>
      </c>
    </row>
    <row r="171" spans="12:14">
      <c r="L171" s="23"/>
      <c r="M171" s="4">
        <f t="shared" si="8"/>
        <v>0</v>
      </c>
      <c r="N171" s="4" t="str">
        <f t="shared" si="9"/>
        <v/>
      </c>
    </row>
    <row r="172" spans="12:14">
      <c r="L172" s="23"/>
      <c r="M172" s="4">
        <f t="shared" si="8"/>
        <v>0</v>
      </c>
      <c r="N172" s="4" t="str">
        <f t="shared" si="9"/>
        <v/>
      </c>
    </row>
    <row r="173" spans="12:14">
      <c r="L173" s="23"/>
      <c r="M173" s="4">
        <f t="shared" si="8"/>
        <v>0</v>
      </c>
      <c r="N173" s="4" t="str">
        <f t="shared" si="9"/>
        <v/>
      </c>
    </row>
    <row r="174" spans="12:14">
      <c r="L174" s="23"/>
      <c r="M174" s="4">
        <f t="shared" si="8"/>
        <v>0</v>
      </c>
      <c r="N174" s="4" t="str">
        <f t="shared" si="9"/>
        <v/>
      </c>
    </row>
    <row r="175" spans="12:14">
      <c r="L175" s="23"/>
      <c r="M175" s="4">
        <f t="shared" si="8"/>
        <v>0</v>
      </c>
      <c r="N175" s="4" t="str">
        <f t="shared" si="9"/>
        <v/>
      </c>
    </row>
    <row r="176" spans="12:14">
      <c r="L176" s="23"/>
      <c r="M176" s="4">
        <f t="shared" si="8"/>
        <v>0</v>
      </c>
      <c r="N176" s="4" t="str">
        <f t="shared" si="9"/>
        <v/>
      </c>
    </row>
    <row r="177" spans="12:14">
      <c r="L177" s="23"/>
      <c r="M177" s="4">
        <f t="shared" si="8"/>
        <v>0</v>
      </c>
      <c r="N177" s="4" t="str">
        <f t="shared" si="9"/>
        <v/>
      </c>
    </row>
    <row r="178" spans="12:14">
      <c r="L178" s="23"/>
      <c r="M178" s="4">
        <f t="shared" si="8"/>
        <v>0</v>
      </c>
      <c r="N178" s="4" t="str">
        <f t="shared" si="9"/>
        <v/>
      </c>
    </row>
    <row r="179" spans="12:14">
      <c r="L179" s="23"/>
      <c r="M179" s="4">
        <f t="shared" si="8"/>
        <v>0</v>
      </c>
      <c r="N179" s="4" t="str">
        <f t="shared" si="9"/>
        <v/>
      </c>
    </row>
    <row r="180" spans="12:14">
      <c r="L180" s="23"/>
      <c r="M180" s="4">
        <f t="shared" si="8"/>
        <v>0</v>
      </c>
      <c r="N180" s="4" t="str">
        <f t="shared" si="9"/>
        <v/>
      </c>
    </row>
    <row r="181" spans="12:14">
      <c r="L181" s="23"/>
      <c r="M181" s="4">
        <f t="shared" si="8"/>
        <v>0</v>
      </c>
      <c r="N181" s="4" t="str">
        <f t="shared" si="9"/>
        <v/>
      </c>
    </row>
    <row r="182" spans="12:14">
      <c r="L182" s="23"/>
      <c r="M182" s="4">
        <f t="shared" si="8"/>
        <v>0</v>
      </c>
      <c r="N182" s="4" t="str">
        <f t="shared" si="9"/>
        <v/>
      </c>
    </row>
    <row r="183" spans="12:14">
      <c r="L183" s="23"/>
      <c r="M183" s="4">
        <f t="shared" si="8"/>
        <v>0</v>
      </c>
      <c r="N183" s="4" t="str">
        <f t="shared" si="9"/>
        <v/>
      </c>
    </row>
    <row r="184" spans="12:14">
      <c r="L184" s="23"/>
      <c r="M184" s="4">
        <f t="shared" si="8"/>
        <v>0</v>
      </c>
      <c r="N184" s="4" t="str">
        <f t="shared" si="9"/>
        <v/>
      </c>
    </row>
    <row r="185" spans="12:14">
      <c r="L185" s="23"/>
      <c r="M185" s="4">
        <f t="shared" si="8"/>
        <v>0</v>
      </c>
      <c r="N185" s="4" t="str">
        <f t="shared" si="9"/>
        <v/>
      </c>
    </row>
    <row r="186" spans="12:14">
      <c r="L186" s="23"/>
      <c r="M186" s="4">
        <f t="shared" si="8"/>
        <v>0</v>
      </c>
      <c r="N186" s="4" t="str">
        <f t="shared" si="9"/>
        <v/>
      </c>
    </row>
    <row r="187" spans="12:14">
      <c r="L187" s="23"/>
      <c r="M187" s="4">
        <f t="shared" si="8"/>
        <v>0</v>
      </c>
      <c r="N187" s="4" t="str">
        <f t="shared" si="9"/>
        <v/>
      </c>
    </row>
    <row r="188" spans="12:14">
      <c r="L188" s="23"/>
      <c r="M188" s="4">
        <f t="shared" si="8"/>
        <v>0</v>
      </c>
      <c r="N188" s="4" t="str">
        <f t="shared" si="9"/>
        <v/>
      </c>
    </row>
    <row r="189" spans="12:14">
      <c r="L189" s="23"/>
      <c r="M189" s="4">
        <f t="shared" si="8"/>
        <v>0</v>
      </c>
      <c r="N189" s="4" t="str">
        <f t="shared" si="9"/>
        <v/>
      </c>
    </row>
    <row r="190" spans="12:14">
      <c r="L190" s="23"/>
      <c r="M190" s="4">
        <f t="shared" si="8"/>
        <v>0</v>
      </c>
      <c r="N190" s="4" t="str">
        <f t="shared" si="9"/>
        <v/>
      </c>
    </row>
    <row r="191" spans="12:14">
      <c r="L191" s="41"/>
      <c r="M191" s="4">
        <f t="shared" si="8"/>
        <v>0</v>
      </c>
      <c r="N191" s="4" t="str">
        <f t="shared" si="9"/>
        <v/>
      </c>
    </row>
    <row r="192" spans="12:14">
      <c r="L192" s="41"/>
      <c r="M192" s="4">
        <f t="shared" si="8"/>
        <v>0</v>
      </c>
      <c r="N192" s="4" t="str">
        <f t="shared" si="9"/>
        <v/>
      </c>
    </row>
    <row r="193" spans="12:14">
      <c r="L193" s="41"/>
      <c r="M193" s="4">
        <f t="shared" si="8"/>
        <v>0</v>
      </c>
      <c r="N193" s="4" t="str">
        <f t="shared" si="9"/>
        <v/>
      </c>
    </row>
    <row r="194" spans="12:14">
      <c r="L194" s="41"/>
      <c r="M194" s="4">
        <f t="shared" si="8"/>
        <v>0</v>
      </c>
      <c r="N194" s="4" t="str">
        <f t="shared" si="9"/>
        <v/>
      </c>
    </row>
    <row r="195" spans="12:14">
      <c r="L195" s="41"/>
      <c r="M195" s="4">
        <f t="shared" ref="M195:M258" si="10">IF(ISNUMBER(FIND("/",$B195,1)),MID($B195,1,FIND("/",$B195,1)-1),$B195)</f>
        <v>0</v>
      </c>
      <c r="N195" s="4" t="str">
        <f t="shared" ref="N195:N258" si="11">IF(ISNUMBER(FIND("/",$B195,1)),MID($B195,FIND("/",$B195,1)+1,LEN($B195)),"")</f>
        <v/>
      </c>
    </row>
    <row r="196" spans="12:14">
      <c r="L196" s="41"/>
      <c r="M196" s="4">
        <f t="shared" si="10"/>
        <v>0</v>
      </c>
      <c r="N196" s="4" t="str">
        <f t="shared" si="11"/>
        <v/>
      </c>
    </row>
    <row r="197" spans="12:14">
      <c r="L197" s="41"/>
      <c r="M197" s="4">
        <f t="shared" si="10"/>
        <v>0</v>
      </c>
      <c r="N197" s="4" t="str">
        <f t="shared" si="11"/>
        <v/>
      </c>
    </row>
    <row r="198" spans="12:14">
      <c r="L198" s="41"/>
      <c r="M198" s="4">
        <f t="shared" si="10"/>
        <v>0</v>
      </c>
      <c r="N198" s="4" t="str">
        <f t="shared" si="11"/>
        <v/>
      </c>
    </row>
    <row r="199" spans="12:14">
      <c r="L199" s="41"/>
      <c r="M199" s="4">
        <f t="shared" si="10"/>
        <v>0</v>
      </c>
      <c r="N199" s="4" t="str">
        <f t="shared" si="11"/>
        <v/>
      </c>
    </row>
    <row r="200" spans="12:14">
      <c r="L200" s="41"/>
      <c r="M200" s="4">
        <f t="shared" si="10"/>
        <v>0</v>
      </c>
      <c r="N200" s="4" t="str">
        <f t="shared" si="11"/>
        <v/>
      </c>
    </row>
    <row r="201" spans="12:14">
      <c r="L201" s="41"/>
      <c r="M201" s="4">
        <f t="shared" si="10"/>
        <v>0</v>
      </c>
      <c r="N201" s="4" t="str">
        <f t="shared" si="11"/>
        <v/>
      </c>
    </row>
    <row r="202" spans="12:14">
      <c r="L202" s="41"/>
      <c r="M202" s="4">
        <f t="shared" si="10"/>
        <v>0</v>
      </c>
      <c r="N202" s="4" t="str">
        <f t="shared" si="11"/>
        <v/>
      </c>
    </row>
    <row r="203" spans="12:14">
      <c r="L203" s="41"/>
      <c r="M203" s="4">
        <f t="shared" si="10"/>
        <v>0</v>
      </c>
      <c r="N203" s="4" t="str">
        <f t="shared" si="11"/>
        <v/>
      </c>
    </row>
    <row r="204" spans="12:14">
      <c r="L204" s="41"/>
      <c r="M204" s="4">
        <f t="shared" si="10"/>
        <v>0</v>
      </c>
      <c r="N204" s="4" t="str">
        <f t="shared" si="11"/>
        <v/>
      </c>
    </row>
    <row r="205" spans="12:14">
      <c r="L205" s="41"/>
      <c r="M205" s="4">
        <f t="shared" si="10"/>
        <v>0</v>
      </c>
      <c r="N205" s="4" t="str">
        <f t="shared" si="11"/>
        <v/>
      </c>
    </row>
    <row r="206" spans="12:14">
      <c r="L206" s="41"/>
      <c r="M206" s="4">
        <f t="shared" si="10"/>
        <v>0</v>
      </c>
      <c r="N206" s="4" t="str">
        <f t="shared" si="11"/>
        <v/>
      </c>
    </row>
    <row r="207" spans="12:14">
      <c r="L207" s="41"/>
      <c r="M207" s="4">
        <f t="shared" si="10"/>
        <v>0</v>
      </c>
      <c r="N207" s="4" t="str">
        <f t="shared" si="11"/>
        <v/>
      </c>
    </row>
    <row r="208" spans="12:14">
      <c r="L208" s="41"/>
      <c r="M208" s="4">
        <f t="shared" si="10"/>
        <v>0</v>
      </c>
      <c r="N208" s="4" t="str">
        <f t="shared" si="11"/>
        <v/>
      </c>
    </row>
    <row r="209" spans="12:14">
      <c r="L209" s="41"/>
      <c r="M209" s="4">
        <f t="shared" si="10"/>
        <v>0</v>
      </c>
      <c r="N209" s="4" t="str">
        <f t="shared" si="11"/>
        <v/>
      </c>
    </row>
    <row r="210" spans="12:14">
      <c r="L210" s="41"/>
      <c r="M210" s="4">
        <f t="shared" si="10"/>
        <v>0</v>
      </c>
      <c r="N210" s="4" t="str">
        <f t="shared" si="11"/>
        <v/>
      </c>
    </row>
    <row r="211" spans="12:14">
      <c r="L211" s="41"/>
      <c r="M211" s="4">
        <f t="shared" si="10"/>
        <v>0</v>
      </c>
      <c r="N211" s="4" t="str">
        <f t="shared" si="11"/>
        <v/>
      </c>
    </row>
    <row r="212" spans="12:14">
      <c r="L212" s="41"/>
      <c r="M212" s="4">
        <f t="shared" si="10"/>
        <v>0</v>
      </c>
      <c r="N212" s="4" t="str">
        <f t="shared" si="11"/>
        <v/>
      </c>
    </row>
    <row r="213" spans="12:14">
      <c r="L213" s="23"/>
      <c r="M213" s="4">
        <f t="shared" si="10"/>
        <v>0</v>
      </c>
      <c r="N213" s="4" t="str">
        <f t="shared" si="11"/>
        <v/>
      </c>
    </row>
    <row r="214" spans="12:14">
      <c r="L214" s="23"/>
      <c r="M214" s="4">
        <f t="shared" si="10"/>
        <v>0</v>
      </c>
      <c r="N214" s="4" t="str">
        <f t="shared" si="11"/>
        <v/>
      </c>
    </row>
    <row r="215" spans="12:14">
      <c r="L215" s="23"/>
      <c r="M215" s="4">
        <f t="shared" si="10"/>
        <v>0</v>
      </c>
      <c r="N215" s="4" t="str">
        <f t="shared" si="11"/>
        <v/>
      </c>
    </row>
    <row r="216" spans="12:14">
      <c r="L216" s="23"/>
      <c r="M216" s="4">
        <f t="shared" si="10"/>
        <v>0</v>
      </c>
      <c r="N216" s="4" t="str">
        <f t="shared" si="11"/>
        <v/>
      </c>
    </row>
    <row r="217" spans="12:14">
      <c r="L217" s="23"/>
      <c r="M217" s="4">
        <f t="shared" si="10"/>
        <v>0</v>
      </c>
      <c r="N217" s="4" t="str">
        <f t="shared" si="11"/>
        <v/>
      </c>
    </row>
    <row r="218" spans="12:14">
      <c r="L218" s="23"/>
      <c r="M218" s="4">
        <f t="shared" si="10"/>
        <v>0</v>
      </c>
      <c r="N218" s="4" t="str">
        <f t="shared" si="11"/>
        <v/>
      </c>
    </row>
    <row r="219" spans="12:14">
      <c r="L219" s="23"/>
      <c r="M219" s="4">
        <f t="shared" si="10"/>
        <v>0</v>
      </c>
      <c r="N219" s="4" t="str">
        <f t="shared" si="11"/>
        <v/>
      </c>
    </row>
    <row r="220" spans="12:14">
      <c r="M220" s="4">
        <f t="shared" si="10"/>
        <v>0</v>
      </c>
      <c r="N220" s="4" t="str">
        <f t="shared" si="11"/>
        <v/>
      </c>
    </row>
    <row r="221" spans="12:14">
      <c r="M221" s="4">
        <f t="shared" si="10"/>
        <v>0</v>
      </c>
      <c r="N221" s="4" t="str">
        <f t="shared" si="11"/>
        <v/>
      </c>
    </row>
    <row r="222" spans="12:14">
      <c r="M222" s="4">
        <f t="shared" si="10"/>
        <v>0</v>
      </c>
      <c r="N222" s="4" t="str">
        <f t="shared" si="11"/>
        <v/>
      </c>
    </row>
    <row r="223" spans="12:14">
      <c r="M223" s="4">
        <f t="shared" si="10"/>
        <v>0</v>
      </c>
      <c r="N223" s="4" t="str">
        <f t="shared" si="11"/>
        <v/>
      </c>
    </row>
    <row r="224" spans="12:14">
      <c r="M224" s="4">
        <f t="shared" si="10"/>
        <v>0</v>
      </c>
      <c r="N224" s="4" t="str">
        <f t="shared" si="11"/>
        <v/>
      </c>
    </row>
    <row r="225" spans="13:14">
      <c r="M225" s="4">
        <f t="shared" si="10"/>
        <v>0</v>
      </c>
      <c r="N225" s="4" t="str">
        <f t="shared" si="11"/>
        <v/>
      </c>
    </row>
    <row r="226" spans="13:14">
      <c r="M226" s="4">
        <f t="shared" si="10"/>
        <v>0</v>
      </c>
      <c r="N226" s="4" t="str">
        <f t="shared" si="11"/>
        <v/>
      </c>
    </row>
    <row r="227" spans="13:14">
      <c r="M227" s="4">
        <f t="shared" si="10"/>
        <v>0</v>
      </c>
      <c r="N227" s="4" t="str">
        <f t="shared" si="11"/>
        <v/>
      </c>
    </row>
    <row r="228" spans="13:14">
      <c r="M228" s="4">
        <f t="shared" si="10"/>
        <v>0</v>
      </c>
      <c r="N228" s="4" t="str">
        <f t="shared" si="11"/>
        <v/>
      </c>
    </row>
    <row r="229" spans="13:14">
      <c r="M229" s="4">
        <f t="shared" si="10"/>
        <v>0</v>
      </c>
      <c r="N229" s="4" t="str">
        <f t="shared" si="11"/>
        <v/>
      </c>
    </row>
    <row r="230" spans="13:14">
      <c r="M230" s="4">
        <f t="shared" si="10"/>
        <v>0</v>
      </c>
      <c r="N230" s="4" t="str">
        <f t="shared" si="11"/>
        <v/>
      </c>
    </row>
    <row r="231" spans="13:14">
      <c r="M231" s="4">
        <f t="shared" si="10"/>
        <v>0</v>
      </c>
      <c r="N231" s="4" t="str">
        <f t="shared" si="11"/>
        <v/>
      </c>
    </row>
    <row r="232" spans="13:14">
      <c r="M232" s="4">
        <f t="shared" si="10"/>
        <v>0</v>
      </c>
      <c r="N232" s="4" t="str">
        <f t="shared" si="11"/>
        <v/>
      </c>
    </row>
    <row r="233" spans="13:14">
      <c r="M233" s="4">
        <f t="shared" si="10"/>
        <v>0</v>
      </c>
      <c r="N233" s="4" t="str">
        <f t="shared" si="11"/>
        <v/>
      </c>
    </row>
    <row r="234" spans="13:14">
      <c r="M234" s="4">
        <f t="shared" si="10"/>
        <v>0</v>
      </c>
      <c r="N234" s="4" t="str">
        <f t="shared" si="11"/>
        <v/>
      </c>
    </row>
    <row r="235" spans="13:14">
      <c r="M235" s="4">
        <f t="shared" si="10"/>
        <v>0</v>
      </c>
      <c r="N235" s="4" t="str">
        <f t="shared" si="11"/>
        <v/>
      </c>
    </row>
    <row r="236" spans="13:14">
      <c r="M236" s="4">
        <f t="shared" si="10"/>
        <v>0</v>
      </c>
      <c r="N236" s="4" t="str">
        <f t="shared" si="11"/>
        <v/>
      </c>
    </row>
    <row r="237" spans="13:14">
      <c r="M237" s="4">
        <f t="shared" si="10"/>
        <v>0</v>
      </c>
      <c r="N237" s="4" t="str">
        <f t="shared" si="11"/>
        <v/>
      </c>
    </row>
    <row r="238" spans="13:14">
      <c r="M238" s="4">
        <f t="shared" si="10"/>
        <v>0</v>
      </c>
      <c r="N238" s="4" t="str">
        <f t="shared" si="11"/>
        <v/>
      </c>
    </row>
    <row r="239" spans="13:14">
      <c r="M239" s="4">
        <f t="shared" si="10"/>
        <v>0</v>
      </c>
      <c r="N239" s="4" t="str">
        <f t="shared" si="11"/>
        <v/>
      </c>
    </row>
    <row r="240" spans="13:14">
      <c r="M240" s="4">
        <f t="shared" si="10"/>
        <v>0</v>
      </c>
      <c r="N240" s="4" t="str">
        <f t="shared" si="11"/>
        <v/>
      </c>
    </row>
    <row r="241" spans="13:14">
      <c r="M241" s="4">
        <f t="shared" si="10"/>
        <v>0</v>
      </c>
      <c r="N241" s="4" t="str">
        <f t="shared" si="11"/>
        <v/>
      </c>
    </row>
    <row r="242" spans="13:14">
      <c r="M242" s="4">
        <f t="shared" si="10"/>
        <v>0</v>
      </c>
      <c r="N242" s="4" t="str">
        <f t="shared" si="11"/>
        <v/>
      </c>
    </row>
    <row r="243" spans="13:14">
      <c r="M243" s="4">
        <f t="shared" si="10"/>
        <v>0</v>
      </c>
      <c r="N243" s="4" t="str">
        <f t="shared" si="11"/>
        <v/>
      </c>
    </row>
    <row r="244" spans="13:14">
      <c r="M244" s="4">
        <f t="shared" si="10"/>
        <v>0</v>
      </c>
      <c r="N244" s="4" t="str">
        <f t="shared" si="11"/>
        <v/>
      </c>
    </row>
    <row r="245" spans="13:14">
      <c r="M245" s="4">
        <f t="shared" si="10"/>
        <v>0</v>
      </c>
      <c r="N245" s="4" t="str">
        <f t="shared" si="11"/>
        <v/>
      </c>
    </row>
    <row r="246" spans="13:14">
      <c r="M246" s="4">
        <f t="shared" si="10"/>
        <v>0</v>
      </c>
      <c r="N246" s="4" t="str">
        <f t="shared" si="11"/>
        <v/>
      </c>
    </row>
    <row r="247" spans="13:14">
      <c r="M247" s="4">
        <f t="shared" si="10"/>
        <v>0</v>
      </c>
      <c r="N247" s="4" t="str">
        <f t="shared" si="11"/>
        <v/>
      </c>
    </row>
    <row r="248" spans="13:14">
      <c r="M248" s="4">
        <f t="shared" si="10"/>
        <v>0</v>
      </c>
      <c r="N248" s="4" t="str">
        <f t="shared" si="11"/>
        <v/>
      </c>
    </row>
    <row r="249" spans="13:14">
      <c r="M249" s="4">
        <f t="shared" si="10"/>
        <v>0</v>
      </c>
      <c r="N249" s="4" t="str">
        <f t="shared" si="11"/>
        <v/>
      </c>
    </row>
    <row r="250" spans="13:14">
      <c r="M250" s="4">
        <f t="shared" si="10"/>
        <v>0</v>
      </c>
      <c r="N250" s="4" t="str">
        <f t="shared" si="11"/>
        <v/>
      </c>
    </row>
    <row r="251" spans="13:14">
      <c r="M251" s="4">
        <f t="shared" si="10"/>
        <v>0</v>
      </c>
      <c r="N251" s="4" t="str">
        <f t="shared" si="11"/>
        <v/>
      </c>
    </row>
    <row r="252" spans="13:14">
      <c r="M252" s="4">
        <f t="shared" si="10"/>
        <v>0</v>
      </c>
      <c r="N252" s="4" t="str">
        <f t="shared" si="11"/>
        <v/>
      </c>
    </row>
    <row r="253" spans="13:14">
      <c r="M253" s="4">
        <f t="shared" si="10"/>
        <v>0</v>
      </c>
      <c r="N253" s="4" t="str">
        <f t="shared" si="11"/>
        <v/>
      </c>
    </row>
    <row r="254" spans="13:14">
      <c r="M254" s="4">
        <f t="shared" si="10"/>
        <v>0</v>
      </c>
      <c r="N254" s="4" t="str">
        <f t="shared" si="11"/>
        <v/>
      </c>
    </row>
    <row r="255" spans="13:14">
      <c r="M255" s="4">
        <f t="shared" si="10"/>
        <v>0</v>
      </c>
      <c r="N255" s="4" t="str">
        <f t="shared" si="11"/>
        <v/>
      </c>
    </row>
    <row r="256" spans="13:14">
      <c r="M256" s="4">
        <f t="shared" si="10"/>
        <v>0</v>
      </c>
      <c r="N256" s="4" t="str">
        <f t="shared" si="11"/>
        <v/>
      </c>
    </row>
    <row r="257" spans="13:14">
      <c r="M257" s="4">
        <f t="shared" si="10"/>
        <v>0</v>
      </c>
      <c r="N257" s="4" t="str">
        <f t="shared" si="11"/>
        <v/>
      </c>
    </row>
    <row r="258" spans="13:14">
      <c r="M258" s="4">
        <f t="shared" si="10"/>
        <v>0</v>
      </c>
      <c r="N258" s="4" t="str">
        <f t="shared" si="11"/>
        <v/>
      </c>
    </row>
    <row r="259" spans="13:14">
      <c r="M259" s="4">
        <f t="shared" ref="M259:M297" si="12">IF(ISNUMBER(FIND("/",$B259,1)),MID($B259,1,FIND("/",$B259,1)-1),$B259)</f>
        <v>0</v>
      </c>
      <c r="N259" s="4" t="str">
        <f t="shared" ref="N259:N297" si="13">IF(ISNUMBER(FIND("/",$B259,1)),MID($B259,FIND("/",$B259,1)+1,LEN($B259)),"")</f>
        <v/>
      </c>
    </row>
    <row r="260" spans="13:14">
      <c r="M260" s="4">
        <f t="shared" si="12"/>
        <v>0</v>
      </c>
      <c r="N260" s="4" t="str">
        <f t="shared" si="13"/>
        <v/>
      </c>
    </row>
    <row r="261" spans="13:14">
      <c r="M261" s="4">
        <f t="shared" si="12"/>
        <v>0</v>
      </c>
      <c r="N261" s="4" t="str">
        <f t="shared" si="13"/>
        <v/>
      </c>
    </row>
    <row r="262" spans="13:14">
      <c r="M262" s="4">
        <f t="shared" si="12"/>
        <v>0</v>
      </c>
      <c r="N262" s="4" t="str">
        <f t="shared" si="13"/>
        <v/>
      </c>
    </row>
    <row r="263" spans="13:14">
      <c r="M263" s="4">
        <f t="shared" si="12"/>
        <v>0</v>
      </c>
      <c r="N263" s="4" t="str">
        <f t="shared" si="13"/>
        <v/>
      </c>
    </row>
    <row r="264" spans="13:14">
      <c r="M264" s="4">
        <f t="shared" si="12"/>
        <v>0</v>
      </c>
      <c r="N264" s="4" t="str">
        <f t="shared" si="13"/>
        <v/>
      </c>
    </row>
    <row r="265" spans="13:14">
      <c r="M265" s="4">
        <f t="shared" si="12"/>
        <v>0</v>
      </c>
      <c r="N265" s="4" t="str">
        <f t="shared" si="13"/>
        <v/>
      </c>
    </row>
    <row r="266" spans="13:14">
      <c r="M266" s="4">
        <f t="shared" si="12"/>
        <v>0</v>
      </c>
      <c r="N266" s="4" t="str">
        <f t="shared" si="13"/>
        <v/>
      </c>
    </row>
    <row r="267" spans="13:14">
      <c r="M267" s="4">
        <f t="shared" si="12"/>
        <v>0</v>
      </c>
      <c r="N267" s="4" t="str">
        <f t="shared" si="13"/>
        <v/>
      </c>
    </row>
    <row r="268" spans="13:14">
      <c r="M268" s="4">
        <f t="shared" si="12"/>
        <v>0</v>
      </c>
      <c r="N268" s="4" t="str">
        <f t="shared" si="13"/>
        <v/>
      </c>
    </row>
    <row r="269" spans="13:14">
      <c r="M269" s="4">
        <f t="shared" si="12"/>
        <v>0</v>
      </c>
      <c r="N269" s="4" t="str">
        <f t="shared" si="13"/>
        <v/>
      </c>
    </row>
    <row r="270" spans="13:14">
      <c r="M270" s="4">
        <f t="shared" si="12"/>
        <v>0</v>
      </c>
      <c r="N270" s="4" t="str">
        <f t="shared" si="13"/>
        <v/>
      </c>
    </row>
    <row r="271" spans="13:14">
      <c r="M271" s="4">
        <f t="shared" si="12"/>
        <v>0</v>
      </c>
      <c r="N271" s="4" t="str">
        <f t="shared" si="13"/>
        <v/>
      </c>
    </row>
    <row r="272" spans="13:14">
      <c r="M272" s="4">
        <f t="shared" si="12"/>
        <v>0</v>
      </c>
      <c r="N272" s="4" t="str">
        <f t="shared" si="13"/>
        <v/>
      </c>
    </row>
    <row r="273" spans="13:14">
      <c r="M273" s="4">
        <f t="shared" si="12"/>
        <v>0</v>
      </c>
      <c r="N273" s="4" t="str">
        <f t="shared" si="13"/>
        <v/>
      </c>
    </row>
    <row r="274" spans="13:14">
      <c r="M274" s="4">
        <f t="shared" si="12"/>
        <v>0</v>
      </c>
      <c r="N274" s="4" t="str">
        <f t="shared" si="13"/>
        <v/>
      </c>
    </row>
    <row r="275" spans="13:14">
      <c r="M275" s="4">
        <f t="shared" si="12"/>
        <v>0</v>
      </c>
      <c r="N275" s="4" t="str">
        <f t="shared" si="13"/>
        <v/>
      </c>
    </row>
    <row r="276" spans="13:14">
      <c r="M276" s="4">
        <f t="shared" si="12"/>
        <v>0</v>
      </c>
      <c r="N276" s="4" t="str">
        <f t="shared" si="13"/>
        <v/>
      </c>
    </row>
    <row r="277" spans="13:14">
      <c r="M277" s="4">
        <f t="shared" si="12"/>
        <v>0</v>
      </c>
      <c r="N277" s="4" t="str">
        <f t="shared" si="13"/>
        <v/>
      </c>
    </row>
    <row r="278" spans="13:14">
      <c r="M278" s="4">
        <f t="shared" si="12"/>
        <v>0</v>
      </c>
      <c r="N278" s="4" t="str">
        <f t="shared" si="13"/>
        <v/>
      </c>
    </row>
    <row r="279" spans="13:14">
      <c r="M279" s="4">
        <f t="shared" si="12"/>
        <v>0</v>
      </c>
      <c r="N279" s="4" t="str">
        <f t="shared" si="13"/>
        <v/>
      </c>
    </row>
    <row r="280" spans="13:14">
      <c r="M280" s="4">
        <f t="shared" si="12"/>
        <v>0</v>
      </c>
      <c r="N280" s="4" t="str">
        <f t="shared" si="13"/>
        <v/>
      </c>
    </row>
    <row r="281" spans="13:14">
      <c r="M281" s="4">
        <f t="shared" si="12"/>
        <v>0</v>
      </c>
      <c r="N281" s="4" t="str">
        <f t="shared" si="13"/>
        <v/>
      </c>
    </row>
    <row r="282" spans="13:14">
      <c r="M282" s="4">
        <f t="shared" si="12"/>
        <v>0</v>
      </c>
      <c r="N282" s="4" t="str">
        <f t="shared" si="13"/>
        <v/>
      </c>
    </row>
    <row r="283" spans="13:14">
      <c r="M283" s="4">
        <f t="shared" si="12"/>
        <v>0</v>
      </c>
      <c r="N283" s="4" t="str">
        <f t="shared" si="13"/>
        <v/>
      </c>
    </row>
    <row r="284" spans="13:14">
      <c r="M284" s="4">
        <f t="shared" si="12"/>
        <v>0</v>
      </c>
      <c r="N284" s="4" t="str">
        <f t="shared" si="13"/>
        <v/>
      </c>
    </row>
    <row r="285" spans="13:14">
      <c r="M285" s="4">
        <f t="shared" si="12"/>
        <v>0</v>
      </c>
      <c r="N285" s="4" t="str">
        <f t="shared" si="13"/>
        <v/>
      </c>
    </row>
    <row r="286" spans="13:14">
      <c r="M286" s="4">
        <f t="shared" si="12"/>
        <v>0</v>
      </c>
      <c r="N286" s="4" t="str">
        <f t="shared" si="13"/>
        <v/>
      </c>
    </row>
    <row r="287" spans="13:14">
      <c r="M287" s="4">
        <f t="shared" si="12"/>
        <v>0</v>
      </c>
      <c r="N287" s="4" t="str">
        <f t="shared" si="13"/>
        <v/>
      </c>
    </row>
    <row r="288" spans="13:14">
      <c r="M288" s="4">
        <f t="shared" si="12"/>
        <v>0</v>
      </c>
      <c r="N288" s="4" t="str">
        <f t="shared" si="13"/>
        <v/>
      </c>
    </row>
    <row r="289" spans="12:14">
      <c r="M289" s="4">
        <f t="shared" si="12"/>
        <v>0</v>
      </c>
      <c r="N289" s="4" t="str">
        <f t="shared" si="13"/>
        <v/>
      </c>
    </row>
    <row r="290" spans="12:14">
      <c r="L290" s="24"/>
      <c r="M290" s="4">
        <f t="shared" si="12"/>
        <v>0</v>
      </c>
      <c r="N290" s="4" t="str">
        <f t="shared" si="13"/>
        <v/>
      </c>
    </row>
    <row r="291" spans="12:14">
      <c r="L291" s="24"/>
      <c r="M291" s="4">
        <f t="shared" si="12"/>
        <v>0</v>
      </c>
      <c r="N291" s="4" t="str">
        <f t="shared" si="13"/>
        <v/>
      </c>
    </row>
    <row r="292" spans="12:14">
      <c r="L292" s="24"/>
      <c r="M292" s="4">
        <f t="shared" si="12"/>
        <v>0</v>
      </c>
      <c r="N292" s="4" t="str">
        <f t="shared" si="13"/>
        <v/>
      </c>
    </row>
    <row r="293" spans="12:14">
      <c r="L293" s="63"/>
      <c r="M293" s="4">
        <f t="shared" si="12"/>
        <v>0</v>
      </c>
      <c r="N293" s="4" t="str">
        <f t="shared" si="13"/>
        <v/>
      </c>
    </row>
    <row r="294" spans="12:14">
      <c r="L294" s="65"/>
      <c r="M294" s="4">
        <f t="shared" si="12"/>
        <v>0</v>
      </c>
      <c r="N294" s="4" t="str">
        <f t="shared" si="13"/>
        <v/>
      </c>
    </row>
    <row r="295" spans="12:14">
      <c r="L295" s="65"/>
      <c r="M295" s="4">
        <f t="shared" si="12"/>
        <v>0</v>
      </c>
      <c r="N295" s="4" t="str">
        <f t="shared" si="13"/>
        <v/>
      </c>
    </row>
    <row r="296" spans="12:14">
      <c r="L296" s="63"/>
      <c r="M296" s="4">
        <f t="shared" si="12"/>
        <v>0</v>
      </c>
      <c r="N296" s="4" t="str">
        <f t="shared" si="13"/>
        <v/>
      </c>
    </row>
    <row r="297" spans="12:14">
      <c r="L297" s="63"/>
      <c r="M297" s="4">
        <f t="shared" si="12"/>
        <v>0</v>
      </c>
      <c r="N297" s="4" t="str">
        <f t="shared" si="13"/>
        <v/>
      </c>
    </row>
    <row r="298" spans="12:14">
      <c r="L298" s="63"/>
    </row>
    <row r="299" spans="12:14">
      <c r="L299" s="63"/>
    </row>
    <row r="300" spans="12:14">
      <c r="L300" s="64"/>
    </row>
    <row r="301" spans="12:14">
      <c r="L301" s="64"/>
    </row>
  </sheetData>
  <sortState ref="A5:I17">
    <sortCondition ref="D5:D17"/>
  </sortState>
  <mergeCells count="3">
    <mergeCell ref="A1:H1"/>
    <mergeCell ref="A3:G3"/>
    <mergeCell ref="A18:B18"/>
  </mergeCells>
  <phoneticPr fontId="0" type="noConversion"/>
  <conditionalFormatting sqref="E5">
    <cfRule type="containsText" dxfId="1315" priority="7" operator="containsText" text="CADUCADO">
      <formula>NOT(ISERROR(SEARCH("CADUCADO",E5)))</formula>
    </cfRule>
    <cfRule type="expression" dxfId="1314" priority="8">
      <formula xml:space="preserve"> CADUCADO</formula>
    </cfRule>
  </conditionalFormatting>
  <conditionalFormatting sqref="E5:E17">
    <cfRule type="containsText" dxfId="1313" priority="5" operator="containsText" text="CADUCADO">
      <formula>NOT(ISERROR(SEARCH("CADUCADO",E5)))</formula>
    </cfRule>
  </conditionalFormatting>
  <conditionalFormatting sqref="F5:F17">
    <cfRule type="containsText" dxfId="1312" priority="2" operator="containsText" text="CADUCADO">
      <formula>NOT(ISERROR(SEARCH("CADUCADO",F5)))</formula>
    </cfRule>
    <cfRule type="expression" dxfId="1311" priority="3">
      <formula xml:space="preserve"> CADUCADO</formula>
    </cfRule>
  </conditionalFormatting>
  <conditionalFormatting sqref="F5:F17">
    <cfRule type="containsText" dxfId="1310" priority="1" operator="containsText" text="ALERTA">
      <formula>NOT(ISERROR(SEARCH("ALERTA",F5)))</formula>
    </cfRule>
  </conditionalFormatting>
  <hyperlinks>
    <hyperlink ref="A1:H1" location="TITULARES!A1" display="LISTA DE DIAGNOSTICADORES CON AUTORIZACIÓN DE COMERCIALIZACIÓN EN CUBA 2017"/>
  </hyperlinks>
  <pageMargins left="0.74803149606299213" right="0.74803149606299213" top="0.98425196850393704" bottom="0.98425196850393704" header="0" footer="0"/>
  <pageSetup scale="27" fitToHeight="0" orientation="landscape"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M363"/>
  <sheetViews>
    <sheetView workbookViewId="0">
      <selection sqref="A1:H1"/>
    </sheetView>
  </sheetViews>
  <sheetFormatPr baseColWidth="10" defaultRowHeight="30" customHeight="1"/>
  <cols>
    <col min="1" max="1" width="15.140625" style="4" customWidth="1"/>
    <col min="2" max="2" width="11.5703125" style="4" customWidth="1"/>
    <col min="3" max="3" width="12.42578125" style="4" customWidth="1"/>
    <col min="4" max="4" width="14.28515625" style="4" customWidth="1"/>
    <col min="5" max="6" width="14.28515625" style="4" hidden="1" customWidth="1"/>
    <col min="7" max="7" width="15.140625" style="4" customWidth="1"/>
    <col min="8" max="8" width="35.42578125" style="4" customWidth="1"/>
    <col min="9" max="9" width="80" style="4" customWidth="1"/>
    <col min="10" max="10" width="35.28515625" style="4" customWidth="1"/>
    <col min="11" max="11" width="28.140625" style="24" customWidth="1"/>
    <col min="12" max="12" width="11.42578125" style="4" hidden="1" customWidth="1"/>
    <col min="13" max="13" width="12.85546875" style="4" hidden="1" customWidth="1"/>
    <col min="14" max="14" width="17.28515625" style="4" hidden="1" customWidth="1"/>
    <col min="15" max="15" width="11.5703125" style="4" hidden="1" customWidth="1"/>
    <col min="16" max="16" width="8.5703125" style="4" hidden="1" customWidth="1"/>
    <col min="17" max="17" width="5" style="4" hidden="1" customWidth="1"/>
    <col min="18" max="19" width="11.42578125" style="4"/>
    <col min="20" max="20" width="0" style="4" hidden="1" customWidth="1"/>
    <col min="21" max="28" width="11.42578125" style="4" hidden="1" customWidth="1"/>
    <col min="29" max="29" width="0" style="4" hidden="1" customWidth="1"/>
    <col min="30" max="16384" width="11.42578125" style="4"/>
  </cols>
  <sheetData>
    <row r="1" spans="1:39" ht="19.5" customHeight="1">
      <c r="A1" s="2308" t="s">
        <v>6115</v>
      </c>
      <c r="B1" s="2308"/>
      <c r="C1" s="2308"/>
      <c r="D1" s="2308"/>
      <c r="E1" s="2308"/>
      <c r="F1" s="2308"/>
      <c r="G1" s="2308"/>
      <c r="H1" s="2308"/>
    </row>
    <row r="2" spans="1:39" ht="22.5" customHeight="1" thickBot="1">
      <c r="A2" s="580" t="s">
        <v>3806</v>
      </c>
      <c r="B2" s="33"/>
      <c r="C2" s="33"/>
      <c r="D2" s="33"/>
      <c r="E2" s="33"/>
      <c r="F2" s="33"/>
      <c r="M2" s="65"/>
      <c r="S2" s="661" t="s">
        <v>3835</v>
      </c>
      <c r="T2" s="662">
        <f ca="1">TODAY()</f>
        <v>44236</v>
      </c>
    </row>
    <row r="3" spans="1:39" ht="18" customHeight="1" thickTop="1" thickBot="1">
      <c r="A3" s="2322" t="s">
        <v>1490</v>
      </c>
      <c r="B3" s="2323"/>
      <c r="C3" s="2323"/>
      <c r="D3" s="2323"/>
      <c r="E3" s="2323"/>
      <c r="F3" s="2323"/>
      <c r="G3" s="2324"/>
      <c r="H3" s="325"/>
      <c r="I3" s="325"/>
      <c r="J3" s="325"/>
      <c r="K3" s="326"/>
    </row>
    <row r="4" spans="1:39" s="714" customFormat="1" ht="34.5" customHeight="1" thickTop="1" thickBot="1">
      <c r="A4" s="1431" t="s">
        <v>676</v>
      </c>
      <c r="B4" s="1432" t="s">
        <v>1489</v>
      </c>
      <c r="C4" s="1432" t="s">
        <v>1491</v>
      </c>
      <c r="D4" s="1432" t="s">
        <v>1492</v>
      </c>
      <c r="E4" s="1239" t="s">
        <v>3836</v>
      </c>
      <c r="F4" s="1239" t="s">
        <v>3837</v>
      </c>
      <c r="G4" s="1433" t="s">
        <v>778</v>
      </c>
      <c r="H4" s="1432" t="s">
        <v>2016</v>
      </c>
      <c r="I4" s="1432" t="s">
        <v>1493</v>
      </c>
      <c r="J4" s="1432" t="s">
        <v>564</v>
      </c>
      <c r="K4" s="1434" t="s">
        <v>678</v>
      </c>
      <c r="L4" s="674" t="s">
        <v>2022</v>
      </c>
      <c r="M4" s="674" t="s">
        <v>2020</v>
      </c>
      <c r="N4" s="674" t="s">
        <v>2021</v>
      </c>
      <c r="O4" s="718" t="s">
        <v>2024</v>
      </c>
      <c r="P4" s="719"/>
      <c r="Q4" s="720"/>
      <c r="R4" s="756"/>
      <c r="S4" s="756"/>
      <c r="T4" s="756"/>
      <c r="U4" s="756"/>
      <c r="V4" s="756"/>
      <c r="W4" s="756"/>
      <c r="X4" s="758"/>
      <c r="Y4" s="758"/>
      <c r="Z4" s="758"/>
      <c r="AA4" s="758"/>
      <c r="AB4" s="758"/>
      <c r="AC4" s="758"/>
      <c r="AD4" s="758"/>
      <c r="AE4" s="758"/>
      <c r="AF4" s="758"/>
      <c r="AG4" s="853"/>
      <c r="AH4" s="853"/>
      <c r="AI4" s="853"/>
      <c r="AJ4" s="853"/>
      <c r="AK4" s="853"/>
      <c r="AL4" s="853"/>
      <c r="AM4" s="853"/>
    </row>
    <row r="5" spans="1:39" s="157" customFormat="1" ht="30" customHeight="1" thickTop="1">
      <c r="A5" s="1435" t="s">
        <v>2017</v>
      </c>
      <c r="B5" s="1436" t="s">
        <v>1122</v>
      </c>
      <c r="C5" s="1437">
        <v>41004</v>
      </c>
      <c r="D5" s="1438">
        <v>44652</v>
      </c>
      <c r="E5" s="1439" t="str">
        <f t="shared" ref="E5:E34" ca="1" si="0">IF(D5&lt;=$T$2,"CADUCADO","VIGENTE")</f>
        <v>VIGENTE</v>
      </c>
      <c r="F5" s="1439" t="str">
        <f t="shared" ref="F5:F34" ca="1" si="1">IF($T$2&gt;=(EDATE(D5,-4)),"ALERTA","OK")</f>
        <v>OK</v>
      </c>
      <c r="G5" s="1436" t="s">
        <v>1616</v>
      </c>
      <c r="H5" s="1440" t="s">
        <v>1123</v>
      </c>
      <c r="I5" s="1440" t="s">
        <v>1832</v>
      </c>
      <c r="J5" s="1440" t="s">
        <v>723</v>
      </c>
      <c r="K5" s="1441">
        <v>4001</v>
      </c>
      <c r="M5" s="157" t="str">
        <f>IF(ISNUMBER(FIND("/",$B5,1)),MID($B5,1,FIND("/",$B5,1)-1),$B5)</f>
        <v>D1204-16</v>
      </c>
      <c r="N5" s="157" t="str">
        <f>IF(ISNUMBER(FIND("/",$B5,1)),MID($B5,FIND("/",$B5,1)+1,LEN($B5)),"")</f>
        <v/>
      </c>
      <c r="O5" s="923" t="s">
        <v>2033</v>
      </c>
      <c r="P5" s="923" t="s">
        <v>2020</v>
      </c>
      <c r="Q5" s="924" t="s">
        <v>2025</v>
      </c>
      <c r="R5" s="925"/>
      <c r="S5" s="925"/>
      <c r="T5" s="925"/>
      <c r="U5" s="926"/>
      <c r="V5" s="927">
        <v>2012</v>
      </c>
      <c r="W5" s="928">
        <v>2013</v>
      </c>
      <c r="X5" s="928">
        <v>2014</v>
      </c>
      <c r="Y5" s="928">
        <v>2015</v>
      </c>
      <c r="Z5" s="928">
        <v>2016</v>
      </c>
      <c r="AA5" s="927" t="s">
        <v>3841</v>
      </c>
      <c r="AB5" s="929" t="s">
        <v>2025</v>
      </c>
    </row>
    <row r="6" spans="1:39" s="154" customFormat="1" ht="34.5" customHeight="1">
      <c r="A6" s="1442" t="s">
        <v>2017</v>
      </c>
      <c r="B6" s="1443" t="s">
        <v>1153</v>
      </c>
      <c r="C6" s="1444">
        <v>36721</v>
      </c>
      <c r="D6" s="1453">
        <v>44378</v>
      </c>
      <c r="E6" s="1453" t="str">
        <f t="shared" ca="1" si="0"/>
        <v>VIGENTE</v>
      </c>
      <c r="F6" s="1453" t="str">
        <f t="shared" ca="1" si="1"/>
        <v>OK</v>
      </c>
      <c r="G6" s="1446" t="s">
        <v>1617</v>
      </c>
      <c r="H6" s="1447" t="s">
        <v>1124</v>
      </c>
      <c r="I6" s="1451" t="s">
        <v>1133</v>
      </c>
      <c r="J6" s="1447" t="s">
        <v>696</v>
      </c>
      <c r="K6" s="1452" t="s">
        <v>715</v>
      </c>
      <c r="M6" s="154" t="str">
        <f>IF(ISNUMBER(FIND("/",$B7,1)),MID($B7,1,FIND("/",$B7,1)-1),$B7)</f>
        <v>D0009-11</v>
      </c>
      <c r="N6" s="154" t="str">
        <f>IF(ISNUMBER(FIND("/",$B7,1)),MID($B7,FIND("/",$B7,1)+1,LEN($B7)),"")</f>
        <v/>
      </c>
      <c r="O6" s="184" t="s">
        <v>2017</v>
      </c>
      <c r="P6" s="177"/>
      <c r="Q6" s="178">
        <v>27</v>
      </c>
      <c r="R6" s="153"/>
      <c r="S6" s="153"/>
      <c r="T6" s="153"/>
      <c r="U6" s="824"/>
      <c r="V6" s="828">
        <f>COUNTIFS($C$7:$C$298, "&gt;="&amp;V10, $C$7:$C$298, "&lt;="&amp;V11, $A$7:$A$298, "&lt;&gt;F")</f>
        <v>0</v>
      </c>
      <c r="W6" s="828">
        <f>COUNTIFS($C$7:$C$298, "&gt;="&amp;W10, $C$7:$C$298, "&lt;="&amp;W11, $A$7:$A$298, "&lt;&gt;F")</f>
        <v>0</v>
      </c>
      <c r="X6" s="828">
        <f>COUNTIFS($C$7:$C$298, "&gt;="&amp;X10, $C$7:$C$298, "&lt;="&amp;X11, $A$7:$A$298, "&lt;&gt;F")</f>
        <v>1</v>
      </c>
      <c r="Y6" s="828">
        <f>COUNTIFS($C$7:$C$298, "&gt;="&amp;Y10, $C$7:$C$298, "&lt;="&amp;Y11, $A$7:$A$298, "&lt;&gt;F")</f>
        <v>1</v>
      </c>
      <c r="Z6" s="828">
        <f>COUNTIFS($C$7:$C$298, "&gt;="&amp;Z10, $C$7:$C$298, "&lt;="&amp;Z11, $A$7:$A$298, "&lt;&gt;F")</f>
        <v>0</v>
      </c>
      <c r="AA6" s="828">
        <f>COUNTIFS($C$7:$C$298,"&gt;="&amp;AA10, $C$7:$C$298, "&lt;="&amp;AA11, $A$7:$A$298, "&lt;&gt;F")</f>
        <v>2</v>
      </c>
      <c r="AB6" s="851">
        <f>SUM(V6:Z6)</f>
        <v>2</v>
      </c>
    </row>
    <row r="7" spans="1:39" s="154" customFormat="1" ht="27" customHeight="1">
      <c r="A7" s="1442" t="s">
        <v>2017</v>
      </c>
      <c r="B7" s="1443" t="s">
        <v>1154</v>
      </c>
      <c r="C7" s="1444">
        <v>36794</v>
      </c>
      <c r="D7" s="1445">
        <v>45901</v>
      </c>
      <c r="E7" s="1445" t="str">
        <f t="shared" ca="1" si="0"/>
        <v>VIGENTE</v>
      </c>
      <c r="F7" s="1445" t="str">
        <f t="shared" ca="1" si="1"/>
        <v>OK</v>
      </c>
      <c r="G7" s="1446" t="s">
        <v>1616</v>
      </c>
      <c r="H7" s="1447" t="s">
        <v>1125</v>
      </c>
      <c r="I7" s="1448" t="s">
        <v>1134</v>
      </c>
      <c r="J7" s="1449" t="s">
        <v>716</v>
      </c>
      <c r="K7" s="1450" t="s">
        <v>717</v>
      </c>
      <c r="M7" s="154" t="str">
        <f>IF(ISNUMBER(FIND("/",$B8,1)),MID($B8,1,FIND("/",$B8,1)-1),$B8)</f>
        <v>D9606-21</v>
      </c>
      <c r="N7" s="154" t="str">
        <f>IF(ISNUMBER(FIND("/",$B8,1)),MID($B8,FIND("/",$B8,1)+1,LEN($B8)),"")</f>
        <v/>
      </c>
      <c r="O7" s="179" t="s">
        <v>2023</v>
      </c>
      <c r="P7" s="180"/>
      <c r="Q7" s="181">
        <v>27</v>
      </c>
      <c r="R7" s="153"/>
      <c r="S7" s="153"/>
      <c r="T7" s="153"/>
      <c r="U7" s="825" t="s">
        <v>3842</v>
      </c>
      <c r="V7" s="828">
        <f>COUNTIFS($C$7:$C$298, "&gt;="&amp;V10, $C$7:$C$298, "&lt;="&amp;V11, $A$7:$A$298, "&lt;&gt;F",$G$7:$G$298, "A" )</f>
        <v>0</v>
      </c>
      <c r="W7" s="828">
        <f>COUNTIFS($C$7:$C$298, "&gt;="&amp;W10, $C$7:$C$298, "&lt;="&amp;W11, $A$7:$A$298, "&lt;&gt;F",$G$7:$G$298, "A" )</f>
        <v>0</v>
      </c>
      <c r="X7" s="828">
        <f>COUNTIFS($C$7:$C$298, "&gt;="&amp;X10, $C$7:$C$298, "&lt;="&amp;X11, $A$7:$A$298, "&lt;&gt;F",$G$7:$G$298, "A" )</f>
        <v>0</v>
      </c>
      <c r="Y7" s="828">
        <f>COUNTIFS($C$7:$C$298, "&gt;="&amp;Y10, $C$7:$C$298, "&lt;="&amp;Y11, $A$7:$A$298, "&lt;&gt;F",$G$7:$G$298, "A" )</f>
        <v>0</v>
      </c>
      <c r="Z7" s="828">
        <f>COUNTIFS($C$7:$C$298, "&gt;="&amp;Z10, $C$7:$C$298, "&lt;="&amp;Z11, $A$7:$A$298, "&lt;&gt;F",$G$7:$G$298, "A" )</f>
        <v>0</v>
      </c>
      <c r="AA7" s="828">
        <f>COUNTIFS($C$7:$C$298,"&gt;="&amp;AA11, $C$7:$C$298, "&lt;="&amp;AA12, $A$7:$A$298, "&lt;&gt;F",$G$7:$G$298, "A")</f>
        <v>0</v>
      </c>
      <c r="AB7" s="851">
        <f>SUM(V7:Z7)</f>
        <v>0</v>
      </c>
    </row>
    <row r="8" spans="1:39" s="156" customFormat="1" ht="30" customHeight="1">
      <c r="A8" s="1442" t="s">
        <v>2017</v>
      </c>
      <c r="B8" s="1443" t="s">
        <v>1090</v>
      </c>
      <c r="C8" s="1444">
        <v>35233</v>
      </c>
      <c r="D8" s="1445">
        <v>44348</v>
      </c>
      <c r="E8" s="1445" t="str">
        <f t="shared" ca="1" si="0"/>
        <v>VIGENTE</v>
      </c>
      <c r="F8" s="1445" t="str">
        <f t="shared" ca="1" si="1"/>
        <v>ALERTA</v>
      </c>
      <c r="G8" s="1446" t="s">
        <v>1617</v>
      </c>
      <c r="H8" s="1447" t="s">
        <v>1028</v>
      </c>
      <c r="I8" s="1451" t="s">
        <v>1152</v>
      </c>
      <c r="J8" s="1449" t="s">
        <v>712</v>
      </c>
      <c r="K8" s="1450" t="s">
        <v>713</v>
      </c>
      <c r="L8" s="154"/>
      <c r="M8" s="154" t="str">
        <f>IF(ISNUMBER(FIND("/",$B9,1)),MID($B9,1,FIND("/",$B9,1)-1),$B9)</f>
        <v>D9307-07</v>
      </c>
      <c r="N8" s="154" t="str">
        <f>IF(ISNUMBER(FIND("/",$B9,1)),MID($B9,FIND("/",$B9,1)+1,LEN($B9)),"")</f>
        <v/>
      </c>
      <c r="O8" s="153"/>
      <c r="P8" s="153"/>
      <c r="Q8" s="153"/>
      <c r="R8" s="153"/>
      <c r="S8" s="153"/>
      <c r="T8" s="153"/>
      <c r="U8" s="825" t="s">
        <v>3843</v>
      </c>
      <c r="V8" s="828">
        <f>COUNTIFS($C$7:$C$298, "&gt;="&amp;V10, $C$7:$C$298, "&lt;="&amp;V11, $A$7:$A$298, "&lt;&gt;F",$G$7:$G$298, "B" )</f>
        <v>0</v>
      </c>
      <c r="W8" s="828">
        <f>COUNTIFS($C$7:$C$298, "&gt;="&amp;W10, $C$7:$C$298, "&lt;="&amp;W11, $A$7:$A$298, "&lt;&gt;F",$G$7:$G$298, "B" )</f>
        <v>0</v>
      </c>
      <c r="X8" s="828">
        <f>COUNTIFS($C$7:$C$298, "&gt;="&amp;X10, $C$7:$C$298, "&lt;="&amp;X11, $A$7:$A$298, "&lt;&gt;F",$G$7:$G$298, "B" )</f>
        <v>0</v>
      </c>
      <c r="Y8" s="828">
        <f>COUNTIFS($C$7:$C$298, "&gt;="&amp;Y10, $C$7:$C$298, "&lt;="&amp;Y11, $A$7:$A$298, "&lt;&gt;F",$G$7:$G$298, "B" )</f>
        <v>0</v>
      </c>
      <c r="Z8" s="828">
        <f>COUNTIFS($C$7:$C$298, "&gt;="&amp;Z10, $C$7:$C$298, "&lt;="&amp;Z11, $A$7:$A$298, "&lt;&gt;F",$G$7:$G$298, "B" )</f>
        <v>0</v>
      </c>
      <c r="AA8" s="828">
        <f>COUNTIFS($C$7:$C$298,"&gt;="&amp;AA12, $C$7:$C$298, "&lt;="&amp;AA13, $A$7:$A$298, "&lt;&gt;F",$G$7:$G$298, "A")</f>
        <v>0</v>
      </c>
      <c r="AB8" s="851">
        <f>SUM(V8:Z8)</f>
        <v>0</v>
      </c>
    </row>
    <row r="9" spans="1:39" s="154" customFormat="1">
      <c r="A9" s="1442" t="s">
        <v>2017</v>
      </c>
      <c r="B9" s="1443" t="s">
        <v>1082</v>
      </c>
      <c r="C9" s="1444">
        <v>34172</v>
      </c>
      <c r="D9" s="1445">
        <v>44378</v>
      </c>
      <c r="E9" s="1445" t="str">
        <f t="shared" ca="1" si="0"/>
        <v>VIGENTE</v>
      </c>
      <c r="F9" s="1445" t="str">
        <f t="shared" ca="1" si="1"/>
        <v>OK</v>
      </c>
      <c r="G9" s="1446" t="s">
        <v>1617</v>
      </c>
      <c r="H9" s="1447" t="s">
        <v>1021</v>
      </c>
      <c r="I9" s="1451" t="s">
        <v>1502</v>
      </c>
      <c r="J9" s="1447" t="s">
        <v>696</v>
      </c>
      <c r="K9" s="1452" t="s">
        <v>701</v>
      </c>
      <c r="M9" s="154" t="e">
        <f>IF(ISNUMBER(FIND("/",#REF!,1)),MID(#REF!,1,FIND("/",#REF!,1)-1),#REF!)</f>
        <v>#REF!</v>
      </c>
      <c r="N9" s="154" t="str">
        <f>IF(ISNUMBER(FIND("/",#REF!,1)),MID(#REF!,FIND("/",#REF!,1)+1,LEN(#REF!)),"")</f>
        <v/>
      </c>
      <c r="O9" s="153"/>
      <c r="P9" s="153"/>
      <c r="Q9" s="153"/>
      <c r="R9" s="153"/>
      <c r="S9" s="153"/>
      <c r="T9" s="153"/>
      <c r="U9" s="825" t="s">
        <v>3844</v>
      </c>
      <c r="V9" s="828">
        <f>COUNTIFS($C$7:$C$298, "&gt;="&amp;V10, $C$7:$C$298, "&lt;="&amp;V11, $A$7:$A$298, "&lt;&gt;F",$G$7:$G$298, "C" )</f>
        <v>0</v>
      </c>
      <c r="W9" s="828">
        <f>COUNTIFS($C$7:$C$298, "&gt;="&amp;W10, $C$7:$C$298, "&lt;="&amp;W11, $A$7:$A$298, "&lt;&gt;F",$G$7:$G$298, "C" )</f>
        <v>0</v>
      </c>
      <c r="X9" s="828">
        <f>COUNTIFS($C$7:$C$298, "&gt;="&amp;X10, $C$7:$C$298, "&lt;="&amp;X11, $A$7:$A$298, "&lt;&gt;F",$G$7:$G$298, "C" )</f>
        <v>1</v>
      </c>
      <c r="Y9" s="828">
        <f>COUNTIFS($C$7:$C$298, "&gt;="&amp;Y10, $C$7:$C$298, "&lt;="&amp;Y11, $A$7:$A$298, "&lt;&gt;F",$G$7:$G$298, "C" )</f>
        <v>1</v>
      </c>
      <c r="Z9" s="828">
        <f>COUNTIFS($C$7:$C$298, "&gt;="&amp;Z10, $C$7:$C$298, "&lt;="&amp;Z11, $A$7:$A$298, "&lt;&gt;F",$G$7:$G$298, "C" )</f>
        <v>0</v>
      </c>
      <c r="AA9" s="828">
        <f>COUNTIFS($C$7:$C$298,"&gt;="&amp;AA13, $C$7:$C$298, "&lt;="&amp;AA14, $A$7:$A$298, "&lt;&gt;F",$G$7:$G$298, "A")</f>
        <v>0</v>
      </c>
      <c r="AB9" s="851">
        <f>SUM(V9:Z9)</f>
        <v>2</v>
      </c>
    </row>
    <row r="10" spans="1:39" s="157" customFormat="1" ht="33" customHeight="1">
      <c r="A10" s="1442" t="s">
        <v>2017</v>
      </c>
      <c r="B10" s="1443" t="s">
        <v>1155</v>
      </c>
      <c r="C10" s="1444">
        <v>37129</v>
      </c>
      <c r="D10" s="1445">
        <v>44409</v>
      </c>
      <c r="E10" s="1445" t="str">
        <f t="shared" ca="1" si="0"/>
        <v>VIGENTE</v>
      </c>
      <c r="F10" s="1445" t="str">
        <f t="shared" ca="1" si="1"/>
        <v>OK</v>
      </c>
      <c r="G10" s="1446" t="s">
        <v>1616</v>
      </c>
      <c r="H10" s="1447" t="s">
        <v>1126</v>
      </c>
      <c r="I10" s="1451" t="s">
        <v>1135</v>
      </c>
      <c r="J10" s="1447" t="s">
        <v>2689</v>
      </c>
      <c r="K10" s="1452" t="s">
        <v>2690</v>
      </c>
      <c r="M10" s="157" t="str">
        <f t="shared" ref="M10:M31" si="2">IF(ISNUMBER(FIND("/",$B11,1)),MID($B11,1,FIND("/",$B11,1)-1),$B11)</f>
        <v>D9402-07</v>
      </c>
      <c r="N10" s="157" t="str">
        <f t="shared" ref="N10:N31" si="3">IF(ISNUMBER(FIND("/",$B11,1)),MID($B11,FIND("/",$B11,1)+1,LEN($B11)),"")</f>
        <v/>
      </c>
      <c r="O10" s="925"/>
      <c r="P10" s="925"/>
      <c r="Q10" s="925"/>
      <c r="R10" s="925"/>
      <c r="S10" s="925"/>
      <c r="T10" s="925"/>
      <c r="U10" s="886"/>
      <c r="V10" s="888">
        <v>40909</v>
      </c>
      <c r="W10" s="888">
        <v>41275</v>
      </c>
      <c r="X10" s="888">
        <v>41640</v>
      </c>
      <c r="Y10" s="888">
        <v>42005</v>
      </c>
      <c r="Z10" s="888">
        <v>42370</v>
      </c>
      <c r="AA10" s="888">
        <v>40909</v>
      </c>
      <c r="AB10" s="886"/>
    </row>
    <row r="11" spans="1:39" s="154" customFormat="1">
      <c r="A11" s="1442" t="s">
        <v>2017</v>
      </c>
      <c r="B11" s="1446" t="s">
        <v>1084</v>
      </c>
      <c r="C11" s="1444">
        <v>34374</v>
      </c>
      <c r="D11" s="1453">
        <v>44593</v>
      </c>
      <c r="E11" s="1453" t="str">
        <f t="shared" ca="1" si="0"/>
        <v>VIGENTE</v>
      </c>
      <c r="F11" s="1453" t="str">
        <f t="shared" ca="1" si="1"/>
        <v>OK</v>
      </c>
      <c r="G11" s="1446" t="s">
        <v>1616</v>
      </c>
      <c r="H11" s="1447" t="s">
        <v>1023</v>
      </c>
      <c r="I11" s="1451" t="s">
        <v>4020</v>
      </c>
      <c r="J11" s="1449" t="s">
        <v>699</v>
      </c>
      <c r="K11" s="1450" t="s">
        <v>703</v>
      </c>
      <c r="M11" s="154" t="str">
        <f t="shared" si="2"/>
        <v>D0205-11</v>
      </c>
      <c r="N11" s="154" t="str">
        <f t="shared" si="3"/>
        <v/>
      </c>
      <c r="O11" s="153"/>
      <c r="P11" s="153"/>
      <c r="Q11" s="153"/>
      <c r="R11" s="153"/>
      <c r="S11" s="153"/>
      <c r="T11" s="153"/>
      <c r="U11" s="2"/>
      <c r="V11" s="818">
        <v>41274</v>
      </c>
      <c r="W11" s="818">
        <v>41639</v>
      </c>
      <c r="X11" s="818">
        <v>42004</v>
      </c>
      <c r="Y11" s="818">
        <v>42369</v>
      </c>
      <c r="Z11" s="818">
        <v>42735</v>
      </c>
      <c r="AA11" s="818">
        <v>42735</v>
      </c>
      <c r="AB11" s="2"/>
    </row>
    <row r="12" spans="1:39" s="157" customFormat="1" ht="30" customHeight="1">
      <c r="A12" s="1442" t="s">
        <v>2017</v>
      </c>
      <c r="B12" s="1446" t="s">
        <v>1156</v>
      </c>
      <c r="C12" s="1444">
        <v>37382</v>
      </c>
      <c r="D12" s="1445">
        <v>44682</v>
      </c>
      <c r="E12" s="1445" t="str">
        <f t="shared" ca="1" si="0"/>
        <v>VIGENTE</v>
      </c>
      <c r="F12" s="1445" t="str">
        <f t="shared" ca="1" si="1"/>
        <v>OK</v>
      </c>
      <c r="G12" s="1446" t="s">
        <v>1616</v>
      </c>
      <c r="H12" s="1447" t="s">
        <v>1127</v>
      </c>
      <c r="I12" s="1451" t="s">
        <v>1136</v>
      </c>
      <c r="J12" s="1451" t="s">
        <v>2692</v>
      </c>
      <c r="K12" s="1454" t="s">
        <v>2691</v>
      </c>
      <c r="M12" s="157" t="str">
        <f t="shared" si="2"/>
        <v>D9401-06</v>
      </c>
      <c r="N12" s="157" t="str">
        <f t="shared" si="3"/>
        <v/>
      </c>
      <c r="O12" s="925"/>
      <c r="P12" s="925"/>
      <c r="Q12" s="925"/>
      <c r="R12" s="925"/>
      <c r="S12" s="925"/>
      <c r="T12" s="925"/>
      <c r="U12" s="925"/>
      <c r="V12" s="925"/>
      <c r="W12" s="925"/>
    </row>
    <row r="13" spans="1:39" s="157" customFormat="1" ht="30" customHeight="1">
      <c r="A13" s="1442" t="s">
        <v>2017</v>
      </c>
      <c r="B13" s="1446" t="s">
        <v>1083</v>
      </c>
      <c r="C13" s="1444">
        <v>34365</v>
      </c>
      <c r="D13" s="1453">
        <v>44713</v>
      </c>
      <c r="E13" s="1453" t="str">
        <f t="shared" ca="1" si="0"/>
        <v>VIGENTE</v>
      </c>
      <c r="F13" s="1453" t="str">
        <f t="shared" ca="1" si="1"/>
        <v>OK</v>
      </c>
      <c r="G13" s="1446" t="s">
        <v>1615</v>
      </c>
      <c r="H13" s="1447" t="s">
        <v>1022</v>
      </c>
      <c r="I13" s="1451" t="s">
        <v>1503</v>
      </c>
      <c r="J13" s="1449" t="s">
        <v>699</v>
      </c>
      <c r="K13" s="1450" t="s">
        <v>702</v>
      </c>
      <c r="M13" s="157" t="str">
        <f t="shared" si="2"/>
        <v>D9406-14</v>
      </c>
      <c r="N13" s="157" t="str">
        <f t="shared" si="3"/>
        <v/>
      </c>
      <c r="O13" s="925"/>
      <c r="P13" s="925"/>
      <c r="Q13" s="925"/>
      <c r="R13" s="925"/>
      <c r="S13" s="925"/>
      <c r="T13" s="925"/>
      <c r="U13" s="925"/>
      <c r="V13" s="925"/>
      <c r="W13" s="925"/>
    </row>
    <row r="14" spans="1:39" s="157" customFormat="1" ht="30.75" customHeight="1">
      <c r="A14" s="1442" t="s">
        <v>2017</v>
      </c>
      <c r="B14" s="1446" t="s">
        <v>1086</v>
      </c>
      <c r="C14" s="1444">
        <v>34499</v>
      </c>
      <c r="D14" s="1453">
        <v>44713</v>
      </c>
      <c r="E14" s="1453" t="str">
        <f t="shared" ca="1" si="0"/>
        <v>VIGENTE</v>
      </c>
      <c r="F14" s="1453" t="str">
        <f t="shared" ca="1" si="1"/>
        <v>OK</v>
      </c>
      <c r="G14" s="1446" t="s">
        <v>1615</v>
      </c>
      <c r="H14" s="1447" t="s">
        <v>1025</v>
      </c>
      <c r="I14" s="1451" t="s">
        <v>1505</v>
      </c>
      <c r="J14" s="1449" t="s">
        <v>706</v>
      </c>
      <c r="K14" s="1450" t="s">
        <v>707</v>
      </c>
      <c r="M14" s="157" t="str">
        <f t="shared" si="2"/>
        <v>D9406-15</v>
      </c>
      <c r="N14" s="157" t="str">
        <f t="shared" si="3"/>
        <v/>
      </c>
      <c r="O14" s="925"/>
      <c r="P14" s="925"/>
      <c r="Q14" s="925"/>
      <c r="R14" s="925"/>
      <c r="S14" s="925"/>
      <c r="T14" s="925"/>
      <c r="U14" s="925"/>
      <c r="V14" s="925"/>
      <c r="W14" s="925"/>
    </row>
    <row r="15" spans="1:39" s="157" customFormat="1" ht="24" customHeight="1">
      <c r="A15" s="1442" t="s">
        <v>2017</v>
      </c>
      <c r="B15" s="1446" t="s">
        <v>1087</v>
      </c>
      <c r="C15" s="1444">
        <v>34499</v>
      </c>
      <c r="D15" s="1453">
        <v>44713</v>
      </c>
      <c r="E15" s="1453" t="str">
        <f t="shared" ca="1" si="0"/>
        <v>VIGENTE</v>
      </c>
      <c r="F15" s="1453" t="str">
        <f t="shared" ca="1" si="1"/>
        <v>OK</v>
      </c>
      <c r="G15" s="1446" t="s">
        <v>1616</v>
      </c>
      <c r="H15" s="1447" t="s">
        <v>6099</v>
      </c>
      <c r="I15" s="1451" t="s">
        <v>1506</v>
      </c>
      <c r="J15" s="1449" t="s">
        <v>699</v>
      </c>
      <c r="K15" s="1450" t="s">
        <v>708</v>
      </c>
      <c r="M15" s="157" t="str">
        <f t="shared" si="2"/>
        <v>D0206-18</v>
      </c>
      <c r="N15" s="157" t="str">
        <f t="shared" si="3"/>
        <v/>
      </c>
      <c r="O15" s="925"/>
      <c r="P15" s="925"/>
      <c r="Q15" s="925"/>
      <c r="R15" s="925"/>
      <c r="S15" s="925"/>
      <c r="T15" s="925"/>
      <c r="U15" s="925"/>
      <c r="V15" s="925"/>
      <c r="W15" s="925"/>
    </row>
    <row r="16" spans="1:39" s="157" customFormat="1" ht="18" customHeight="1">
      <c r="A16" s="1442" t="s">
        <v>2017</v>
      </c>
      <c r="B16" s="1446" t="s">
        <v>1157</v>
      </c>
      <c r="C16" s="1444">
        <v>37424</v>
      </c>
      <c r="D16" s="1453">
        <v>44713</v>
      </c>
      <c r="E16" s="1453" t="str">
        <f t="shared" ca="1" si="0"/>
        <v>VIGENTE</v>
      </c>
      <c r="F16" s="1453" t="str">
        <f t="shared" ca="1" si="1"/>
        <v>OK</v>
      </c>
      <c r="G16" s="1446" t="s">
        <v>1617</v>
      </c>
      <c r="H16" s="1447" t="s">
        <v>1128</v>
      </c>
      <c r="I16" s="1451" t="s">
        <v>1137</v>
      </c>
      <c r="J16" s="1449" t="s">
        <v>718</v>
      </c>
      <c r="K16" s="1450" t="s">
        <v>719</v>
      </c>
      <c r="M16" s="157" t="str">
        <f t="shared" si="2"/>
        <v>D9306-04</v>
      </c>
      <c r="N16" s="157" t="str">
        <f t="shared" si="3"/>
        <v/>
      </c>
      <c r="O16" s="925"/>
      <c r="P16" s="925"/>
      <c r="Q16" s="925"/>
      <c r="R16" s="925"/>
      <c r="S16" s="925"/>
      <c r="T16" s="925"/>
      <c r="U16" s="925"/>
      <c r="V16" s="925"/>
      <c r="W16" s="925"/>
    </row>
    <row r="17" spans="1:32" s="157" customFormat="1" ht="18" customHeight="1">
      <c r="A17" s="1442" t="s">
        <v>2017</v>
      </c>
      <c r="B17" s="1446" t="s">
        <v>1081</v>
      </c>
      <c r="C17" s="1444">
        <v>34148</v>
      </c>
      <c r="D17" s="1453">
        <v>44742</v>
      </c>
      <c r="E17" s="1453" t="str">
        <f t="shared" ca="1" si="0"/>
        <v>VIGENTE</v>
      </c>
      <c r="F17" s="1453" t="str">
        <f t="shared" ca="1" si="1"/>
        <v>OK</v>
      </c>
      <c r="G17" s="1446" t="s">
        <v>1616</v>
      </c>
      <c r="H17" s="1447" t="s">
        <v>1020</v>
      </c>
      <c r="I17" s="1451" t="s">
        <v>4350</v>
      </c>
      <c r="J17" s="1449" t="s">
        <v>699</v>
      </c>
      <c r="K17" s="1450" t="s">
        <v>700</v>
      </c>
      <c r="M17" s="157" t="str">
        <f t="shared" si="2"/>
        <v>D0207-25</v>
      </c>
      <c r="N17" s="157" t="str">
        <f t="shared" si="3"/>
        <v/>
      </c>
      <c r="O17" s="925"/>
      <c r="P17" s="925"/>
      <c r="Q17" s="925"/>
      <c r="R17" s="925"/>
      <c r="S17" s="925"/>
      <c r="T17" s="925"/>
      <c r="U17" s="925"/>
      <c r="V17" s="925"/>
      <c r="W17" s="925"/>
    </row>
    <row r="18" spans="1:32" s="1026" customFormat="1" ht="33.75" customHeight="1">
      <c r="A18" s="1442" t="s">
        <v>2017</v>
      </c>
      <c r="B18" s="1446" t="s">
        <v>1158</v>
      </c>
      <c r="C18" s="1444">
        <v>37455</v>
      </c>
      <c r="D18" s="1453">
        <v>44743</v>
      </c>
      <c r="E18" s="1453" t="str">
        <f t="shared" ca="1" si="0"/>
        <v>VIGENTE</v>
      </c>
      <c r="F18" s="1453" t="str">
        <f t="shared" ca="1" si="1"/>
        <v>OK</v>
      </c>
      <c r="G18" s="1476" t="s">
        <v>1616</v>
      </c>
      <c r="H18" s="1447" t="s">
        <v>1129</v>
      </c>
      <c r="I18" s="1451" t="s">
        <v>1138</v>
      </c>
      <c r="J18" s="1449" t="s">
        <v>709</v>
      </c>
      <c r="K18" s="1450" t="s">
        <v>720</v>
      </c>
      <c r="L18" s="157"/>
      <c r="M18" s="157" t="str">
        <f t="shared" si="2"/>
        <v>D9301-01</v>
      </c>
      <c r="N18" s="157" t="str">
        <f t="shared" si="3"/>
        <v/>
      </c>
      <c r="O18" s="925"/>
      <c r="P18" s="925"/>
      <c r="Q18" s="925"/>
      <c r="R18" s="925"/>
      <c r="S18" s="925"/>
      <c r="T18" s="925"/>
      <c r="U18" s="925"/>
      <c r="V18" s="925"/>
      <c r="W18" s="925"/>
      <c r="X18" s="166"/>
      <c r="Y18" s="166"/>
      <c r="Z18" s="166"/>
      <c r="AA18" s="166"/>
      <c r="AB18" s="166"/>
      <c r="AC18" s="166"/>
      <c r="AD18" s="166"/>
      <c r="AE18" s="166"/>
      <c r="AF18" s="166"/>
    </row>
    <row r="19" spans="1:32" s="154" customFormat="1" ht="36.75" customHeight="1">
      <c r="A19" s="1442" t="s">
        <v>2017</v>
      </c>
      <c r="B19" s="1446" t="s">
        <v>1080</v>
      </c>
      <c r="C19" s="1444">
        <v>33997</v>
      </c>
      <c r="D19" s="1453">
        <v>44804</v>
      </c>
      <c r="E19" s="1453" t="str">
        <f t="shared" ca="1" si="0"/>
        <v>VIGENTE</v>
      </c>
      <c r="F19" s="1453" t="str">
        <f t="shared" ca="1" si="1"/>
        <v>OK</v>
      </c>
      <c r="G19" s="1446" t="s">
        <v>1617</v>
      </c>
      <c r="H19" s="1447" t="s">
        <v>1019</v>
      </c>
      <c r="I19" s="1451" t="s">
        <v>1535</v>
      </c>
      <c r="J19" s="1447" t="s">
        <v>4369</v>
      </c>
      <c r="K19" s="1452" t="s">
        <v>698</v>
      </c>
      <c r="M19" s="154" t="str">
        <f t="shared" si="2"/>
        <v>D9501-01</v>
      </c>
      <c r="N19" s="154" t="str">
        <f t="shared" si="3"/>
        <v/>
      </c>
      <c r="O19" s="153"/>
      <c r="P19" s="153"/>
      <c r="Q19" s="153"/>
      <c r="R19" s="153"/>
      <c r="S19" s="153"/>
      <c r="T19" s="153"/>
      <c r="U19" s="153"/>
      <c r="V19" s="153"/>
      <c r="W19" s="153"/>
    </row>
    <row r="20" spans="1:32" s="154" customFormat="1" ht="25.5" customHeight="1">
      <c r="A20" s="1442" t="s">
        <v>2017</v>
      </c>
      <c r="B20" s="1446" t="s">
        <v>1088</v>
      </c>
      <c r="C20" s="1444">
        <v>34727</v>
      </c>
      <c r="D20" s="1445">
        <v>44927</v>
      </c>
      <c r="E20" s="1445" t="str">
        <f t="shared" ca="1" si="0"/>
        <v>VIGENTE</v>
      </c>
      <c r="F20" s="1445" t="str">
        <f t="shared" ca="1" si="1"/>
        <v>OK</v>
      </c>
      <c r="G20" s="1446" t="s">
        <v>1616</v>
      </c>
      <c r="H20" s="1447" t="s">
        <v>1026</v>
      </c>
      <c r="I20" s="1451" t="s">
        <v>1507</v>
      </c>
      <c r="J20" s="1449" t="s">
        <v>709</v>
      </c>
      <c r="K20" s="1450" t="s">
        <v>710</v>
      </c>
      <c r="M20" s="154" t="str">
        <f t="shared" si="2"/>
        <v>D9402-10</v>
      </c>
      <c r="N20" s="154" t="str">
        <f t="shared" si="3"/>
        <v/>
      </c>
      <c r="O20" s="153"/>
      <c r="P20" s="153"/>
      <c r="Q20" s="153"/>
      <c r="R20" s="153"/>
      <c r="S20" s="153"/>
      <c r="T20" s="153"/>
      <c r="U20" s="153"/>
      <c r="V20" s="153"/>
      <c r="W20" s="153"/>
    </row>
    <row r="21" spans="1:32" s="154" customFormat="1">
      <c r="A21" s="1442" t="s">
        <v>2017</v>
      </c>
      <c r="B21" s="1446" t="s">
        <v>1085</v>
      </c>
      <c r="C21" s="1444">
        <v>34393</v>
      </c>
      <c r="D21" s="1445">
        <v>44958</v>
      </c>
      <c r="E21" s="1445" t="str">
        <f t="shared" ca="1" si="0"/>
        <v>VIGENTE</v>
      </c>
      <c r="F21" s="1445" t="str">
        <f t="shared" ca="1" si="1"/>
        <v>OK</v>
      </c>
      <c r="G21" s="1446" t="s">
        <v>1616</v>
      </c>
      <c r="H21" s="1447" t="s">
        <v>1024</v>
      </c>
      <c r="I21" s="1451" t="s">
        <v>1504</v>
      </c>
      <c r="J21" s="1447" t="s">
        <v>704</v>
      </c>
      <c r="K21" s="1452" t="s">
        <v>705</v>
      </c>
      <c r="M21" s="154" t="str">
        <f t="shared" si="2"/>
        <v>D0304-09</v>
      </c>
      <c r="N21" s="154" t="str">
        <f t="shared" si="3"/>
        <v/>
      </c>
      <c r="O21" s="153"/>
      <c r="P21" s="153"/>
      <c r="Q21" s="153"/>
      <c r="R21" s="153"/>
      <c r="S21" s="153"/>
      <c r="T21" s="153"/>
      <c r="U21" s="153"/>
      <c r="V21" s="153"/>
      <c r="W21" s="153"/>
    </row>
    <row r="22" spans="1:32" s="154" customFormat="1" ht="21.75" customHeight="1">
      <c r="A22" s="1442" t="s">
        <v>2017</v>
      </c>
      <c r="B22" s="1443" t="s">
        <v>1159</v>
      </c>
      <c r="C22" s="1444">
        <v>37729</v>
      </c>
      <c r="D22" s="1445">
        <v>45017</v>
      </c>
      <c r="E22" s="1445" t="str">
        <f t="shared" ca="1" si="0"/>
        <v>VIGENTE</v>
      </c>
      <c r="F22" s="1445" t="str">
        <f t="shared" ca="1" si="1"/>
        <v>OK</v>
      </c>
      <c r="G22" s="1446" t="s">
        <v>1617</v>
      </c>
      <c r="H22" s="1447" t="s">
        <v>1130</v>
      </c>
      <c r="I22" s="1455" t="s">
        <v>217</v>
      </c>
      <c r="J22" s="1449" t="s">
        <v>4988</v>
      </c>
      <c r="K22" s="1450" t="s">
        <v>4989</v>
      </c>
      <c r="M22" s="154" t="str">
        <f t="shared" si="2"/>
        <v>D9506-10</v>
      </c>
      <c r="N22" s="154" t="str">
        <f t="shared" si="3"/>
        <v/>
      </c>
      <c r="O22" s="153"/>
      <c r="P22" s="153"/>
      <c r="Q22" s="153"/>
      <c r="R22" s="153"/>
      <c r="S22" s="153"/>
      <c r="T22" s="153"/>
      <c r="U22" s="153"/>
      <c r="V22" s="153"/>
      <c r="W22" s="153"/>
    </row>
    <row r="23" spans="1:32" s="154" customFormat="1" ht="30" customHeight="1">
      <c r="A23" s="1442" t="s">
        <v>2017</v>
      </c>
      <c r="B23" s="1446" t="s">
        <v>1089</v>
      </c>
      <c r="C23" s="1444">
        <v>34855</v>
      </c>
      <c r="D23" s="1445">
        <v>45078</v>
      </c>
      <c r="E23" s="1445" t="str">
        <f t="shared" ca="1" si="0"/>
        <v>VIGENTE</v>
      </c>
      <c r="F23" s="1445" t="str">
        <f t="shared" ca="1" si="1"/>
        <v>OK</v>
      </c>
      <c r="G23" s="1446" t="s">
        <v>1616</v>
      </c>
      <c r="H23" s="1447" t="s">
        <v>1027</v>
      </c>
      <c r="I23" s="1451" t="s">
        <v>1151</v>
      </c>
      <c r="J23" s="1449" t="s">
        <v>706</v>
      </c>
      <c r="K23" s="1450" t="s">
        <v>711</v>
      </c>
      <c r="M23" s="154" t="str">
        <f t="shared" si="2"/>
        <v>D0308-14</v>
      </c>
      <c r="N23" s="154" t="str">
        <f t="shared" si="3"/>
        <v/>
      </c>
      <c r="O23" s="153"/>
      <c r="P23" s="153"/>
      <c r="Q23" s="153"/>
      <c r="R23" s="153"/>
      <c r="S23" s="153"/>
      <c r="T23" s="153"/>
      <c r="U23" s="153"/>
      <c r="V23" s="153"/>
      <c r="W23" s="153"/>
    </row>
    <row r="24" spans="1:32" s="154" customFormat="1">
      <c r="A24" s="1442" t="s">
        <v>2017</v>
      </c>
      <c r="B24" s="1446" t="s">
        <v>1160</v>
      </c>
      <c r="C24" s="1444">
        <v>37846</v>
      </c>
      <c r="D24" s="1445">
        <v>45139</v>
      </c>
      <c r="E24" s="1445" t="str">
        <f t="shared" ca="1" si="0"/>
        <v>VIGENTE</v>
      </c>
      <c r="F24" s="1445" t="str">
        <f t="shared" ca="1" si="1"/>
        <v>OK</v>
      </c>
      <c r="G24" s="1446" t="s">
        <v>1616</v>
      </c>
      <c r="H24" s="1447" t="s">
        <v>6113</v>
      </c>
      <c r="I24" s="1451" t="s">
        <v>1387</v>
      </c>
      <c r="J24" s="1447" t="s">
        <v>2687</v>
      </c>
      <c r="K24" s="1452" t="s">
        <v>2688</v>
      </c>
      <c r="M24" s="154" t="str">
        <f t="shared" si="2"/>
        <v>D0308-17</v>
      </c>
      <c r="N24" s="154" t="str">
        <f t="shared" si="3"/>
        <v/>
      </c>
      <c r="O24" s="153"/>
      <c r="P24" s="153"/>
      <c r="Q24" s="153"/>
      <c r="R24" s="153"/>
      <c r="S24" s="153"/>
      <c r="T24" s="153"/>
      <c r="U24" s="153"/>
      <c r="V24" s="153"/>
      <c r="W24" s="153"/>
    </row>
    <row r="25" spans="1:32" s="154" customFormat="1">
      <c r="A25" s="1442" t="s">
        <v>2017</v>
      </c>
      <c r="B25" s="1446" t="s">
        <v>1161</v>
      </c>
      <c r="C25" s="1444">
        <v>37862</v>
      </c>
      <c r="D25" s="1445">
        <v>45139</v>
      </c>
      <c r="E25" s="1445" t="str">
        <f t="shared" ca="1" si="0"/>
        <v>VIGENTE</v>
      </c>
      <c r="F25" s="1445" t="str">
        <f t="shared" ca="1" si="1"/>
        <v>OK</v>
      </c>
      <c r="G25" s="1446" t="s">
        <v>1616</v>
      </c>
      <c r="H25" s="1447" t="s">
        <v>1131</v>
      </c>
      <c r="I25" s="1451" t="s">
        <v>1884</v>
      </c>
      <c r="J25" s="1449" t="s">
        <v>706</v>
      </c>
      <c r="K25" s="1450" t="s">
        <v>721</v>
      </c>
      <c r="M25" s="154" t="str">
        <f t="shared" si="2"/>
        <v>D9212-13</v>
      </c>
      <c r="N25" s="154" t="str">
        <f t="shared" si="3"/>
        <v/>
      </c>
      <c r="O25" s="153"/>
      <c r="P25" s="153"/>
      <c r="Q25" s="153"/>
      <c r="R25" s="153"/>
      <c r="S25" s="153"/>
      <c r="T25" s="153"/>
      <c r="U25" s="153"/>
      <c r="V25" s="153"/>
      <c r="W25" s="153"/>
    </row>
    <row r="26" spans="1:32" s="154" customFormat="1" ht="30" customHeight="1">
      <c r="A26" s="1442" t="s">
        <v>2017</v>
      </c>
      <c r="B26" s="1446" t="s">
        <v>1078</v>
      </c>
      <c r="C26" s="1444">
        <v>33940</v>
      </c>
      <c r="D26" s="1445">
        <v>45291</v>
      </c>
      <c r="E26" s="1445" t="str">
        <f t="shared" ca="1" si="0"/>
        <v>VIGENTE</v>
      </c>
      <c r="F26" s="1445" t="str">
        <f t="shared" ca="1" si="1"/>
        <v>OK</v>
      </c>
      <c r="G26" s="2054" t="s">
        <v>1615</v>
      </c>
      <c r="H26" s="1447" t="s">
        <v>1017</v>
      </c>
      <c r="I26" s="1451" t="s">
        <v>1533</v>
      </c>
      <c r="J26" s="1447" t="s">
        <v>697</v>
      </c>
      <c r="K26" s="1452" t="s">
        <v>694</v>
      </c>
      <c r="M26" s="154" t="str">
        <f t="shared" si="2"/>
        <v>D9212-16</v>
      </c>
      <c r="N26" s="154" t="str">
        <f t="shared" si="3"/>
        <v/>
      </c>
      <c r="O26" s="153"/>
      <c r="P26" s="153"/>
      <c r="Q26" s="153"/>
      <c r="R26" s="153"/>
      <c r="S26" s="153"/>
      <c r="T26" s="153"/>
      <c r="U26" s="153"/>
      <c r="V26" s="153"/>
      <c r="W26" s="153"/>
    </row>
    <row r="27" spans="1:32" s="154" customFormat="1" ht="30" customHeight="1">
      <c r="A27" s="1442" t="s">
        <v>2017</v>
      </c>
      <c r="B27" s="1446" t="s">
        <v>1079</v>
      </c>
      <c r="C27" s="1444">
        <v>33961</v>
      </c>
      <c r="D27" s="1445">
        <v>45291</v>
      </c>
      <c r="E27" s="1445" t="str">
        <f t="shared" ca="1" si="0"/>
        <v>VIGENTE</v>
      </c>
      <c r="F27" s="1445" t="str">
        <f t="shared" ca="1" si="1"/>
        <v>OK</v>
      </c>
      <c r="G27" s="1446" t="s">
        <v>1616</v>
      </c>
      <c r="H27" s="1447" t="s">
        <v>1018</v>
      </c>
      <c r="I27" s="1451" t="s">
        <v>1534</v>
      </c>
      <c r="J27" s="1447" t="s">
        <v>696</v>
      </c>
      <c r="K27" s="1450" t="s">
        <v>695</v>
      </c>
      <c r="M27" s="154" t="str">
        <f t="shared" si="2"/>
        <v>D0907-16</v>
      </c>
      <c r="N27" s="154" t="str">
        <f t="shared" si="3"/>
        <v/>
      </c>
      <c r="O27" s="153"/>
      <c r="P27" s="153"/>
      <c r="Q27" s="153"/>
      <c r="R27" s="153"/>
      <c r="S27" s="153"/>
      <c r="T27" s="153"/>
      <c r="U27" s="153"/>
      <c r="V27" s="153"/>
      <c r="W27" s="153"/>
    </row>
    <row r="28" spans="1:32" s="154" customFormat="1" ht="21" customHeight="1">
      <c r="A28" s="1442" t="s">
        <v>2017</v>
      </c>
      <c r="B28" s="1446" t="s">
        <v>1162</v>
      </c>
      <c r="C28" s="1444">
        <v>40000</v>
      </c>
      <c r="D28" s="1445">
        <v>45474</v>
      </c>
      <c r="E28" s="1445" t="str">
        <f t="shared" ca="1" si="0"/>
        <v>VIGENTE</v>
      </c>
      <c r="F28" s="1445" t="str">
        <f t="shared" ca="1" si="1"/>
        <v>OK</v>
      </c>
      <c r="G28" s="1446" t="s">
        <v>1615</v>
      </c>
      <c r="H28" s="1447" t="s">
        <v>1132</v>
      </c>
      <c r="I28" s="1451" t="s">
        <v>1696</v>
      </c>
      <c r="J28" s="1449" t="s">
        <v>706</v>
      </c>
      <c r="K28" s="1450" t="s">
        <v>722</v>
      </c>
      <c r="M28" s="154" t="str">
        <f t="shared" si="2"/>
        <v>D9909-09</v>
      </c>
      <c r="N28" s="154" t="str">
        <f t="shared" si="3"/>
        <v/>
      </c>
      <c r="O28" s="153"/>
      <c r="P28" s="153"/>
      <c r="Q28" s="153"/>
      <c r="R28" s="153"/>
      <c r="S28" s="153"/>
      <c r="T28" s="153"/>
      <c r="U28" s="153"/>
      <c r="V28" s="153"/>
      <c r="W28" s="153"/>
    </row>
    <row r="29" spans="1:32" s="154" customFormat="1">
      <c r="A29" s="1442" t="s">
        <v>2017</v>
      </c>
      <c r="B29" s="1446" t="s">
        <v>1091</v>
      </c>
      <c r="C29" s="1444" t="s">
        <v>1175</v>
      </c>
      <c r="D29" s="1445">
        <v>45536</v>
      </c>
      <c r="E29" s="1445" t="str">
        <f t="shared" ca="1" si="0"/>
        <v>VIGENTE</v>
      </c>
      <c r="F29" s="1445" t="str">
        <f t="shared" ca="1" si="1"/>
        <v>OK</v>
      </c>
      <c r="G29" s="1446" t="s">
        <v>1617</v>
      </c>
      <c r="H29" s="1447" t="s">
        <v>1029</v>
      </c>
      <c r="I29" s="1451" t="s">
        <v>4404</v>
      </c>
      <c r="J29" s="1456" t="s">
        <v>699</v>
      </c>
      <c r="K29" s="1450" t="s">
        <v>714</v>
      </c>
      <c r="M29" s="154" t="str">
        <f t="shared" si="2"/>
        <v>D1410-35</v>
      </c>
      <c r="N29" s="154" t="str">
        <f t="shared" si="3"/>
        <v/>
      </c>
      <c r="O29" s="153"/>
      <c r="P29" s="153"/>
      <c r="Q29" s="153"/>
      <c r="R29" s="153"/>
      <c r="S29" s="153"/>
      <c r="T29" s="153"/>
      <c r="U29" s="153"/>
      <c r="V29" s="153"/>
      <c r="W29" s="153"/>
    </row>
    <row r="30" spans="1:32" s="154" customFormat="1">
      <c r="A30" s="1442" t="s">
        <v>2017</v>
      </c>
      <c r="B30" s="1457" t="s">
        <v>2293</v>
      </c>
      <c r="C30" s="1458">
        <v>41914</v>
      </c>
      <c r="D30" s="1445">
        <v>45566</v>
      </c>
      <c r="E30" s="1445" t="str">
        <f t="shared" ca="1" si="0"/>
        <v>VIGENTE</v>
      </c>
      <c r="F30" s="1445" t="str">
        <f t="shared" ca="1" si="1"/>
        <v>OK</v>
      </c>
      <c r="G30" s="1457" t="s">
        <v>1616</v>
      </c>
      <c r="H30" s="1459" t="s">
        <v>2292</v>
      </c>
      <c r="I30" s="1460" t="s">
        <v>2294</v>
      </c>
      <c r="J30" s="1461" t="s">
        <v>2295</v>
      </c>
      <c r="K30" s="1462" t="s">
        <v>2296</v>
      </c>
      <c r="M30" s="154" t="str">
        <f t="shared" si="2"/>
        <v>D1510-48</v>
      </c>
      <c r="N30" s="154" t="str">
        <f t="shared" si="3"/>
        <v/>
      </c>
      <c r="O30" s="153"/>
      <c r="P30" s="153"/>
      <c r="Q30" s="153"/>
      <c r="R30" s="153"/>
      <c r="S30" s="153"/>
      <c r="T30" s="153"/>
      <c r="U30" s="153"/>
      <c r="V30" s="153"/>
      <c r="W30" s="153"/>
    </row>
    <row r="31" spans="1:32" s="1046" customFormat="1" ht="27.75" customHeight="1">
      <c r="A31" s="1463" t="s">
        <v>2027</v>
      </c>
      <c r="B31" s="1464" t="s">
        <v>2668</v>
      </c>
      <c r="C31" s="1465">
        <v>42286</v>
      </c>
      <c r="D31" s="1466">
        <v>45931</v>
      </c>
      <c r="E31" s="1466" t="str">
        <f ca="1">IF(D31&lt;=$T$2,"CADUCADO","VIGENTE")</f>
        <v>VIGENTE</v>
      </c>
      <c r="F31" s="1466" t="str">
        <f ca="1">IF($T$2&gt;=(EDATE(D31,-4)),"ALERTA","OK")</f>
        <v>OK</v>
      </c>
      <c r="G31" s="1464" t="s">
        <v>1616</v>
      </c>
      <c r="H31" s="1467" t="s">
        <v>2669</v>
      </c>
      <c r="I31" s="1468" t="s">
        <v>2670</v>
      </c>
      <c r="J31" s="1464" t="s">
        <v>2671</v>
      </c>
      <c r="K31" s="1469"/>
      <c r="M31" s="1046" t="str">
        <f t="shared" si="2"/>
        <v>D1707-88</v>
      </c>
      <c r="N31" s="1046" t="str">
        <f t="shared" si="3"/>
        <v/>
      </c>
      <c r="O31" s="856"/>
      <c r="P31" s="856"/>
      <c r="Q31" s="856"/>
      <c r="R31" s="856"/>
      <c r="S31" s="856"/>
      <c r="T31" s="856"/>
      <c r="U31" s="856"/>
      <c r="V31" s="856"/>
      <c r="W31" s="856"/>
    </row>
    <row r="32" spans="1:32" s="1046" customFormat="1" ht="27.75" customHeight="1">
      <c r="A32" s="1442" t="s">
        <v>2017</v>
      </c>
      <c r="B32" s="1470" t="s">
        <v>4291</v>
      </c>
      <c r="C32" s="1471">
        <v>42921</v>
      </c>
      <c r="D32" s="1472">
        <v>44773</v>
      </c>
      <c r="E32" s="1472" t="str">
        <f t="shared" ref="E32" ca="1" si="4">IF(D32&lt;=$T$2,"CADUCADO","VIGENTE")</f>
        <v>VIGENTE</v>
      </c>
      <c r="F32" s="1472" t="str">
        <f t="shared" ref="F32" ca="1" si="5">IF($T$2&gt;=(EDATE(D32,-4)),"ALERTA","OK")</f>
        <v>OK</v>
      </c>
      <c r="G32" s="1470" t="s">
        <v>1616</v>
      </c>
      <c r="H32" s="1473" t="s">
        <v>4292</v>
      </c>
      <c r="I32" s="1474" t="s">
        <v>4293</v>
      </c>
      <c r="J32" s="1470" t="s">
        <v>4294</v>
      </c>
      <c r="K32" s="1475" t="s">
        <v>4295</v>
      </c>
      <c r="O32" s="856"/>
      <c r="P32" s="856"/>
      <c r="Q32" s="856"/>
      <c r="R32" s="856"/>
      <c r="S32" s="856"/>
      <c r="T32" s="856"/>
      <c r="U32" s="856"/>
      <c r="V32" s="856"/>
      <c r="W32" s="856"/>
    </row>
    <row r="33" spans="1:23" s="1046" customFormat="1" ht="27.75" customHeight="1">
      <c r="A33" s="1442" t="s">
        <v>2017</v>
      </c>
      <c r="B33" s="1476" t="s">
        <v>4403</v>
      </c>
      <c r="C33" s="1471">
        <v>43056</v>
      </c>
      <c r="D33" s="1477">
        <v>44882</v>
      </c>
      <c r="E33" s="1477" t="str">
        <f ca="1">IF(D33&lt;=$T$2,"CADUCADO","VIGENTE")</f>
        <v>VIGENTE</v>
      </c>
      <c r="F33" s="1477" t="str">
        <f ca="1">IF($T$2&gt;=(EDATE(D33,-4)),"ALERTA","OK")</f>
        <v>OK</v>
      </c>
      <c r="G33" s="1476" t="s">
        <v>1617</v>
      </c>
      <c r="H33" s="1478" t="s">
        <v>4400</v>
      </c>
      <c r="I33" s="1479" t="s">
        <v>4401</v>
      </c>
      <c r="J33" s="1470" t="s">
        <v>4402</v>
      </c>
      <c r="K33" s="1480"/>
      <c r="M33" s="1046" t="str">
        <f>IF(ISNUMBER(FIND("/",$B34,1)),MID($B34,1,FIND("/",$B34,1)-1),$B34)</f>
        <v>D1711-109</v>
      </c>
      <c r="N33" s="1046" t="str">
        <f>IF(ISNUMBER(FIND("/",$B34,1)),MID($B34,FIND("/",$B34,1)+1,LEN($B34)),"")</f>
        <v/>
      </c>
      <c r="O33" s="856"/>
      <c r="P33" s="856"/>
      <c r="Q33" s="856"/>
      <c r="R33" s="856"/>
      <c r="S33" s="856"/>
      <c r="T33" s="856"/>
      <c r="U33" s="856"/>
      <c r="V33" s="856"/>
      <c r="W33" s="856"/>
    </row>
    <row r="34" spans="1:23" s="1046" customFormat="1" ht="27.75" customHeight="1">
      <c r="A34" s="1442" t="s">
        <v>2017</v>
      </c>
      <c r="B34" s="1470" t="s">
        <v>4398</v>
      </c>
      <c r="C34" s="1471">
        <v>43056</v>
      </c>
      <c r="D34" s="1472">
        <v>44882</v>
      </c>
      <c r="E34" s="1472" t="str">
        <f t="shared" ca="1" si="0"/>
        <v>VIGENTE</v>
      </c>
      <c r="F34" s="1472" t="str">
        <f t="shared" ca="1" si="1"/>
        <v>OK</v>
      </c>
      <c r="G34" s="1470" t="s">
        <v>1617</v>
      </c>
      <c r="H34" s="1473" t="s">
        <v>4396</v>
      </c>
      <c r="I34" s="1474" t="s">
        <v>4397</v>
      </c>
      <c r="J34" s="1470" t="s">
        <v>4399</v>
      </c>
      <c r="K34" s="1475"/>
      <c r="O34" s="856"/>
      <c r="P34" s="856"/>
      <c r="Q34" s="856"/>
      <c r="R34" s="856"/>
      <c r="S34" s="856"/>
      <c r="T34" s="856"/>
      <c r="U34" s="856"/>
      <c r="V34" s="856"/>
      <c r="W34" s="856"/>
    </row>
    <row r="35" spans="1:23" s="1046" customFormat="1" ht="27.75" customHeight="1">
      <c r="A35" s="1442" t="s">
        <v>2017</v>
      </c>
      <c r="B35" s="1476" t="s">
        <v>4597</v>
      </c>
      <c r="C35" s="1471">
        <v>43147</v>
      </c>
      <c r="D35" s="1477">
        <v>44973</v>
      </c>
      <c r="E35" s="1477" t="str">
        <f t="shared" ref="E35:E45" ca="1" si="6">IF(D35&lt;=$T$2,"CADUCADO","VIGENTE")</f>
        <v>VIGENTE</v>
      </c>
      <c r="F35" s="1477" t="str">
        <f t="shared" ref="F35:F44" ca="1" si="7">IF($T$2&gt;=(EDATE(D35,-4)),"ALERTA","OK")</f>
        <v>OK</v>
      </c>
      <c r="G35" s="1476" t="s">
        <v>1616</v>
      </c>
      <c r="H35" s="1478" t="s">
        <v>4598</v>
      </c>
      <c r="I35" s="1479" t="s">
        <v>4599</v>
      </c>
      <c r="J35" s="1470" t="s">
        <v>4399</v>
      </c>
      <c r="K35" s="1480"/>
      <c r="O35" s="856"/>
      <c r="P35" s="856"/>
      <c r="Q35" s="856"/>
      <c r="R35" s="856"/>
      <c r="S35" s="856"/>
      <c r="T35" s="856"/>
      <c r="U35" s="856"/>
      <c r="V35" s="856"/>
      <c r="W35" s="856"/>
    </row>
    <row r="36" spans="1:23" s="1046" customFormat="1" ht="27.75" customHeight="1">
      <c r="A36" s="1442" t="s">
        <v>2017</v>
      </c>
      <c r="B36" s="1476" t="s">
        <v>4776</v>
      </c>
      <c r="C36" s="1471">
        <v>43231</v>
      </c>
      <c r="D36" s="1477">
        <v>45057</v>
      </c>
      <c r="E36" s="1477" t="str">
        <f t="shared" ca="1" si="6"/>
        <v>VIGENTE</v>
      </c>
      <c r="F36" s="1477" t="str">
        <f t="shared" ca="1" si="7"/>
        <v>OK</v>
      </c>
      <c r="G36" s="1476" t="s">
        <v>1615</v>
      </c>
      <c r="H36" s="1478" t="s">
        <v>4769</v>
      </c>
      <c r="I36" s="1479" t="s">
        <v>4770</v>
      </c>
      <c r="J36" s="1470" t="s">
        <v>4775</v>
      </c>
      <c r="K36" s="1480"/>
      <c r="O36" s="856"/>
      <c r="P36" s="856"/>
      <c r="Q36" s="856"/>
      <c r="R36" s="856"/>
      <c r="S36" s="856"/>
      <c r="T36" s="856"/>
      <c r="U36" s="856"/>
      <c r="V36" s="856"/>
      <c r="W36" s="856"/>
    </row>
    <row r="37" spans="1:23" s="1046" customFormat="1" ht="33" customHeight="1">
      <c r="A37" s="1442" t="s">
        <v>2017</v>
      </c>
      <c r="B37" s="1476" t="s">
        <v>4772</v>
      </c>
      <c r="C37" s="1471">
        <v>43231</v>
      </c>
      <c r="D37" s="1477">
        <v>45057</v>
      </c>
      <c r="E37" s="1477" t="str">
        <f t="shared" ca="1" si="6"/>
        <v>VIGENTE</v>
      </c>
      <c r="F37" s="1477" t="str">
        <f t="shared" ca="1" si="7"/>
        <v>OK</v>
      </c>
      <c r="G37" s="1476" t="s">
        <v>1615</v>
      </c>
      <c r="H37" s="1478" t="s">
        <v>4773</v>
      </c>
      <c r="I37" s="1479" t="s">
        <v>4774</v>
      </c>
      <c r="J37" s="1470" t="s">
        <v>4771</v>
      </c>
      <c r="K37" s="1480"/>
      <c r="O37" s="856"/>
      <c r="P37" s="856"/>
      <c r="Q37" s="856"/>
      <c r="R37" s="856"/>
      <c r="S37" s="856"/>
      <c r="T37" s="856"/>
      <c r="U37" s="856"/>
      <c r="V37" s="856"/>
      <c r="W37" s="856"/>
    </row>
    <row r="38" spans="1:23" s="1046" customFormat="1" ht="31.5" customHeight="1">
      <c r="A38" s="1442" t="s">
        <v>2017</v>
      </c>
      <c r="B38" s="1476" t="s">
        <v>4992</v>
      </c>
      <c r="C38" s="1471">
        <v>43262</v>
      </c>
      <c r="D38" s="1477">
        <v>45088</v>
      </c>
      <c r="E38" s="1477" t="str">
        <f t="shared" ca="1" si="6"/>
        <v>VIGENTE</v>
      </c>
      <c r="F38" s="1477" t="str">
        <f t="shared" ca="1" si="7"/>
        <v>OK</v>
      </c>
      <c r="G38" s="1476" t="s">
        <v>1617</v>
      </c>
      <c r="H38" s="1478" t="s">
        <v>4990</v>
      </c>
      <c r="I38" s="1479" t="s">
        <v>4991</v>
      </c>
      <c r="J38" s="1470" t="s">
        <v>3023</v>
      </c>
      <c r="K38" s="1480"/>
      <c r="O38" s="856"/>
      <c r="P38" s="856"/>
      <c r="Q38" s="856"/>
      <c r="R38" s="856"/>
      <c r="S38" s="856"/>
      <c r="T38" s="856"/>
      <c r="U38" s="856"/>
      <c r="V38" s="856"/>
      <c r="W38" s="856"/>
    </row>
    <row r="39" spans="1:23" s="1046" customFormat="1" ht="29.25" customHeight="1">
      <c r="A39" s="1442" t="s">
        <v>2017</v>
      </c>
      <c r="B39" s="1476" t="s">
        <v>4994</v>
      </c>
      <c r="C39" s="1471">
        <v>43301</v>
      </c>
      <c r="D39" s="1477">
        <v>45127</v>
      </c>
      <c r="E39" s="1477" t="str">
        <f t="shared" ca="1" si="6"/>
        <v>VIGENTE</v>
      </c>
      <c r="F39" s="1477" t="str">
        <f t="shared" ca="1" si="7"/>
        <v>OK</v>
      </c>
      <c r="G39" s="1476" t="s">
        <v>1615</v>
      </c>
      <c r="H39" s="1478" t="s">
        <v>1044</v>
      </c>
      <c r="I39" s="1479" t="s">
        <v>1178</v>
      </c>
      <c r="J39" s="1470" t="s">
        <v>5002</v>
      </c>
      <c r="K39" s="1480"/>
      <c r="O39" s="856"/>
      <c r="P39" s="856"/>
      <c r="Q39" s="856"/>
      <c r="R39" s="856"/>
      <c r="S39" s="856"/>
      <c r="T39" s="856"/>
      <c r="U39" s="856"/>
      <c r="V39" s="856"/>
      <c r="W39" s="856"/>
    </row>
    <row r="40" spans="1:23" s="1046" customFormat="1" ht="34.5" customHeight="1">
      <c r="A40" s="1442" t="s">
        <v>2017</v>
      </c>
      <c r="B40" s="1476" t="s">
        <v>4995</v>
      </c>
      <c r="C40" s="1471">
        <v>43301</v>
      </c>
      <c r="D40" s="1477">
        <v>45127</v>
      </c>
      <c r="E40" s="1477" t="str">
        <f t="shared" ca="1" si="6"/>
        <v>VIGENTE</v>
      </c>
      <c r="F40" s="1477" t="str">
        <f t="shared" ca="1" si="7"/>
        <v>OK</v>
      </c>
      <c r="G40" s="1476" t="s">
        <v>1615</v>
      </c>
      <c r="H40" s="1478" t="s">
        <v>1043</v>
      </c>
      <c r="I40" s="1479" t="s">
        <v>4993</v>
      </c>
      <c r="J40" s="1470" t="s">
        <v>5002</v>
      </c>
      <c r="K40" s="1480"/>
      <c r="O40" s="856"/>
      <c r="P40" s="856"/>
      <c r="Q40" s="856"/>
      <c r="R40" s="856"/>
      <c r="S40" s="856"/>
      <c r="T40" s="856"/>
      <c r="U40" s="856"/>
      <c r="V40" s="856"/>
      <c r="W40" s="856"/>
    </row>
    <row r="41" spans="1:23" s="1046" customFormat="1" ht="30.75" customHeight="1">
      <c r="A41" s="1442" t="s">
        <v>2017</v>
      </c>
      <c r="B41" s="1476" t="s">
        <v>4996</v>
      </c>
      <c r="C41" s="1471">
        <v>43320</v>
      </c>
      <c r="D41" s="1477">
        <v>45146</v>
      </c>
      <c r="E41" s="1477" t="str">
        <f t="shared" ca="1" si="6"/>
        <v>VIGENTE</v>
      </c>
      <c r="F41" s="1477" t="str">
        <f t="shared" ca="1" si="7"/>
        <v>OK</v>
      </c>
      <c r="G41" s="1476" t="s">
        <v>1616</v>
      </c>
      <c r="H41" s="1478" t="s">
        <v>1045</v>
      </c>
      <c r="I41" s="1479" t="s">
        <v>4997</v>
      </c>
      <c r="J41" s="1470" t="s">
        <v>5002</v>
      </c>
      <c r="K41" s="1480"/>
      <c r="O41" s="856"/>
      <c r="P41" s="856"/>
      <c r="Q41" s="856"/>
      <c r="R41" s="856"/>
      <c r="S41" s="856"/>
      <c r="T41" s="856"/>
      <c r="U41" s="856"/>
      <c r="V41" s="856"/>
      <c r="W41" s="856"/>
    </row>
    <row r="42" spans="1:23" s="1046" customFormat="1" ht="30.75" customHeight="1">
      <c r="A42" s="1442" t="s">
        <v>2017</v>
      </c>
      <c r="B42" s="1476" t="s">
        <v>4998</v>
      </c>
      <c r="C42" s="1471">
        <v>43320</v>
      </c>
      <c r="D42" s="1477">
        <v>45146</v>
      </c>
      <c r="E42" s="1477" t="str">
        <f t="shared" ca="1" si="6"/>
        <v>VIGENTE</v>
      </c>
      <c r="F42" s="1477" t="str">
        <f t="shared" ca="1" si="7"/>
        <v>OK</v>
      </c>
      <c r="G42" s="1476" t="s">
        <v>1615</v>
      </c>
      <c r="H42" s="1478" t="s">
        <v>1248</v>
      </c>
      <c r="I42" s="1479" t="s">
        <v>4999</v>
      </c>
      <c r="J42" s="1470" t="s">
        <v>5002</v>
      </c>
      <c r="K42" s="1480"/>
      <c r="O42" s="856"/>
      <c r="P42" s="856"/>
      <c r="Q42" s="856"/>
      <c r="R42" s="856"/>
      <c r="S42" s="856"/>
      <c r="T42" s="856"/>
      <c r="U42" s="856"/>
      <c r="V42" s="856"/>
      <c r="W42" s="856"/>
    </row>
    <row r="43" spans="1:23" s="1046" customFormat="1" ht="37.5" customHeight="1">
      <c r="A43" s="1442" t="s">
        <v>2017</v>
      </c>
      <c r="B43" s="1476" t="s">
        <v>5004</v>
      </c>
      <c r="C43" s="1471">
        <v>43390</v>
      </c>
      <c r="D43" s="1477">
        <v>45216</v>
      </c>
      <c r="E43" s="1477" t="str">
        <f t="shared" ca="1" si="6"/>
        <v>VIGENTE</v>
      </c>
      <c r="F43" s="1477" t="str">
        <f t="shared" ca="1" si="7"/>
        <v>OK</v>
      </c>
      <c r="G43" s="1476" t="s">
        <v>1615</v>
      </c>
      <c r="H43" s="1478" t="s">
        <v>1849</v>
      </c>
      <c r="I43" s="1479" t="s">
        <v>5003</v>
      </c>
      <c r="J43" s="1470" t="s">
        <v>484</v>
      </c>
      <c r="K43" s="1480"/>
      <c r="O43" s="856"/>
      <c r="P43" s="856"/>
      <c r="Q43" s="856"/>
      <c r="R43" s="856"/>
      <c r="S43" s="856"/>
      <c r="T43" s="856"/>
      <c r="U43" s="856"/>
      <c r="V43" s="856"/>
      <c r="W43" s="856"/>
    </row>
    <row r="44" spans="1:23" s="1046" customFormat="1" ht="37.5" customHeight="1">
      <c r="A44" s="1442" t="s">
        <v>2017</v>
      </c>
      <c r="B44" s="1476" t="s">
        <v>5000</v>
      </c>
      <c r="C44" s="1471">
        <v>43390</v>
      </c>
      <c r="D44" s="1477">
        <v>45216</v>
      </c>
      <c r="E44" s="1477" t="str">
        <f t="shared" ca="1" si="6"/>
        <v>VIGENTE</v>
      </c>
      <c r="F44" s="1477" t="str">
        <f t="shared" ca="1" si="7"/>
        <v>OK</v>
      </c>
      <c r="G44" s="1476" t="s">
        <v>1615</v>
      </c>
      <c r="H44" s="1478" t="s">
        <v>1041</v>
      </c>
      <c r="I44" s="1479" t="s">
        <v>5001</v>
      </c>
      <c r="J44" s="1470" t="s">
        <v>3918</v>
      </c>
      <c r="K44" s="1480"/>
      <c r="O44" s="856"/>
      <c r="P44" s="856"/>
      <c r="Q44" s="856"/>
      <c r="R44" s="856"/>
      <c r="S44" s="856"/>
      <c r="T44" s="856"/>
      <c r="U44" s="856"/>
      <c r="V44" s="856"/>
      <c r="W44" s="856"/>
    </row>
    <row r="45" spans="1:23" s="1046" customFormat="1" ht="37.5" customHeight="1">
      <c r="A45" s="1806" t="s">
        <v>2017</v>
      </c>
      <c r="B45" s="1807" t="s">
        <v>5005</v>
      </c>
      <c r="C45" s="1808">
        <v>43399</v>
      </c>
      <c r="D45" s="1809">
        <v>45225</v>
      </c>
      <c r="E45" s="1809" t="str">
        <f t="shared" ca="1" si="6"/>
        <v>VIGENTE</v>
      </c>
      <c r="F45" s="1809" t="str">
        <f t="shared" ref="F45:F47" ca="1" si="8">IF($T$2&gt;=(EDATE(D45,-4)),"ALERTA","OK")</f>
        <v>OK</v>
      </c>
      <c r="G45" s="1807" t="s">
        <v>1617</v>
      </c>
      <c r="H45" s="1810" t="s">
        <v>5006</v>
      </c>
      <c r="I45" s="1811" t="s">
        <v>5007</v>
      </c>
      <c r="J45" s="1812" t="s">
        <v>3023</v>
      </c>
      <c r="K45" s="1813"/>
      <c r="O45" s="856"/>
      <c r="P45" s="856"/>
      <c r="Q45" s="856"/>
      <c r="R45" s="856"/>
      <c r="S45" s="856"/>
      <c r="T45" s="856"/>
      <c r="U45" s="856"/>
      <c r="V45" s="856"/>
      <c r="W45" s="856"/>
    </row>
    <row r="46" spans="1:23" s="1046" customFormat="1" ht="37.5" customHeight="1">
      <c r="A46" s="1814" t="s">
        <v>2017</v>
      </c>
      <c r="B46" s="1815" t="s">
        <v>5114</v>
      </c>
      <c r="C46" s="1816">
        <v>43406</v>
      </c>
      <c r="D46" s="1817">
        <v>45232</v>
      </c>
      <c r="E46" s="1817" t="str">
        <f t="shared" ref="E46:E47" ca="1" si="9">IF(D46&lt;=$T$2,"CADUCADO","VIGENTE")</f>
        <v>VIGENTE</v>
      </c>
      <c r="F46" s="1817" t="str">
        <f t="shared" ca="1" si="8"/>
        <v>OK</v>
      </c>
      <c r="G46" s="1815" t="s">
        <v>1616</v>
      </c>
      <c r="H46" s="1818" t="s">
        <v>5112</v>
      </c>
      <c r="I46" s="1819" t="s">
        <v>5113</v>
      </c>
      <c r="J46" s="1820" t="s">
        <v>5115</v>
      </c>
      <c r="K46" s="1821" t="s">
        <v>5116</v>
      </c>
      <c r="O46" s="856"/>
      <c r="P46" s="856"/>
      <c r="Q46" s="856"/>
      <c r="R46" s="856"/>
      <c r="S46" s="856"/>
      <c r="T46" s="856"/>
      <c r="U46" s="856"/>
      <c r="V46" s="856"/>
      <c r="W46" s="856"/>
    </row>
    <row r="47" spans="1:23" s="1046" customFormat="1" ht="37.5" customHeight="1">
      <c r="A47" s="1814" t="s">
        <v>2017</v>
      </c>
      <c r="B47" s="1815" t="s">
        <v>5211</v>
      </c>
      <c r="C47" s="1816">
        <v>43447</v>
      </c>
      <c r="D47" s="1817">
        <v>45273</v>
      </c>
      <c r="E47" s="1817" t="str">
        <f t="shared" ca="1" si="9"/>
        <v>VIGENTE</v>
      </c>
      <c r="F47" s="1817" t="str">
        <f t="shared" ca="1" si="8"/>
        <v>OK</v>
      </c>
      <c r="G47" s="1815" t="s">
        <v>1615</v>
      </c>
      <c r="H47" s="1818" t="s">
        <v>5208</v>
      </c>
      <c r="I47" s="1819" t="s">
        <v>5209</v>
      </c>
      <c r="J47" s="1820" t="s">
        <v>5210</v>
      </c>
      <c r="K47" s="1821"/>
      <c r="O47" s="856"/>
      <c r="P47" s="856"/>
      <c r="Q47" s="856"/>
      <c r="R47" s="856"/>
      <c r="S47" s="856"/>
      <c r="T47" s="856"/>
      <c r="U47" s="856"/>
      <c r="V47" s="856"/>
      <c r="W47" s="856"/>
    </row>
    <row r="48" spans="1:23" s="1046" customFormat="1" ht="37.5" customHeight="1">
      <c r="A48" s="1822" t="s">
        <v>2017</v>
      </c>
      <c r="B48" s="1823" t="s">
        <v>5418</v>
      </c>
      <c r="C48" s="1824">
        <v>43486</v>
      </c>
      <c r="D48" s="1825">
        <v>45322</v>
      </c>
      <c r="E48" s="1825" t="str">
        <f ca="1">IF(D48&lt;=$T$2,"CADUCADO","VIGENTE")</f>
        <v>VIGENTE</v>
      </c>
      <c r="F48" s="1825" t="str">
        <f ca="1">IF($T$2&gt;=(EDATE(D48,-4)),"ALERTA","OK")</f>
        <v>OK</v>
      </c>
      <c r="G48" s="1823" t="s">
        <v>1614</v>
      </c>
      <c r="H48" s="1826" t="s">
        <v>5419</v>
      </c>
      <c r="I48" s="1827" t="s">
        <v>5420</v>
      </c>
      <c r="J48" s="1828" t="s">
        <v>5421</v>
      </c>
      <c r="K48" s="1829"/>
      <c r="O48" s="856"/>
      <c r="P48" s="856"/>
      <c r="Q48" s="856"/>
      <c r="R48" s="856"/>
      <c r="S48" s="856"/>
      <c r="T48" s="856"/>
      <c r="U48" s="856"/>
      <c r="V48" s="856"/>
      <c r="W48" s="856"/>
    </row>
    <row r="49" spans="1:23" s="1046" customFormat="1" ht="37.5" customHeight="1" thickBot="1">
      <c r="A49" s="1481" t="s">
        <v>2017</v>
      </c>
      <c r="B49" s="1482" t="s">
        <v>5417</v>
      </c>
      <c r="C49" s="1483">
        <v>43486</v>
      </c>
      <c r="D49" s="1484">
        <v>45322</v>
      </c>
      <c r="E49" s="1484" t="str">
        <f t="shared" ref="E49" ca="1" si="10">IF(D49&lt;=$T$2,"CADUCADO","VIGENTE")</f>
        <v>VIGENTE</v>
      </c>
      <c r="F49" s="1484" t="str">
        <f t="shared" ref="F49" ca="1" si="11">IF($T$2&gt;=(EDATE(D49,-4)),"ALERTA","OK")</f>
        <v>OK</v>
      </c>
      <c r="G49" s="1482" t="s">
        <v>1614</v>
      </c>
      <c r="H49" s="1485" t="s">
        <v>5414</v>
      </c>
      <c r="I49" s="1486" t="s">
        <v>5415</v>
      </c>
      <c r="J49" s="1487" t="s">
        <v>5416</v>
      </c>
      <c r="K49" s="1488"/>
      <c r="O49" s="856"/>
      <c r="P49" s="856"/>
      <c r="Q49" s="856"/>
      <c r="R49" s="856"/>
      <c r="S49" s="856"/>
      <c r="T49" s="856"/>
      <c r="U49" s="856"/>
      <c r="V49" s="856"/>
      <c r="W49" s="856"/>
    </row>
    <row r="50" spans="1:23" s="1046" customFormat="1" ht="37.5" customHeight="1">
      <c r="A50" s="1845" t="s">
        <v>2017</v>
      </c>
      <c r="B50" s="1476" t="s">
        <v>5484</v>
      </c>
      <c r="C50" s="1471">
        <v>43504</v>
      </c>
      <c r="D50" s="1847">
        <v>45350</v>
      </c>
      <c r="E50" s="1847" t="str">
        <f t="shared" ref="E50:E56" ca="1" si="12">IF(D50&lt;=$T$2,"CADUCADO","VIGENTE")</f>
        <v>VIGENTE</v>
      </c>
      <c r="F50" s="1847" t="str">
        <f t="shared" ref="F50:F56" ca="1" si="13">IF($T$2&gt;=(EDATE(D50,-4)),"ALERTA","OK")</f>
        <v>OK</v>
      </c>
      <c r="G50" s="1476" t="s">
        <v>1614</v>
      </c>
      <c r="H50" s="1848" t="s">
        <v>5482</v>
      </c>
      <c r="I50" s="1849" t="s">
        <v>5483</v>
      </c>
      <c r="J50" s="1470" t="s">
        <v>5421</v>
      </c>
      <c r="K50" s="1850"/>
      <c r="O50" s="856"/>
      <c r="P50" s="856"/>
      <c r="Q50" s="856"/>
      <c r="R50" s="856"/>
      <c r="S50" s="856"/>
      <c r="T50" s="856"/>
      <c r="U50" s="856"/>
      <c r="V50" s="856"/>
      <c r="W50" s="856"/>
    </row>
    <row r="51" spans="1:23" s="1046" customFormat="1" ht="37.5" customHeight="1">
      <c r="A51" s="1442" t="s">
        <v>2017</v>
      </c>
      <c r="B51" s="1476" t="s">
        <v>5487</v>
      </c>
      <c r="C51" s="1471">
        <v>43504</v>
      </c>
      <c r="D51" s="1847">
        <v>45350</v>
      </c>
      <c r="E51" s="1477" t="str">
        <f t="shared" ca="1" si="12"/>
        <v>VIGENTE</v>
      </c>
      <c r="F51" s="1477" t="str">
        <f t="shared" ca="1" si="13"/>
        <v>OK</v>
      </c>
      <c r="G51" s="1476" t="s">
        <v>1614</v>
      </c>
      <c r="H51" s="1478" t="s">
        <v>5485</v>
      </c>
      <c r="I51" s="1479" t="s">
        <v>5486</v>
      </c>
      <c r="J51" s="1470" t="s">
        <v>5421</v>
      </c>
      <c r="K51" s="1480"/>
      <c r="O51" s="856"/>
      <c r="P51" s="856"/>
      <c r="Q51" s="856"/>
      <c r="R51" s="856"/>
      <c r="S51" s="856"/>
      <c r="T51" s="856"/>
      <c r="U51" s="856"/>
      <c r="V51" s="856"/>
      <c r="W51" s="856"/>
    </row>
    <row r="52" spans="1:23" s="1046" customFormat="1" ht="37.5" customHeight="1">
      <c r="A52" s="1845" t="s">
        <v>2017</v>
      </c>
      <c r="B52" s="1846" t="s">
        <v>5479</v>
      </c>
      <c r="C52" s="1471">
        <v>43504</v>
      </c>
      <c r="D52" s="1847">
        <v>45350</v>
      </c>
      <c r="E52" s="1847" t="str">
        <f t="shared" ca="1" si="12"/>
        <v>VIGENTE</v>
      </c>
      <c r="F52" s="1847" t="str">
        <f t="shared" ca="1" si="13"/>
        <v>OK</v>
      </c>
      <c r="G52" s="1846" t="s">
        <v>1614</v>
      </c>
      <c r="H52" s="1848" t="s">
        <v>5480</v>
      </c>
      <c r="I52" s="1849" t="s">
        <v>5481</v>
      </c>
      <c r="J52" s="1470" t="s">
        <v>5421</v>
      </c>
      <c r="K52" s="1850"/>
      <c r="O52" s="856"/>
      <c r="P52" s="856"/>
      <c r="Q52" s="856"/>
      <c r="R52" s="856"/>
      <c r="S52" s="856"/>
      <c r="T52" s="856"/>
      <c r="U52" s="856"/>
      <c r="V52" s="856"/>
      <c r="W52" s="856"/>
    </row>
    <row r="53" spans="1:23" s="1046" customFormat="1" ht="37.5" customHeight="1">
      <c r="A53" s="1442" t="s">
        <v>2017</v>
      </c>
      <c r="B53" s="1476" t="s">
        <v>5493</v>
      </c>
      <c r="C53" s="1471">
        <v>43515</v>
      </c>
      <c r="D53" s="1847">
        <v>45350</v>
      </c>
      <c r="E53" s="1477" t="str">
        <f t="shared" ca="1" si="12"/>
        <v>VIGENTE</v>
      </c>
      <c r="F53" s="1477" t="str">
        <f t="shared" ca="1" si="13"/>
        <v>OK</v>
      </c>
      <c r="G53" s="1476" t="s">
        <v>1615</v>
      </c>
      <c r="H53" s="1478" t="s">
        <v>5488</v>
      </c>
      <c r="I53" s="1479" t="s">
        <v>5492</v>
      </c>
      <c r="J53" s="1470" t="s">
        <v>752</v>
      </c>
      <c r="K53" s="1480"/>
      <c r="O53" s="856"/>
      <c r="P53" s="856"/>
      <c r="Q53" s="856"/>
      <c r="R53" s="856"/>
      <c r="S53" s="856"/>
      <c r="T53" s="856"/>
      <c r="U53" s="856"/>
      <c r="V53" s="856"/>
      <c r="W53" s="856"/>
    </row>
    <row r="54" spans="1:23" s="1046" customFormat="1" ht="37.5" customHeight="1">
      <c r="A54" s="1442" t="s">
        <v>2017</v>
      </c>
      <c r="B54" s="1476" t="s">
        <v>5490</v>
      </c>
      <c r="C54" s="1471">
        <v>43515</v>
      </c>
      <c r="D54" s="1847">
        <v>45350</v>
      </c>
      <c r="E54" s="1847" t="str">
        <f t="shared" ca="1" si="12"/>
        <v>VIGENTE</v>
      </c>
      <c r="F54" s="1847" t="str">
        <f t="shared" ca="1" si="13"/>
        <v>OK</v>
      </c>
      <c r="G54" s="1476" t="s">
        <v>1615</v>
      </c>
      <c r="H54" s="1478" t="s">
        <v>5491</v>
      </c>
      <c r="I54" s="1849" t="s">
        <v>5489</v>
      </c>
      <c r="J54" s="1470" t="s">
        <v>752</v>
      </c>
      <c r="K54" s="1850"/>
      <c r="O54" s="856"/>
      <c r="P54" s="856"/>
      <c r="Q54" s="856"/>
      <c r="R54" s="856"/>
      <c r="S54" s="856"/>
      <c r="T54" s="856"/>
      <c r="U54" s="856"/>
      <c r="V54" s="856"/>
      <c r="W54" s="856"/>
    </row>
    <row r="55" spans="1:23" s="1046" customFormat="1" ht="37.5" customHeight="1">
      <c r="A55" s="1845" t="s">
        <v>2017</v>
      </c>
      <c r="B55" s="1846" t="s">
        <v>5503</v>
      </c>
      <c r="C55" s="1471">
        <v>43530</v>
      </c>
      <c r="D55" s="1477">
        <v>45382</v>
      </c>
      <c r="E55" s="1847" t="str">
        <f t="shared" ca="1" si="12"/>
        <v>VIGENTE</v>
      </c>
      <c r="F55" s="1847" t="str">
        <f t="shared" ca="1" si="13"/>
        <v>OK</v>
      </c>
      <c r="G55" s="1846" t="s">
        <v>1615</v>
      </c>
      <c r="H55" s="1848" t="s">
        <v>5504</v>
      </c>
      <c r="I55" s="1849" t="s">
        <v>5505</v>
      </c>
      <c r="J55" s="1470" t="s">
        <v>1368</v>
      </c>
      <c r="K55" s="1850"/>
      <c r="O55" s="856"/>
      <c r="P55" s="856"/>
      <c r="Q55" s="856"/>
      <c r="R55" s="856"/>
      <c r="S55" s="856"/>
      <c r="T55" s="856"/>
      <c r="U55" s="856"/>
      <c r="V55" s="856"/>
      <c r="W55" s="856"/>
    </row>
    <row r="56" spans="1:23" s="1046" customFormat="1" ht="37.5" customHeight="1">
      <c r="A56" s="1442" t="s">
        <v>2017</v>
      </c>
      <c r="B56" s="1476" t="s">
        <v>5506</v>
      </c>
      <c r="C56" s="1471">
        <v>43531</v>
      </c>
      <c r="D56" s="1477">
        <v>45382</v>
      </c>
      <c r="E56" s="1477" t="str">
        <f t="shared" ca="1" si="12"/>
        <v>VIGENTE</v>
      </c>
      <c r="F56" s="1477" t="str">
        <f t="shared" ca="1" si="13"/>
        <v>OK</v>
      </c>
      <c r="G56" s="1476" t="s">
        <v>1614</v>
      </c>
      <c r="H56" s="1478" t="s">
        <v>5507</v>
      </c>
      <c r="I56" s="1479" t="s">
        <v>5508</v>
      </c>
      <c r="J56" s="1470" t="s">
        <v>5509</v>
      </c>
      <c r="K56" s="1480"/>
      <c r="O56" s="856"/>
      <c r="P56" s="856"/>
      <c r="Q56" s="856"/>
      <c r="R56" s="856"/>
      <c r="S56" s="856"/>
      <c r="T56" s="856"/>
      <c r="U56" s="856"/>
      <c r="V56" s="856"/>
      <c r="W56" s="856"/>
    </row>
    <row r="57" spans="1:23" s="1046" customFormat="1" ht="31.5" customHeight="1">
      <c r="A57" s="1442" t="s">
        <v>2017</v>
      </c>
      <c r="B57" s="1476" t="s">
        <v>6110</v>
      </c>
      <c r="C57" s="1471">
        <v>43606</v>
      </c>
      <c r="D57" s="1477">
        <v>43616</v>
      </c>
      <c r="E57" s="1477" t="str">
        <f ca="1">IF(D57&lt;=$T$2,"CADUCADO","VIGENTE")</f>
        <v>CADUCADO</v>
      </c>
      <c r="F57" s="1477" t="str">
        <f ca="1">IF($T$2&gt;=(EDATE(D57,-4)),"ALERTA","OK")</f>
        <v>ALERTA</v>
      </c>
      <c r="G57" s="1476" t="s">
        <v>1614</v>
      </c>
      <c r="H57" s="1478" t="s">
        <v>6111</v>
      </c>
      <c r="I57" s="1479" t="s">
        <v>6112</v>
      </c>
      <c r="J57" s="1470" t="s">
        <v>1368</v>
      </c>
      <c r="K57" s="1480"/>
      <c r="O57" s="856"/>
      <c r="P57" s="856"/>
      <c r="Q57" s="856"/>
      <c r="R57" s="856"/>
      <c r="S57" s="856"/>
      <c r="T57" s="856"/>
      <c r="U57" s="856"/>
      <c r="V57" s="856"/>
      <c r="W57" s="856"/>
    </row>
    <row r="58" spans="1:23" s="1046" customFormat="1" ht="28.5" customHeight="1">
      <c r="A58" s="1442" t="s">
        <v>2017</v>
      </c>
      <c r="B58" s="1476" t="s">
        <v>6103</v>
      </c>
      <c r="C58" s="1471">
        <v>43679</v>
      </c>
      <c r="D58" s="1999">
        <v>45535</v>
      </c>
      <c r="E58" s="1999" t="str">
        <f ca="1">IF(D58&lt;=$T$2,"CADUCADO","VIGENTE")</f>
        <v>VIGENTE</v>
      </c>
      <c r="F58" s="1999" t="str">
        <f ca="1">IF($T$2&gt;=(EDATE(D58,-4)),"ALERTA","OK")</f>
        <v>OK</v>
      </c>
      <c r="G58" s="1476" t="s">
        <v>1615</v>
      </c>
      <c r="H58" s="2000" t="s">
        <v>6101</v>
      </c>
      <c r="I58" s="2001" t="s">
        <v>6102</v>
      </c>
      <c r="J58" s="1470" t="s">
        <v>6104</v>
      </c>
      <c r="K58" s="2002"/>
      <c r="O58" s="856"/>
      <c r="P58" s="856"/>
      <c r="Q58" s="856"/>
      <c r="R58" s="856"/>
      <c r="S58" s="856"/>
      <c r="T58" s="856"/>
      <c r="U58" s="856"/>
      <c r="V58" s="856"/>
      <c r="W58" s="856"/>
    </row>
    <row r="59" spans="1:23" s="1046" customFormat="1" ht="24" customHeight="1">
      <c r="A59" s="1442" t="s">
        <v>2017</v>
      </c>
      <c r="B59" s="1476" t="s">
        <v>5788</v>
      </c>
      <c r="C59" s="1471">
        <v>43679</v>
      </c>
      <c r="D59" s="1477">
        <v>45535</v>
      </c>
      <c r="E59" s="1477" t="str">
        <f t="shared" ref="E59:E68" ca="1" si="14">IF(D59&lt;=$T$2,"CADUCADO","VIGENTE")</f>
        <v>VIGENTE</v>
      </c>
      <c r="F59" s="1477" t="str">
        <f t="shared" ref="F59:F68" ca="1" si="15">IF($T$2&gt;=(EDATE(D59,-4)),"ALERTA","OK")</f>
        <v>OK</v>
      </c>
      <c r="G59" s="1476" t="s">
        <v>1615</v>
      </c>
      <c r="H59" s="1478" t="s">
        <v>1244</v>
      </c>
      <c r="I59" s="1479" t="s">
        <v>5787</v>
      </c>
      <c r="J59" s="1470" t="s">
        <v>3918</v>
      </c>
      <c r="K59" s="1480"/>
      <c r="O59" s="856"/>
      <c r="P59" s="856"/>
      <c r="Q59" s="856"/>
      <c r="R59" s="856"/>
      <c r="S59" s="856"/>
      <c r="T59" s="856"/>
      <c r="U59" s="856"/>
      <c r="V59" s="856"/>
      <c r="W59" s="856"/>
    </row>
    <row r="60" spans="1:23" s="1046" customFormat="1" ht="32.25" customHeight="1">
      <c r="A60" s="1442" t="s">
        <v>2017</v>
      </c>
      <c r="B60" s="1476" t="s">
        <v>5786</v>
      </c>
      <c r="C60" s="1471">
        <v>43682</v>
      </c>
      <c r="D60" s="1477">
        <v>43708</v>
      </c>
      <c r="E60" s="1477" t="str">
        <f t="shared" ca="1" si="14"/>
        <v>CADUCADO</v>
      </c>
      <c r="F60" s="1477" t="str">
        <f t="shared" ca="1" si="15"/>
        <v>ALERTA</v>
      </c>
      <c r="G60" s="1476" t="s">
        <v>1615</v>
      </c>
      <c r="H60" s="1478" t="s">
        <v>5784</v>
      </c>
      <c r="I60" s="1479" t="s">
        <v>5785</v>
      </c>
      <c r="J60" s="1470" t="s">
        <v>683</v>
      </c>
      <c r="K60" s="1480"/>
      <c r="O60" s="856"/>
      <c r="P60" s="856"/>
      <c r="Q60" s="856"/>
      <c r="R60" s="856"/>
      <c r="S60" s="856"/>
      <c r="T60" s="856"/>
      <c r="U60" s="856"/>
      <c r="V60" s="856"/>
      <c r="W60" s="856"/>
    </row>
    <row r="61" spans="1:23" s="1046" customFormat="1" ht="34.5" customHeight="1">
      <c r="A61" s="1442" t="s">
        <v>2017</v>
      </c>
      <c r="B61" s="1476" t="s">
        <v>5809</v>
      </c>
      <c r="C61" s="1471">
        <v>43717</v>
      </c>
      <c r="D61" s="1477">
        <v>45565</v>
      </c>
      <c r="E61" s="1477" t="str">
        <f t="shared" ca="1" si="14"/>
        <v>VIGENTE</v>
      </c>
      <c r="F61" s="1477" t="str">
        <f t="shared" ca="1" si="15"/>
        <v>OK</v>
      </c>
      <c r="G61" s="1476" t="s">
        <v>1615</v>
      </c>
      <c r="H61" s="1478" t="s">
        <v>5810</v>
      </c>
      <c r="I61" s="1479" t="s">
        <v>5811</v>
      </c>
      <c r="J61" s="1470" t="s">
        <v>5812</v>
      </c>
      <c r="K61" s="1480"/>
      <c r="O61" s="856"/>
      <c r="P61" s="856"/>
      <c r="Q61" s="856"/>
      <c r="R61" s="856"/>
      <c r="S61" s="856"/>
      <c r="T61" s="856"/>
      <c r="U61" s="856"/>
      <c r="V61" s="856"/>
      <c r="W61" s="856"/>
    </row>
    <row r="62" spans="1:23" s="1046" customFormat="1" ht="49.5" customHeight="1">
      <c r="A62" s="1442" t="s">
        <v>2017</v>
      </c>
      <c r="B62" s="1476" t="s">
        <v>5797</v>
      </c>
      <c r="C62" s="1471">
        <v>43717</v>
      </c>
      <c r="D62" s="1477">
        <v>45565</v>
      </c>
      <c r="E62" s="1477" t="str">
        <f t="shared" ca="1" si="14"/>
        <v>VIGENTE</v>
      </c>
      <c r="F62" s="1477" t="str">
        <f t="shared" ca="1" si="15"/>
        <v>OK</v>
      </c>
      <c r="G62" s="1476" t="s">
        <v>1615</v>
      </c>
      <c r="H62" s="1478" t="s">
        <v>5798</v>
      </c>
      <c r="I62" s="1479" t="s">
        <v>5799</v>
      </c>
      <c r="J62" s="1470" t="s">
        <v>5800</v>
      </c>
      <c r="K62" s="1480"/>
      <c r="O62" s="856"/>
      <c r="P62" s="856"/>
      <c r="Q62" s="856"/>
      <c r="R62" s="856"/>
      <c r="S62" s="856"/>
      <c r="T62" s="856"/>
      <c r="U62" s="856"/>
      <c r="V62" s="856"/>
      <c r="W62" s="856"/>
    </row>
    <row r="63" spans="1:23" s="1046" customFormat="1" ht="49.5" customHeight="1">
      <c r="A63" s="1442" t="s">
        <v>2017</v>
      </c>
      <c r="B63" s="1476" t="s">
        <v>5814</v>
      </c>
      <c r="C63" s="1471">
        <v>43741</v>
      </c>
      <c r="D63" s="1477">
        <v>45596</v>
      </c>
      <c r="E63" s="1477" t="str">
        <f t="shared" ca="1" si="14"/>
        <v>VIGENTE</v>
      </c>
      <c r="F63" s="1477" t="str">
        <f t="shared" ca="1" si="15"/>
        <v>OK</v>
      </c>
      <c r="G63" s="1476" t="s">
        <v>1615</v>
      </c>
      <c r="H63" s="1478" t="s">
        <v>5813</v>
      </c>
      <c r="I63" s="1479" t="s">
        <v>5815</v>
      </c>
      <c r="J63" s="1470" t="s">
        <v>5816</v>
      </c>
      <c r="K63" s="1480"/>
      <c r="O63" s="856"/>
      <c r="P63" s="856"/>
      <c r="Q63" s="856"/>
      <c r="R63" s="856"/>
      <c r="S63" s="856"/>
      <c r="T63" s="856"/>
      <c r="U63" s="856"/>
      <c r="V63" s="856"/>
      <c r="W63" s="856"/>
    </row>
    <row r="64" spans="1:23" s="1046" customFormat="1" ht="49.5" customHeight="1">
      <c r="A64" s="1442" t="s">
        <v>2017</v>
      </c>
      <c r="B64" s="1476" t="s">
        <v>5830</v>
      </c>
      <c r="C64" s="1471">
        <v>43776</v>
      </c>
      <c r="D64" s="1972">
        <v>45626</v>
      </c>
      <c r="E64" s="1972" t="str">
        <f t="shared" ca="1" si="14"/>
        <v>VIGENTE</v>
      </c>
      <c r="F64" s="1972" t="str">
        <f t="shared" ca="1" si="15"/>
        <v>OK</v>
      </c>
      <c r="G64" s="1476" t="s">
        <v>1615</v>
      </c>
      <c r="H64" s="1973" t="s">
        <v>5829</v>
      </c>
      <c r="I64" s="1974" t="s">
        <v>5831</v>
      </c>
      <c r="J64" s="1470" t="s">
        <v>5832</v>
      </c>
      <c r="K64" s="1975"/>
      <c r="O64" s="856"/>
      <c r="P64" s="856"/>
      <c r="Q64" s="856"/>
      <c r="R64" s="856"/>
      <c r="S64" s="856"/>
      <c r="T64" s="856"/>
      <c r="U64" s="856"/>
      <c r="V64" s="856"/>
      <c r="W64" s="856"/>
    </row>
    <row r="65" spans="1:23" s="1046" customFormat="1" ht="49.5" customHeight="1">
      <c r="A65" s="1442" t="s">
        <v>2017</v>
      </c>
      <c r="B65" s="1476" t="s">
        <v>5842</v>
      </c>
      <c r="C65" s="1471">
        <v>43798</v>
      </c>
      <c r="D65" s="1477">
        <v>45626</v>
      </c>
      <c r="E65" s="1477" t="str">
        <f t="shared" ca="1" si="14"/>
        <v>VIGENTE</v>
      </c>
      <c r="F65" s="1477" t="str">
        <f t="shared" ca="1" si="15"/>
        <v>OK</v>
      </c>
      <c r="G65" s="1476" t="s">
        <v>1616</v>
      </c>
      <c r="H65" s="1478" t="s">
        <v>5843</v>
      </c>
      <c r="I65" s="1479" t="s">
        <v>5844</v>
      </c>
      <c r="J65" s="1470" t="s">
        <v>5845</v>
      </c>
      <c r="K65" s="1480" t="s">
        <v>5846</v>
      </c>
      <c r="O65" s="856"/>
      <c r="P65" s="856"/>
      <c r="Q65" s="856"/>
      <c r="R65" s="856"/>
      <c r="S65" s="856"/>
      <c r="T65" s="856"/>
      <c r="U65" s="856"/>
      <c r="V65" s="856"/>
      <c r="W65" s="856"/>
    </row>
    <row r="66" spans="1:23" s="1046" customFormat="1" ht="49.5" customHeight="1">
      <c r="A66" s="1442" t="s">
        <v>2017</v>
      </c>
      <c r="B66" s="1476" t="s">
        <v>5848</v>
      </c>
      <c r="C66" s="1471">
        <v>43803</v>
      </c>
      <c r="D66" s="1477">
        <v>45657</v>
      </c>
      <c r="E66" s="1477" t="str">
        <f t="shared" ca="1" si="14"/>
        <v>VIGENTE</v>
      </c>
      <c r="F66" s="1477" t="str">
        <f t="shared" ca="1" si="15"/>
        <v>OK</v>
      </c>
      <c r="G66" s="1476" t="s">
        <v>1615</v>
      </c>
      <c r="H66" s="1478" t="s">
        <v>1243</v>
      </c>
      <c r="I66" s="1479" t="s">
        <v>5847</v>
      </c>
      <c r="J66" s="1470" t="s">
        <v>683</v>
      </c>
      <c r="K66" s="1480"/>
      <c r="O66" s="856"/>
      <c r="P66" s="856"/>
      <c r="Q66" s="856"/>
      <c r="R66" s="856"/>
      <c r="S66" s="856"/>
      <c r="T66" s="856"/>
      <c r="U66" s="856"/>
      <c r="V66" s="856"/>
      <c r="W66" s="856"/>
    </row>
    <row r="67" spans="1:23" s="1046" customFormat="1" ht="49.5" customHeight="1">
      <c r="A67" s="1442" t="s">
        <v>2017</v>
      </c>
      <c r="B67" s="1476" t="s">
        <v>5838</v>
      </c>
      <c r="C67" s="1471">
        <v>43773</v>
      </c>
      <c r="D67" s="1477">
        <v>45657</v>
      </c>
      <c r="E67" s="1477" t="str">
        <f t="shared" ca="1" si="14"/>
        <v>VIGENTE</v>
      </c>
      <c r="F67" s="1477" t="str">
        <f t="shared" ca="1" si="15"/>
        <v>OK</v>
      </c>
      <c r="G67" s="1476" t="s">
        <v>1615</v>
      </c>
      <c r="H67" s="1478" t="s">
        <v>5839</v>
      </c>
      <c r="I67" s="1479" t="s">
        <v>5840</v>
      </c>
      <c r="J67" s="1470" t="s">
        <v>5841</v>
      </c>
      <c r="K67" s="1480"/>
      <c r="O67" s="856"/>
      <c r="P67" s="856"/>
      <c r="Q67" s="856"/>
      <c r="R67" s="856"/>
      <c r="S67" s="856"/>
      <c r="T67" s="856"/>
      <c r="U67" s="856"/>
      <c r="V67" s="856"/>
      <c r="W67" s="856"/>
    </row>
    <row r="68" spans="1:23" s="1046" customFormat="1" ht="37.5" customHeight="1">
      <c r="A68" s="1442" t="s">
        <v>2017</v>
      </c>
      <c r="B68" s="1476" t="s">
        <v>5869</v>
      </c>
      <c r="C68" s="1471">
        <v>43845</v>
      </c>
      <c r="D68" s="1477">
        <v>45688</v>
      </c>
      <c r="E68" s="1477" t="str">
        <f t="shared" ca="1" si="14"/>
        <v>VIGENTE</v>
      </c>
      <c r="F68" s="1477" t="str">
        <f t="shared" ca="1" si="15"/>
        <v>OK</v>
      </c>
      <c r="G68" s="1476" t="s">
        <v>1615</v>
      </c>
      <c r="H68" s="1478" t="s">
        <v>1700</v>
      </c>
      <c r="I68" s="1479" t="s">
        <v>5868</v>
      </c>
      <c r="J68" s="1470" t="s">
        <v>484</v>
      </c>
      <c r="K68" s="1480"/>
      <c r="O68" s="856"/>
      <c r="P68" s="856"/>
      <c r="Q68" s="856"/>
      <c r="R68" s="856"/>
      <c r="S68" s="856"/>
      <c r="T68" s="856"/>
      <c r="U68" s="856"/>
      <c r="V68" s="856"/>
      <c r="W68" s="856"/>
    </row>
    <row r="69" spans="1:23" s="1046" customFormat="1" ht="37.5" customHeight="1">
      <c r="A69" s="1442" t="s">
        <v>2017</v>
      </c>
      <c r="B69" s="1476" t="s">
        <v>6142</v>
      </c>
      <c r="C69" s="1471">
        <v>43878</v>
      </c>
      <c r="D69" s="1477">
        <v>45716</v>
      </c>
      <c r="E69" s="1477" t="str">
        <f ca="1">IF(D69&lt;=$T$2,"CADUCADO","VIGENTE")</f>
        <v>VIGENTE</v>
      </c>
      <c r="F69" s="1477" t="str">
        <f ca="1">IF($T$2&gt;=(EDATE(D69,-4)),"ALERTA","OK")</f>
        <v>OK</v>
      </c>
      <c r="G69" s="1476" t="s">
        <v>1617</v>
      </c>
      <c r="H69" s="1478" t="s">
        <v>6139</v>
      </c>
      <c r="I69" s="1479" t="s">
        <v>6140</v>
      </c>
      <c r="J69" s="155" t="s">
        <v>3023</v>
      </c>
      <c r="K69" s="1480" t="s">
        <v>6141</v>
      </c>
      <c r="O69" s="856"/>
      <c r="P69" s="856"/>
      <c r="Q69" s="856"/>
      <c r="R69" s="856"/>
      <c r="S69" s="856"/>
      <c r="T69" s="856"/>
      <c r="U69" s="856"/>
      <c r="V69" s="856"/>
      <c r="W69" s="856"/>
    </row>
    <row r="70" spans="1:23" s="1046" customFormat="1" ht="37.5" customHeight="1" thickBot="1">
      <c r="A70" s="1481" t="s">
        <v>2017</v>
      </c>
      <c r="B70" s="1482" t="s">
        <v>6166</v>
      </c>
      <c r="C70" s="1471">
        <v>43899</v>
      </c>
      <c r="D70" s="1477">
        <v>45747</v>
      </c>
      <c r="E70" s="1477" t="str">
        <f ca="1">IF(D70&lt;=$T$2,"CADUCADO","VIGENTE")</f>
        <v>VIGENTE</v>
      </c>
      <c r="F70" s="1477" t="str">
        <f ca="1">IF($T$2&gt;=(EDATE(D70,-4)),"ALERTA","OK")</f>
        <v>OK</v>
      </c>
      <c r="G70" s="1476" t="s">
        <v>1615</v>
      </c>
      <c r="H70" s="1485" t="s">
        <v>6164</v>
      </c>
      <c r="I70" s="1081" t="s">
        <v>6165</v>
      </c>
      <c r="J70" s="1487" t="s">
        <v>6162</v>
      </c>
      <c r="K70" s="1488"/>
      <c r="O70" s="856"/>
      <c r="P70" s="856"/>
      <c r="Q70" s="856"/>
      <c r="R70" s="856"/>
      <c r="S70" s="856"/>
      <c r="T70" s="856"/>
      <c r="U70" s="856"/>
      <c r="V70" s="856"/>
      <c r="W70" s="856"/>
    </row>
    <row r="71" spans="1:23" s="1046" customFormat="1" ht="37.5" customHeight="1">
      <c r="A71" s="1442" t="s">
        <v>2017</v>
      </c>
      <c r="B71" s="1476" t="s">
        <v>6163</v>
      </c>
      <c r="C71" s="1471">
        <v>43899</v>
      </c>
      <c r="D71" s="1477">
        <v>45747</v>
      </c>
      <c r="E71" s="1477" t="str">
        <f ca="1">IF(D71&lt;=$T$2,"CADUCADO","VIGENTE")</f>
        <v>VIGENTE</v>
      </c>
      <c r="F71" s="1477" t="str">
        <f ca="1">IF($T$2&gt;=(EDATE(D71,-4)),"ALERTA","OK")</f>
        <v>OK</v>
      </c>
      <c r="G71" s="1476" t="s">
        <v>1615</v>
      </c>
      <c r="H71" s="1478" t="s">
        <v>6160</v>
      </c>
      <c r="I71" s="2065" t="s">
        <v>6161</v>
      </c>
      <c r="J71" s="1443" t="s">
        <v>6162</v>
      </c>
      <c r="K71" s="1480"/>
      <c r="O71" s="856"/>
      <c r="P71" s="856"/>
      <c r="Q71" s="856"/>
      <c r="R71" s="856"/>
      <c r="S71" s="856"/>
      <c r="T71" s="856"/>
      <c r="U71" s="856"/>
      <c r="V71" s="856"/>
      <c r="W71" s="856"/>
    </row>
    <row r="72" spans="1:23" s="1046" customFormat="1" ht="37.5" customHeight="1">
      <c r="A72" s="2113" t="s">
        <v>2017</v>
      </c>
      <c r="B72" s="2114" t="s">
        <v>6392</v>
      </c>
      <c r="C72" s="1471">
        <v>43906</v>
      </c>
      <c r="D72" s="1999">
        <v>45747</v>
      </c>
      <c r="E72" s="1999" t="str">
        <f ca="1">IF(D72&lt;=$T$2,"CADUCADO","VIGENTE")</f>
        <v>VIGENTE</v>
      </c>
      <c r="F72" s="1999" t="str">
        <f ca="1">IF($T$2&gt;=(EDATE(D72,-4)),"ALERTA","OK")</f>
        <v>OK</v>
      </c>
      <c r="G72" s="2114" t="s">
        <v>1616</v>
      </c>
      <c r="H72" s="2000" t="s">
        <v>6393</v>
      </c>
      <c r="I72" s="2207" t="s">
        <v>6394</v>
      </c>
      <c r="J72" s="1443" t="s">
        <v>3023</v>
      </c>
      <c r="K72" s="2002"/>
      <c r="O72" s="856"/>
      <c r="P72" s="856"/>
      <c r="Q72" s="856"/>
      <c r="R72" s="856"/>
      <c r="S72" s="856"/>
      <c r="T72" s="856"/>
      <c r="U72" s="856"/>
      <c r="V72" s="856"/>
      <c r="W72" s="856"/>
    </row>
    <row r="73" spans="1:23" s="1046" customFormat="1" ht="37.5" customHeight="1" thickBot="1">
      <c r="A73" s="1481" t="s">
        <v>2017</v>
      </c>
      <c r="B73" s="1482" t="s">
        <v>6238</v>
      </c>
      <c r="C73" s="1471">
        <v>43915</v>
      </c>
      <c r="D73" s="1477">
        <v>45747</v>
      </c>
      <c r="E73" s="1477"/>
      <c r="F73" s="1477"/>
      <c r="G73" s="1476" t="s">
        <v>1615</v>
      </c>
      <c r="H73" s="1485" t="s">
        <v>6234</v>
      </c>
      <c r="I73" s="1081" t="s">
        <v>6235</v>
      </c>
      <c r="J73" s="1487" t="s">
        <v>6236</v>
      </c>
      <c r="K73" s="1488" t="s">
        <v>6237</v>
      </c>
      <c r="O73" s="856"/>
      <c r="P73" s="856"/>
      <c r="Q73" s="856"/>
      <c r="R73" s="856"/>
      <c r="S73" s="856"/>
      <c r="T73" s="856"/>
      <c r="U73" s="856"/>
      <c r="V73" s="856"/>
      <c r="W73" s="856"/>
    </row>
    <row r="74" spans="1:23" s="1046" customFormat="1" ht="37.5" customHeight="1">
      <c r="A74" s="1442" t="s">
        <v>2017</v>
      </c>
      <c r="B74" s="1476" t="s">
        <v>6231</v>
      </c>
      <c r="C74" s="1471">
        <v>43923</v>
      </c>
      <c r="D74" s="1477">
        <v>45777</v>
      </c>
      <c r="E74" s="1477" t="str">
        <f t="shared" ref="E74:E81" ca="1" si="16">IF(D74&lt;=$T$2,"CADUCADO","VIGENTE")</f>
        <v>VIGENTE</v>
      </c>
      <c r="F74" s="1477" t="str">
        <f t="shared" ref="F74:F81" ca="1" si="17">IF($T$2&gt;=(EDATE(D74,-4)),"ALERTA","OK")</f>
        <v>OK</v>
      </c>
      <c r="G74" s="1476" t="s">
        <v>1615</v>
      </c>
      <c r="H74" s="1478" t="s">
        <v>1042</v>
      </c>
      <c r="I74" s="1451" t="s">
        <v>6232</v>
      </c>
      <c r="J74" s="1443" t="s">
        <v>6233</v>
      </c>
      <c r="K74" s="1480"/>
      <c r="O74" s="856"/>
      <c r="P74" s="856"/>
      <c r="Q74" s="856"/>
      <c r="R74" s="856"/>
      <c r="S74" s="856"/>
      <c r="T74" s="856"/>
      <c r="U74" s="856"/>
      <c r="V74" s="856"/>
      <c r="W74" s="856"/>
    </row>
    <row r="75" spans="1:23" s="1046" customFormat="1" ht="37.5" customHeight="1">
      <c r="A75" s="1442" t="s">
        <v>2017</v>
      </c>
      <c r="B75" s="1476" t="s">
        <v>6240</v>
      </c>
      <c r="C75" s="1471">
        <v>43923</v>
      </c>
      <c r="D75" s="1477">
        <v>45777</v>
      </c>
      <c r="E75" s="1477" t="str">
        <f t="shared" ca="1" si="16"/>
        <v>VIGENTE</v>
      </c>
      <c r="F75" s="1477" t="str">
        <f t="shared" ca="1" si="17"/>
        <v>OK</v>
      </c>
      <c r="G75" s="1476" t="s">
        <v>1615</v>
      </c>
      <c r="H75" s="2096" t="s">
        <v>1247</v>
      </c>
      <c r="I75" s="1451" t="s">
        <v>6239</v>
      </c>
      <c r="J75" s="1443" t="s">
        <v>1368</v>
      </c>
      <c r="K75" s="1480"/>
      <c r="O75" s="856"/>
      <c r="P75" s="856"/>
      <c r="Q75" s="856"/>
      <c r="R75" s="856"/>
      <c r="S75" s="856"/>
      <c r="T75" s="856"/>
      <c r="U75" s="856"/>
      <c r="V75" s="856"/>
      <c r="W75" s="856"/>
    </row>
    <row r="76" spans="1:23" s="1046" customFormat="1" ht="37.5" customHeight="1">
      <c r="A76" s="1806" t="s">
        <v>2017</v>
      </c>
      <c r="B76" s="1807" t="s">
        <v>6242</v>
      </c>
      <c r="C76" s="1808">
        <v>43923</v>
      </c>
      <c r="D76" s="1809">
        <v>45777</v>
      </c>
      <c r="E76" s="1809" t="str">
        <f t="shared" ca="1" si="16"/>
        <v>VIGENTE</v>
      </c>
      <c r="F76" s="1809" t="str">
        <f t="shared" ca="1" si="17"/>
        <v>OK</v>
      </c>
      <c r="G76" s="1807" t="s">
        <v>1615</v>
      </c>
      <c r="H76" s="2096" t="s">
        <v>1246</v>
      </c>
      <c r="I76" s="2094" t="s">
        <v>6241</v>
      </c>
      <c r="J76" s="2270" t="s">
        <v>1368</v>
      </c>
      <c r="K76" s="1813"/>
      <c r="O76" s="856"/>
      <c r="P76" s="856"/>
      <c r="Q76" s="856"/>
      <c r="R76" s="856"/>
      <c r="S76" s="856"/>
      <c r="T76" s="856"/>
      <c r="U76" s="856"/>
      <c r="V76" s="856"/>
      <c r="W76" s="856"/>
    </row>
    <row r="77" spans="1:23" s="2285" customFormat="1" ht="29.25" customHeight="1">
      <c r="A77" s="2279" t="s">
        <v>2017</v>
      </c>
      <c r="B77" s="2280" t="s">
        <v>6258</v>
      </c>
      <c r="C77" s="2281">
        <v>43969</v>
      </c>
      <c r="D77" s="2274">
        <v>45808</v>
      </c>
      <c r="E77" s="2282" t="str">
        <f t="shared" ca="1" si="16"/>
        <v>VIGENTE</v>
      </c>
      <c r="F77" s="2282" t="str">
        <f t="shared" ca="1" si="17"/>
        <v>OK</v>
      </c>
      <c r="G77" s="2280" t="s">
        <v>1617</v>
      </c>
      <c r="H77" s="2283" t="s">
        <v>6257</v>
      </c>
      <c r="I77" s="2284"/>
      <c r="K77" s="2279"/>
      <c r="O77" s="2286"/>
      <c r="P77" s="2286"/>
      <c r="Q77" s="2286"/>
      <c r="R77" s="2286"/>
      <c r="S77" s="2286"/>
      <c r="T77" s="2286"/>
      <c r="U77" s="2286"/>
      <c r="V77" s="2286"/>
      <c r="W77" s="2286"/>
    </row>
    <row r="78" spans="1:23" s="2104" customFormat="1" ht="33.75" customHeight="1">
      <c r="A78" s="2271" t="s">
        <v>2017</v>
      </c>
      <c r="B78" s="2272" t="s">
        <v>6265</v>
      </c>
      <c r="C78" s="2273">
        <v>43979</v>
      </c>
      <c r="D78" s="2274">
        <v>45808</v>
      </c>
      <c r="E78" s="2274" t="str">
        <f t="shared" ca="1" si="16"/>
        <v>VIGENTE</v>
      </c>
      <c r="F78" s="2274" t="str">
        <f t="shared" ca="1" si="17"/>
        <v>OK</v>
      </c>
      <c r="G78" s="2272" t="s">
        <v>1614</v>
      </c>
      <c r="H78" s="2275" t="s">
        <v>6264</v>
      </c>
      <c r="I78" s="2276" t="s">
        <v>6266</v>
      </c>
      <c r="J78" s="2277" t="s">
        <v>565</v>
      </c>
      <c r="K78" s="2278"/>
      <c r="O78" s="782"/>
      <c r="P78" s="782"/>
      <c r="Q78" s="782"/>
      <c r="R78" s="782"/>
      <c r="S78" s="782"/>
      <c r="T78" s="782"/>
      <c r="U78" s="782"/>
      <c r="V78" s="782"/>
      <c r="W78" s="782"/>
    </row>
    <row r="79" spans="1:23" s="2104" customFormat="1" ht="33.75" customHeight="1">
      <c r="A79" s="1442" t="s">
        <v>2017</v>
      </c>
      <c r="B79" s="1476" t="s">
        <v>6278</v>
      </c>
      <c r="C79" s="2115">
        <v>44040</v>
      </c>
      <c r="D79" s="1477">
        <v>45869</v>
      </c>
      <c r="E79" s="1477" t="str">
        <f t="shared" ca="1" si="16"/>
        <v>VIGENTE</v>
      </c>
      <c r="F79" s="1477" t="str">
        <f t="shared" ca="1" si="17"/>
        <v>OK</v>
      </c>
      <c r="G79" s="1476" t="s">
        <v>1615</v>
      </c>
      <c r="H79" s="1478" t="s">
        <v>1245</v>
      </c>
      <c r="I79" s="1479" t="s">
        <v>6279</v>
      </c>
      <c r="J79" s="2116" t="s">
        <v>3653</v>
      </c>
      <c r="K79" s="1480"/>
      <c r="O79" s="782"/>
      <c r="P79" s="782"/>
      <c r="Q79" s="782"/>
      <c r="R79" s="782"/>
      <c r="S79" s="782"/>
      <c r="T79" s="782"/>
      <c r="U79" s="782"/>
      <c r="V79" s="782"/>
      <c r="W79" s="782"/>
    </row>
    <row r="80" spans="1:23" s="2104" customFormat="1" ht="31.5" customHeight="1">
      <c r="A80" s="1442" t="s">
        <v>2017</v>
      </c>
      <c r="B80" s="1476" t="s">
        <v>6275</v>
      </c>
      <c r="C80" s="2115">
        <v>44047</v>
      </c>
      <c r="D80" s="1999">
        <v>45900</v>
      </c>
      <c r="E80" s="1999" t="str">
        <f t="shared" ca="1" si="16"/>
        <v>VIGENTE</v>
      </c>
      <c r="F80" s="1999" t="str">
        <f t="shared" ca="1" si="17"/>
        <v>OK</v>
      </c>
      <c r="G80" s="1476" t="s">
        <v>1615</v>
      </c>
      <c r="H80" s="1478" t="s">
        <v>1701</v>
      </c>
      <c r="I80" s="1479" t="s">
        <v>6276</v>
      </c>
      <c r="J80" s="2116" t="s">
        <v>6277</v>
      </c>
      <c r="K80" s="2002"/>
      <c r="O80" s="782"/>
      <c r="P80" s="782"/>
      <c r="Q80" s="782"/>
      <c r="R80" s="782"/>
      <c r="S80" s="782"/>
      <c r="T80" s="782"/>
      <c r="U80" s="782"/>
      <c r="V80" s="782"/>
      <c r="W80" s="782"/>
    </row>
    <row r="81" spans="1:23" s="2104" customFormat="1" ht="31.5" customHeight="1">
      <c r="A81" s="1442" t="s">
        <v>2017</v>
      </c>
      <c r="B81" s="1476" t="s">
        <v>6330</v>
      </c>
      <c r="C81" s="2115">
        <v>44074</v>
      </c>
      <c r="D81" s="1999">
        <v>45900</v>
      </c>
      <c r="E81" s="1477" t="str">
        <f t="shared" ca="1" si="16"/>
        <v>VIGENTE</v>
      </c>
      <c r="F81" s="1477" t="str">
        <f t="shared" ca="1" si="17"/>
        <v>OK</v>
      </c>
      <c r="G81" s="1476" t="s">
        <v>1617</v>
      </c>
      <c r="H81" s="1478" t="s">
        <v>6331</v>
      </c>
      <c r="I81" s="1479" t="s">
        <v>6332</v>
      </c>
      <c r="J81" s="2116" t="s">
        <v>6333</v>
      </c>
      <c r="K81" s="1480" t="s">
        <v>6334</v>
      </c>
      <c r="O81" s="782"/>
      <c r="P81" s="782"/>
      <c r="Q81" s="782"/>
      <c r="R81" s="782"/>
      <c r="S81" s="782"/>
      <c r="T81" s="782"/>
      <c r="U81" s="782"/>
      <c r="V81" s="782"/>
      <c r="W81" s="782"/>
    </row>
    <row r="82" spans="1:23" s="2104" customFormat="1" ht="31.5" customHeight="1">
      <c r="A82" s="1442" t="s">
        <v>2017</v>
      </c>
      <c r="B82" s="1476" t="s">
        <v>6328</v>
      </c>
      <c r="C82" s="2115">
        <v>44077</v>
      </c>
      <c r="D82" s="1477">
        <v>45930</v>
      </c>
      <c r="E82" s="1477"/>
      <c r="F82" s="1477"/>
      <c r="G82" s="1476" t="s">
        <v>1616</v>
      </c>
      <c r="H82" s="2203" t="s">
        <v>6327</v>
      </c>
      <c r="I82" s="1479" t="s">
        <v>6329</v>
      </c>
      <c r="J82" s="2116" t="s">
        <v>6236</v>
      </c>
      <c r="K82" s="1480" t="s">
        <v>6306</v>
      </c>
      <c r="O82" s="782"/>
      <c r="P82" s="782"/>
      <c r="Q82" s="782"/>
      <c r="R82" s="782"/>
      <c r="S82" s="782"/>
      <c r="T82" s="782"/>
      <c r="U82" s="782"/>
      <c r="V82" s="782"/>
      <c r="W82" s="782"/>
    </row>
    <row r="83" spans="1:23" s="2104" customFormat="1" ht="31.5" customHeight="1">
      <c r="A83" s="2113" t="s">
        <v>2126</v>
      </c>
      <c r="B83" s="2114" t="s">
        <v>6404</v>
      </c>
      <c r="C83" s="2115">
        <v>44102</v>
      </c>
      <c r="D83" s="1999">
        <v>45930</v>
      </c>
      <c r="E83" s="1999" t="str">
        <f t="shared" ref="E83:E88" ca="1" si="18">IF(D83&lt;=$T$2,"CADUCADO","VIGENTE")</f>
        <v>VIGENTE</v>
      </c>
      <c r="F83" s="1999" t="str">
        <f t="shared" ref="F83:F88" ca="1" si="19">IF($T$2&gt;=(EDATE(D83,-4)),"ALERTA","OK")</f>
        <v>OK</v>
      </c>
      <c r="G83" s="2114" t="s">
        <v>1615</v>
      </c>
      <c r="H83" s="2000" t="s">
        <v>6405</v>
      </c>
      <c r="I83" s="2001" t="s">
        <v>6406</v>
      </c>
      <c r="J83" s="2116" t="s">
        <v>683</v>
      </c>
      <c r="K83" s="2002"/>
      <c r="O83" s="782"/>
      <c r="P83" s="782"/>
      <c r="Q83" s="782"/>
      <c r="R83" s="782"/>
      <c r="S83" s="782"/>
      <c r="T83" s="782"/>
      <c r="U83" s="782"/>
      <c r="V83" s="782"/>
      <c r="W83" s="782"/>
    </row>
    <row r="84" spans="1:23" s="2104" customFormat="1" ht="31.5" customHeight="1">
      <c r="A84" s="2113" t="s">
        <v>2126</v>
      </c>
      <c r="B84" s="2114" t="s">
        <v>6398</v>
      </c>
      <c r="C84" s="2115">
        <v>44102</v>
      </c>
      <c r="D84" s="1999">
        <v>45930</v>
      </c>
      <c r="E84" s="1999" t="str">
        <f t="shared" ca="1" si="18"/>
        <v>VIGENTE</v>
      </c>
      <c r="F84" s="1999" t="str">
        <f t="shared" ca="1" si="19"/>
        <v>OK</v>
      </c>
      <c r="G84" s="2114" t="s">
        <v>1615</v>
      </c>
      <c r="H84" s="2000" t="s">
        <v>1702</v>
      </c>
      <c r="I84" s="2001" t="s">
        <v>1697</v>
      </c>
      <c r="J84" s="2116" t="s">
        <v>6399</v>
      </c>
      <c r="K84" s="2002"/>
      <c r="O84" s="782"/>
      <c r="P84" s="782"/>
      <c r="Q84" s="782"/>
      <c r="R84" s="782"/>
      <c r="S84" s="782"/>
      <c r="T84" s="782"/>
      <c r="U84" s="782"/>
      <c r="V84" s="782"/>
      <c r="W84" s="782"/>
    </row>
    <row r="85" spans="1:23" s="2104" customFormat="1" ht="31.5" customHeight="1">
      <c r="A85" s="2113" t="s">
        <v>2017</v>
      </c>
      <c r="B85" s="2114" t="s">
        <v>6400</v>
      </c>
      <c r="C85" s="2115">
        <v>44102</v>
      </c>
      <c r="D85" s="1999">
        <v>45930</v>
      </c>
      <c r="E85" s="1999" t="str">
        <f t="shared" ca="1" si="18"/>
        <v>VIGENTE</v>
      </c>
      <c r="F85" s="1999" t="str">
        <f t="shared" ca="1" si="19"/>
        <v>OK</v>
      </c>
      <c r="G85" s="2114" t="s">
        <v>1614</v>
      </c>
      <c r="H85" s="2000" t="s">
        <v>6401</v>
      </c>
      <c r="I85" s="2001" t="s">
        <v>6402</v>
      </c>
      <c r="J85" s="2116" t="s">
        <v>6403</v>
      </c>
      <c r="K85" s="2002"/>
      <c r="O85" s="782"/>
      <c r="P85" s="782"/>
      <c r="Q85" s="782"/>
      <c r="R85" s="782"/>
      <c r="S85" s="782"/>
      <c r="T85" s="782"/>
      <c r="U85" s="782"/>
      <c r="V85" s="782"/>
      <c r="W85" s="782"/>
    </row>
    <row r="86" spans="1:23" s="2104" customFormat="1" ht="58.5" customHeight="1">
      <c r="A86" s="1442" t="s">
        <v>2017</v>
      </c>
      <c r="B86" s="1476" t="s">
        <v>6366</v>
      </c>
      <c r="C86" s="2115">
        <v>44110</v>
      </c>
      <c r="D86" s="1477">
        <v>45961</v>
      </c>
      <c r="E86" s="1477" t="str">
        <f t="shared" ca="1" si="18"/>
        <v>VIGENTE</v>
      </c>
      <c r="F86" s="1477" t="str">
        <f t="shared" ca="1" si="19"/>
        <v>OK</v>
      </c>
      <c r="G86" s="1476" t="s">
        <v>1617</v>
      </c>
      <c r="H86" s="2203" t="s">
        <v>6365</v>
      </c>
      <c r="I86" s="1479" t="s">
        <v>6367</v>
      </c>
      <c r="J86" s="2116" t="s">
        <v>6369</v>
      </c>
      <c r="K86" s="1480" t="s">
        <v>6368</v>
      </c>
      <c r="O86" s="782"/>
      <c r="P86" s="782"/>
      <c r="Q86" s="782"/>
      <c r="R86" s="782"/>
      <c r="S86" s="782"/>
      <c r="T86" s="782"/>
      <c r="U86" s="782"/>
      <c r="V86" s="782"/>
      <c r="W86" s="782"/>
    </row>
    <row r="87" spans="1:23" s="2104" customFormat="1" ht="35.25" customHeight="1">
      <c r="A87" s="1442" t="s">
        <v>2017</v>
      </c>
      <c r="B87" s="1476" t="s">
        <v>6373</v>
      </c>
      <c r="C87" s="2115">
        <v>44110</v>
      </c>
      <c r="D87" s="1477">
        <v>45961</v>
      </c>
      <c r="E87" s="1477" t="str">
        <f t="shared" ca="1" si="18"/>
        <v>VIGENTE</v>
      </c>
      <c r="F87" s="1477" t="str">
        <f t="shared" ca="1" si="19"/>
        <v>OK</v>
      </c>
      <c r="G87" s="1476" t="s">
        <v>1617</v>
      </c>
      <c r="H87" s="1478" t="s">
        <v>6370</v>
      </c>
      <c r="I87" s="1479" t="s">
        <v>6371</v>
      </c>
      <c r="J87" s="2116" t="s">
        <v>4294</v>
      </c>
      <c r="K87" s="1480" t="s">
        <v>6372</v>
      </c>
      <c r="O87" s="782"/>
      <c r="P87" s="782"/>
      <c r="Q87" s="782"/>
      <c r="R87" s="782"/>
      <c r="S87" s="782"/>
      <c r="T87" s="782"/>
      <c r="U87" s="782"/>
      <c r="V87" s="782"/>
      <c r="W87" s="782"/>
    </row>
    <row r="88" spans="1:23" s="2104" customFormat="1" ht="35.25" customHeight="1">
      <c r="A88" s="1442" t="s">
        <v>2017</v>
      </c>
      <c r="B88" s="1476" t="s">
        <v>6422</v>
      </c>
      <c r="C88" s="2115">
        <v>44140</v>
      </c>
      <c r="D88" s="1477">
        <v>45991</v>
      </c>
      <c r="E88" s="1477" t="str">
        <f t="shared" ca="1" si="18"/>
        <v>VIGENTE</v>
      </c>
      <c r="F88" s="1477" t="str">
        <f t="shared" ca="1" si="19"/>
        <v>OK</v>
      </c>
      <c r="G88" s="1476" t="s">
        <v>1614</v>
      </c>
      <c r="H88" s="1478" t="s">
        <v>6423</v>
      </c>
      <c r="I88" s="1479" t="s">
        <v>6424</v>
      </c>
      <c r="J88" s="2116" t="s">
        <v>6425</v>
      </c>
      <c r="K88" s="1480"/>
      <c r="O88" s="782"/>
      <c r="P88" s="782"/>
      <c r="Q88" s="782"/>
      <c r="R88" s="782"/>
      <c r="S88" s="782"/>
      <c r="T88" s="782"/>
      <c r="U88" s="782"/>
      <c r="V88" s="782"/>
      <c r="W88" s="782"/>
    </row>
    <row r="89" spans="1:23" s="2104" customFormat="1" ht="35.25" customHeight="1">
      <c r="A89" s="1442" t="s">
        <v>2017</v>
      </c>
      <c r="B89" s="1476" t="s">
        <v>6435</v>
      </c>
      <c r="C89" s="2115">
        <v>44221</v>
      </c>
      <c r="D89" s="1477">
        <v>46053</v>
      </c>
      <c r="E89" s="1477" t="str">
        <f ca="1">IF(D89&lt;=$T$2,"CADUCADO","VIGENTE")</f>
        <v>VIGENTE</v>
      </c>
      <c r="F89" s="1477" t="str">
        <f ca="1">IF($T$2&gt;=(EDATE(D89,-4)),"ALERTA","OK")</f>
        <v>OK</v>
      </c>
      <c r="G89" s="1476" t="s">
        <v>1615</v>
      </c>
      <c r="H89" s="1478" t="s">
        <v>6107</v>
      </c>
      <c r="I89" s="1479" t="s">
        <v>6436</v>
      </c>
      <c r="J89" s="2116" t="s">
        <v>3918</v>
      </c>
      <c r="K89" s="1480"/>
      <c r="O89" s="782"/>
      <c r="P89" s="782"/>
      <c r="Q89" s="782"/>
      <c r="R89" s="782"/>
      <c r="S89" s="782"/>
      <c r="T89" s="782"/>
      <c r="U89" s="782"/>
      <c r="V89" s="782"/>
      <c r="W89" s="782"/>
    </row>
    <row r="90" spans="1:23" ht="15">
      <c r="A90" s="1806"/>
      <c r="B90" s="2090"/>
      <c r="C90" s="2091"/>
      <c r="D90" s="2092"/>
      <c r="E90" s="2092"/>
      <c r="F90" s="2092"/>
      <c r="G90" s="2090"/>
      <c r="H90" s="2093"/>
      <c r="I90" s="2094"/>
      <c r="J90" s="2091"/>
      <c r="K90" s="2095"/>
      <c r="M90" s="4">
        <f>IF(ISNUMBER(FIND("/",$B91,1)),MID($B91,1,FIND("/",$B91,1)-1),$B91)</f>
        <v>0</v>
      </c>
      <c r="N90" s="4" t="str">
        <f>IF(ISNUMBER(FIND("/",$B91,1)),MID($B91,FIND("/",$B91,1)+1,LEN($B91)),"")</f>
        <v/>
      </c>
      <c r="O90"/>
      <c r="P90"/>
      <c r="Q90"/>
      <c r="R90"/>
      <c r="S90"/>
      <c r="T90"/>
      <c r="U90"/>
      <c r="V90"/>
      <c r="W90"/>
    </row>
    <row r="91" spans="1:23" ht="15.75" customHeight="1">
      <c r="A91" s="2325" t="s">
        <v>2732</v>
      </c>
      <c r="B91" s="2326"/>
      <c r="J91" s="70"/>
      <c r="M91" s="4">
        <f>IF(ISNUMBER(FIND("/",$B92,1)),MID($B92,1,FIND("/",$B92,1)-1),$B92)</f>
        <v>0</v>
      </c>
      <c r="N91" s="4" t="str">
        <f>IF(ISNUMBER(FIND("/",$B92,1)),MID($B92,FIND("/",$B92,1)+1,LEN($B92)),"")</f>
        <v/>
      </c>
      <c r="O91"/>
      <c r="P91"/>
      <c r="Q91"/>
      <c r="R91"/>
      <c r="S91"/>
      <c r="T91"/>
      <c r="U91"/>
      <c r="V91"/>
      <c r="W91"/>
    </row>
    <row r="92" spans="1:23" ht="15">
      <c r="A92" s="14"/>
      <c r="B92" s="28"/>
      <c r="C92" s="11"/>
      <c r="D92" s="39"/>
      <c r="E92" s="39"/>
      <c r="F92" s="39"/>
      <c r="G92" s="28"/>
      <c r="H92" s="30"/>
      <c r="I92" s="30"/>
      <c r="J92" s="30"/>
      <c r="K92" s="12"/>
      <c r="M92" s="4" t="str">
        <f t="shared" ref="M92:M128" si="20">IF(ISNUMBER(FIND("/",$B93,1)),MID($B93,1,FIND("/",$B93,1)-1),$B93)</f>
        <v>SISTEMAS</v>
      </c>
      <c r="N92" s="4" t="str">
        <f t="shared" ref="N92:N128" si="21">IF(ISNUMBER(FIND("/",$B93,1)),MID($B93,FIND("/",$B93,1)+1,LEN($B93)),"")</f>
        <v/>
      </c>
      <c r="O92"/>
      <c r="P92"/>
      <c r="Q92"/>
      <c r="R92"/>
      <c r="S92"/>
      <c r="T92"/>
      <c r="U92"/>
      <c r="V92"/>
      <c r="W92"/>
    </row>
    <row r="93" spans="1:23" ht="30" customHeight="1">
      <c r="A93" s="90" t="s">
        <v>2029</v>
      </c>
      <c r="B93" s="90" t="s">
        <v>2030</v>
      </c>
      <c r="C93" s="90" t="s">
        <v>2031</v>
      </c>
      <c r="D93" s="90" t="s">
        <v>2032</v>
      </c>
      <c r="E93" s="666"/>
      <c r="F93" s="666"/>
      <c r="G93" s="28"/>
      <c r="H93" s="30"/>
      <c r="I93" s="30"/>
      <c r="J93" s="30"/>
      <c r="K93" s="12"/>
      <c r="M93" s="4">
        <f t="shared" si="20"/>
        <v>1</v>
      </c>
      <c r="N93" s="4" t="str">
        <f t="shared" si="21"/>
        <v/>
      </c>
      <c r="O93"/>
      <c r="P93"/>
      <c r="Q93"/>
      <c r="R93"/>
      <c r="S93"/>
      <c r="T93"/>
      <c r="U93"/>
      <c r="V93"/>
      <c r="W93"/>
    </row>
    <row r="94" spans="1:23" ht="30" customHeight="1">
      <c r="A94" s="5">
        <f>COUNTIF($A5:$A92,"P")</f>
        <v>84</v>
      </c>
      <c r="B94" s="5">
        <f>COUNTIF($A5:$A92,"S*")</f>
        <v>1</v>
      </c>
      <c r="C94" s="5">
        <f>COUNTIF($A5:$A92,"F")</f>
        <v>0</v>
      </c>
      <c r="D94" s="5">
        <f>COUNTIF($A5:$A92,"P*") + COUNTIF($A5:$A92,"S2") *2 + COUNTIF($A5:$A92,"S3") *3 + COUNTIF($A5:$A92,"S4") *4</f>
        <v>86</v>
      </c>
      <c r="E94" s="12"/>
      <c r="F94" s="12"/>
      <c r="G94" s="28"/>
      <c r="H94" s="30"/>
      <c r="I94" s="30"/>
      <c r="J94" s="30"/>
      <c r="K94" s="12"/>
      <c r="M94" s="4">
        <f t="shared" si="20"/>
        <v>0</v>
      </c>
      <c r="N94" s="4" t="str">
        <f t="shared" si="21"/>
        <v/>
      </c>
      <c r="O94"/>
      <c r="P94"/>
      <c r="Q94"/>
      <c r="R94"/>
      <c r="S94"/>
      <c r="T94"/>
      <c r="U94"/>
      <c r="V94"/>
      <c r="W94"/>
    </row>
    <row r="95" spans="1:23" ht="30" customHeight="1">
      <c r="A95" s="14"/>
      <c r="B95" s="28"/>
      <c r="C95" s="29"/>
      <c r="D95" s="28"/>
      <c r="E95" s="28"/>
      <c r="F95" s="28"/>
      <c r="G95" s="28"/>
      <c r="H95" s="30"/>
      <c r="I95" s="30"/>
      <c r="J95" s="30"/>
      <c r="K95" s="8"/>
      <c r="M95" s="4">
        <f t="shared" si="20"/>
        <v>0</v>
      </c>
      <c r="N95" s="4" t="str">
        <f t="shared" si="21"/>
        <v/>
      </c>
      <c r="O95"/>
      <c r="P95"/>
      <c r="Q95"/>
      <c r="R95"/>
      <c r="S95"/>
      <c r="T95"/>
      <c r="U95"/>
      <c r="V95"/>
      <c r="W95"/>
    </row>
    <row r="96" spans="1:23" ht="30" customHeight="1">
      <c r="M96" s="4">
        <f t="shared" si="20"/>
        <v>0</v>
      </c>
      <c r="N96" s="4" t="str">
        <f t="shared" si="21"/>
        <v/>
      </c>
      <c r="O96"/>
      <c r="P96"/>
      <c r="Q96"/>
      <c r="R96"/>
      <c r="S96"/>
      <c r="T96"/>
      <c r="U96"/>
      <c r="V96"/>
      <c r="W96"/>
    </row>
    <row r="97" spans="12:23" ht="30" customHeight="1">
      <c r="M97" s="4">
        <f t="shared" si="20"/>
        <v>0</v>
      </c>
      <c r="N97" s="4" t="str">
        <f t="shared" si="21"/>
        <v/>
      </c>
      <c r="O97"/>
      <c r="P97"/>
      <c r="Q97"/>
      <c r="R97"/>
      <c r="S97"/>
      <c r="T97"/>
      <c r="U97"/>
      <c r="V97"/>
      <c r="W97"/>
    </row>
    <row r="98" spans="12:23" ht="30" customHeight="1">
      <c r="M98" s="4">
        <f t="shared" si="20"/>
        <v>0</v>
      </c>
      <c r="N98" s="4" t="str">
        <f t="shared" si="21"/>
        <v/>
      </c>
      <c r="O98"/>
      <c r="P98"/>
      <c r="Q98"/>
      <c r="R98"/>
      <c r="S98"/>
      <c r="T98"/>
      <c r="U98"/>
      <c r="V98"/>
      <c r="W98"/>
    </row>
    <row r="99" spans="12:23" ht="30" customHeight="1">
      <c r="M99" s="4">
        <f t="shared" si="20"/>
        <v>0</v>
      </c>
      <c r="N99" s="4" t="str">
        <f t="shared" si="21"/>
        <v/>
      </c>
      <c r="O99"/>
      <c r="P99"/>
      <c r="Q99"/>
      <c r="R99"/>
      <c r="S99"/>
      <c r="T99"/>
      <c r="U99"/>
      <c r="V99"/>
      <c r="W99"/>
    </row>
    <row r="100" spans="12:23" ht="30" customHeight="1">
      <c r="M100" s="4">
        <f t="shared" si="20"/>
        <v>0</v>
      </c>
      <c r="N100" s="4" t="str">
        <f t="shared" si="21"/>
        <v/>
      </c>
      <c r="O100"/>
      <c r="P100"/>
      <c r="Q100"/>
      <c r="R100"/>
      <c r="S100"/>
      <c r="T100"/>
      <c r="U100"/>
      <c r="V100"/>
      <c r="W100"/>
    </row>
    <row r="101" spans="12:23" ht="30" customHeight="1">
      <c r="M101" s="4">
        <f t="shared" si="20"/>
        <v>0</v>
      </c>
      <c r="N101" s="4" t="str">
        <f t="shared" si="21"/>
        <v/>
      </c>
      <c r="O101"/>
      <c r="P101"/>
      <c r="Q101"/>
      <c r="R101"/>
      <c r="S101"/>
      <c r="T101"/>
      <c r="U101"/>
      <c r="V101"/>
      <c r="W101"/>
    </row>
    <row r="102" spans="12:23" ht="30" customHeight="1">
      <c r="M102" s="4">
        <f t="shared" si="20"/>
        <v>0</v>
      </c>
      <c r="N102" s="4" t="str">
        <f t="shared" si="21"/>
        <v/>
      </c>
      <c r="O102"/>
      <c r="P102"/>
      <c r="Q102"/>
      <c r="R102"/>
      <c r="S102"/>
      <c r="T102"/>
      <c r="U102"/>
      <c r="V102"/>
      <c r="W102"/>
    </row>
    <row r="103" spans="12:23" ht="30" customHeight="1">
      <c r="M103" s="4">
        <f t="shared" si="20"/>
        <v>0</v>
      </c>
      <c r="N103" s="4" t="str">
        <f t="shared" si="21"/>
        <v/>
      </c>
      <c r="O103"/>
      <c r="P103"/>
      <c r="Q103"/>
      <c r="R103"/>
      <c r="S103"/>
      <c r="T103"/>
      <c r="U103"/>
      <c r="V103"/>
      <c r="W103"/>
    </row>
    <row r="104" spans="12:23" ht="30" customHeight="1">
      <c r="M104" s="4">
        <f t="shared" si="20"/>
        <v>0</v>
      </c>
      <c r="N104" s="4" t="str">
        <f t="shared" si="21"/>
        <v/>
      </c>
      <c r="O104"/>
      <c r="P104"/>
      <c r="Q104"/>
      <c r="R104"/>
      <c r="S104"/>
      <c r="T104"/>
      <c r="U104"/>
      <c r="V104"/>
      <c r="W104"/>
    </row>
    <row r="105" spans="12:23" ht="30" customHeight="1">
      <c r="M105" s="4">
        <f t="shared" si="20"/>
        <v>0</v>
      </c>
      <c r="N105" s="4" t="str">
        <f t="shared" si="21"/>
        <v/>
      </c>
      <c r="O105"/>
      <c r="P105"/>
      <c r="Q105"/>
      <c r="R105"/>
      <c r="S105"/>
      <c r="T105"/>
      <c r="U105"/>
      <c r="V105"/>
      <c r="W105"/>
    </row>
    <row r="106" spans="12:23" ht="30" customHeight="1">
      <c r="M106" s="4">
        <f t="shared" si="20"/>
        <v>0</v>
      </c>
      <c r="N106" s="4" t="str">
        <f t="shared" si="21"/>
        <v/>
      </c>
      <c r="O106"/>
      <c r="P106"/>
      <c r="Q106"/>
      <c r="R106"/>
      <c r="S106"/>
      <c r="T106"/>
      <c r="U106"/>
      <c r="V106"/>
      <c r="W106"/>
    </row>
    <row r="107" spans="12:23" ht="30" customHeight="1">
      <c r="M107" s="4">
        <f t="shared" si="20"/>
        <v>0</v>
      </c>
      <c r="N107" s="4" t="str">
        <f t="shared" si="21"/>
        <v/>
      </c>
      <c r="O107"/>
      <c r="P107"/>
      <c r="Q107"/>
      <c r="R107"/>
      <c r="S107"/>
      <c r="T107"/>
      <c r="U107"/>
      <c r="V107"/>
      <c r="W107"/>
    </row>
    <row r="108" spans="12:23" ht="30" customHeight="1">
      <c r="M108" s="4">
        <f t="shared" si="20"/>
        <v>0</v>
      </c>
      <c r="N108" s="4" t="str">
        <f t="shared" si="21"/>
        <v/>
      </c>
      <c r="O108"/>
      <c r="P108"/>
      <c r="Q108"/>
      <c r="R108"/>
      <c r="S108"/>
      <c r="T108"/>
      <c r="U108"/>
      <c r="V108"/>
      <c r="W108"/>
    </row>
    <row r="109" spans="12:23" ht="30" customHeight="1">
      <c r="L109" s="67"/>
      <c r="M109" s="4">
        <f t="shared" si="20"/>
        <v>0</v>
      </c>
      <c r="N109" s="4" t="str">
        <f t="shared" si="21"/>
        <v/>
      </c>
      <c r="O109"/>
      <c r="P109"/>
      <c r="Q109"/>
      <c r="R109"/>
      <c r="S109"/>
      <c r="T109"/>
      <c r="U109"/>
      <c r="V109"/>
      <c r="W109"/>
    </row>
    <row r="110" spans="12:23" ht="30" customHeight="1">
      <c r="L110" s="67"/>
      <c r="M110" s="4">
        <f t="shared" si="20"/>
        <v>0</v>
      </c>
      <c r="N110" s="4" t="str">
        <f t="shared" si="21"/>
        <v/>
      </c>
      <c r="O110"/>
      <c r="P110"/>
      <c r="Q110"/>
      <c r="R110"/>
      <c r="S110"/>
      <c r="T110"/>
      <c r="U110"/>
      <c r="V110"/>
      <c r="W110"/>
    </row>
    <row r="111" spans="12:23" ht="30" customHeight="1">
      <c r="M111" s="4">
        <f t="shared" si="20"/>
        <v>0</v>
      </c>
      <c r="N111" s="4" t="str">
        <f t="shared" si="21"/>
        <v/>
      </c>
      <c r="O111"/>
      <c r="P111"/>
      <c r="Q111"/>
      <c r="R111"/>
      <c r="S111"/>
      <c r="T111"/>
      <c r="U111"/>
      <c r="V111"/>
      <c r="W111"/>
    </row>
    <row r="112" spans="12:23" ht="30" customHeight="1">
      <c r="M112" s="4">
        <f t="shared" si="20"/>
        <v>0</v>
      </c>
      <c r="N112" s="4" t="str">
        <f t="shared" si="21"/>
        <v/>
      </c>
      <c r="O112"/>
      <c r="P112"/>
      <c r="Q112"/>
      <c r="R112"/>
      <c r="S112"/>
      <c r="T112"/>
      <c r="U112"/>
      <c r="V112"/>
      <c r="W112"/>
    </row>
    <row r="113" spans="13:23" ht="30" customHeight="1">
      <c r="M113" s="4">
        <f t="shared" si="20"/>
        <v>0</v>
      </c>
      <c r="N113" s="4" t="str">
        <f t="shared" si="21"/>
        <v/>
      </c>
      <c r="O113"/>
      <c r="P113"/>
      <c r="Q113"/>
      <c r="R113"/>
      <c r="S113"/>
      <c r="T113"/>
      <c r="U113"/>
      <c r="V113"/>
      <c r="W113"/>
    </row>
    <row r="114" spans="13:23" ht="30" customHeight="1">
      <c r="M114" s="4">
        <f t="shared" si="20"/>
        <v>0</v>
      </c>
      <c r="N114" s="4" t="str">
        <f t="shared" si="21"/>
        <v/>
      </c>
      <c r="O114"/>
      <c r="P114"/>
      <c r="Q114"/>
      <c r="R114"/>
      <c r="S114"/>
      <c r="T114"/>
      <c r="U114"/>
      <c r="V114"/>
      <c r="W114"/>
    </row>
    <row r="115" spans="13:23" ht="30" customHeight="1">
      <c r="M115" s="4">
        <f t="shared" si="20"/>
        <v>0</v>
      </c>
      <c r="N115" s="4" t="str">
        <f t="shared" si="21"/>
        <v/>
      </c>
      <c r="O115"/>
      <c r="P115"/>
      <c r="Q115"/>
      <c r="R115"/>
      <c r="S115"/>
      <c r="T115"/>
      <c r="U115"/>
      <c r="V115"/>
      <c r="W115"/>
    </row>
    <row r="116" spans="13:23" ht="30" customHeight="1">
      <c r="M116" s="4">
        <f t="shared" si="20"/>
        <v>0</v>
      </c>
      <c r="N116" s="4" t="str">
        <f t="shared" si="21"/>
        <v/>
      </c>
      <c r="O116"/>
      <c r="P116"/>
      <c r="Q116"/>
      <c r="R116"/>
      <c r="S116"/>
      <c r="T116"/>
      <c r="U116"/>
      <c r="V116"/>
      <c r="W116"/>
    </row>
    <row r="117" spans="13:23" ht="30" customHeight="1">
      <c r="M117" s="4">
        <f t="shared" si="20"/>
        <v>0</v>
      </c>
      <c r="N117" s="4" t="str">
        <f t="shared" si="21"/>
        <v/>
      </c>
      <c r="O117"/>
      <c r="P117"/>
      <c r="Q117"/>
      <c r="R117"/>
      <c r="S117"/>
      <c r="T117"/>
      <c r="U117"/>
      <c r="V117"/>
      <c r="W117"/>
    </row>
    <row r="118" spans="13:23" ht="30" customHeight="1">
      <c r="M118" s="4">
        <f t="shared" si="20"/>
        <v>0</v>
      </c>
      <c r="N118" s="4" t="str">
        <f t="shared" si="21"/>
        <v/>
      </c>
      <c r="O118"/>
      <c r="P118"/>
      <c r="Q118"/>
      <c r="R118"/>
      <c r="S118"/>
      <c r="T118"/>
      <c r="U118"/>
      <c r="V118"/>
      <c r="W118"/>
    </row>
    <row r="119" spans="13:23" ht="30" customHeight="1">
      <c r="M119" s="4">
        <f t="shared" si="20"/>
        <v>0</v>
      </c>
      <c r="N119" s="4" t="str">
        <f t="shared" si="21"/>
        <v/>
      </c>
      <c r="O119"/>
      <c r="P119"/>
      <c r="Q119"/>
      <c r="R119"/>
      <c r="S119"/>
      <c r="T119"/>
      <c r="U119"/>
      <c r="V119"/>
      <c r="W119"/>
    </row>
    <row r="120" spans="13:23" ht="30" customHeight="1">
      <c r="M120" s="4">
        <f t="shared" si="20"/>
        <v>0</v>
      </c>
      <c r="N120" s="4" t="str">
        <f t="shared" si="21"/>
        <v/>
      </c>
      <c r="O120"/>
      <c r="P120"/>
      <c r="Q120"/>
      <c r="R120"/>
      <c r="S120"/>
      <c r="T120"/>
      <c r="U120"/>
      <c r="V120"/>
      <c r="W120"/>
    </row>
    <row r="121" spans="13:23" ht="30" customHeight="1">
      <c r="M121" s="4">
        <f t="shared" si="20"/>
        <v>0</v>
      </c>
      <c r="N121" s="4" t="str">
        <f t="shared" si="21"/>
        <v/>
      </c>
      <c r="O121"/>
      <c r="P121"/>
      <c r="Q121"/>
      <c r="R121"/>
      <c r="S121"/>
      <c r="T121"/>
      <c r="U121"/>
      <c r="V121"/>
      <c r="W121"/>
    </row>
    <row r="122" spans="13:23" ht="30" customHeight="1">
      <c r="M122" s="4">
        <f t="shared" si="20"/>
        <v>0</v>
      </c>
      <c r="N122" s="4" t="str">
        <f t="shared" si="21"/>
        <v/>
      </c>
      <c r="O122"/>
      <c r="P122"/>
      <c r="Q122"/>
      <c r="R122"/>
      <c r="S122"/>
      <c r="T122"/>
      <c r="U122"/>
      <c r="V122"/>
      <c r="W122"/>
    </row>
    <row r="123" spans="13:23" ht="30" customHeight="1">
      <c r="M123" s="4">
        <f t="shared" si="20"/>
        <v>0</v>
      </c>
      <c r="N123" s="4" t="str">
        <f t="shared" si="21"/>
        <v/>
      </c>
      <c r="O123"/>
      <c r="P123"/>
      <c r="Q123"/>
      <c r="R123"/>
      <c r="S123"/>
      <c r="T123"/>
      <c r="U123"/>
      <c r="V123"/>
      <c r="W123"/>
    </row>
    <row r="124" spans="13:23" ht="30" customHeight="1">
      <c r="M124" s="4">
        <f t="shared" si="20"/>
        <v>0</v>
      </c>
      <c r="N124" s="4" t="str">
        <f t="shared" si="21"/>
        <v/>
      </c>
    </row>
    <row r="125" spans="13:23" ht="30" customHeight="1">
      <c r="M125" s="4">
        <f t="shared" si="20"/>
        <v>0</v>
      </c>
      <c r="N125" s="4" t="str">
        <f t="shared" si="21"/>
        <v/>
      </c>
    </row>
    <row r="126" spans="13:23" ht="30" customHeight="1">
      <c r="M126" s="4">
        <f t="shared" si="20"/>
        <v>0</v>
      </c>
      <c r="N126" s="4" t="str">
        <f t="shared" si="21"/>
        <v/>
      </c>
    </row>
    <row r="127" spans="13:23" ht="30" customHeight="1">
      <c r="M127" s="4">
        <f t="shared" si="20"/>
        <v>0</v>
      </c>
      <c r="N127" s="4" t="str">
        <f t="shared" si="21"/>
        <v/>
      </c>
    </row>
    <row r="128" spans="13:23" ht="30" customHeight="1">
      <c r="M128" s="4">
        <f t="shared" si="20"/>
        <v>0</v>
      </c>
      <c r="N128" s="4" t="str">
        <f t="shared" si="21"/>
        <v/>
      </c>
    </row>
    <row r="129" spans="13:14" ht="30" customHeight="1">
      <c r="M129" s="4">
        <f t="shared" ref="M129:M192" si="22">IF(ISNUMBER(FIND("/",$B130,1)),MID($B130,1,FIND("/",$B130,1)-1),$B130)</f>
        <v>0</v>
      </c>
      <c r="N129" s="4" t="str">
        <f t="shared" ref="N129:N192" si="23">IF(ISNUMBER(FIND("/",$B130,1)),MID($B130,FIND("/",$B130,1)+1,LEN($B130)),"")</f>
        <v/>
      </c>
    </row>
    <row r="130" spans="13:14" ht="30" customHeight="1">
      <c r="M130" s="4">
        <f t="shared" si="22"/>
        <v>0</v>
      </c>
      <c r="N130" s="4" t="str">
        <f t="shared" si="23"/>
        <v/>
      </c>
    </row>
    <row r="131" spans="13:14" ht="30" customHeight="1">
      <c r="M131" s="4">
        <f t="shared" si="22"/>
        <v>0</v>
      </c>
      <c r="N131" s="4" t="str">
        <f t="shared" si="23"/>
        <v/>
      </c>
    </row>
    <row r="132" spans="13:14" ht="30" customHeight="1">
      <c r="M132" s="4">
        <f t="shared" si="22"/>
        <v>0</v>
      </c>
      <c r="N132" s="4" t="str">
        <f t="shared" si="23"/>
        <v/>
      </c>
    </row>
    <row r="133" spans="13:14" ht="30" customHeight="1">
      <c r="M133" s="4">
        <f t="shared" si="22"/>
        <v>0</v>
      </c>
      <c r="N133" s="4" t="str">
        <f t="shared" si="23"/>
        <v/>
      </c>
    </row>
    <row r="134" spans="13:14" ht="30" customHeight="1">
      <c r="M134" s="4">
        <f t="shared" si="22"/>
        <v>0</v>
      </c>
      <c r="N134" s="4" t="str">
        <f t="shared" si="23"/>
        <v/>
      </c>
    </row>
    <row r="135" spans="13:14" ht="30" customHeight="1">
      <c r="M135" s="4">
        <f t="shared" si="22"/>
        <v>0</v>
      </c>
      <c r="N135" s="4" t="str">
        <f t="shared" si="23"/>
        <v/>
      </c>
    </row>
    <row r="136" spans="13:14" ht="30" customHeight="1">
      <c r="M136" s="4">
        <f t="shared" si="22"/>
        <v>0</v>
      </c>
      <c r="N136" s="4" t="str">
        <f t="shared" si="23"/>
        <v/>
      </c>
    </row>
    <row r="137" spans="13:14" ht="30" customHeight="1">
      <c r="M137" s="4">
        <f t="shared" si="22"/>
        <v>0</v>
      </c>
      <c r="N137" s="4" t="str">
        <f t="shared" si="23"/>
        <v/>
      </c>
    </row>
    <row r="138" spans="13:14" ht="30" customHeight="1">
      <c r="M138" s="4">
        <f t="shared" si="22"/>
        <v>0</v>
      </c>
      <c r="N138" s="4" t="str">
        <f t="shared" si="23"/>
        <v/>
      </c>
    </row>
    <row r="139" spans="13:14" ht="30" customHeight="1">
      <c r="M139" s="4">
        <f t="shared" si="22"/>
        <v>0</v>
      </c>
      <c r="N139" s="4" t="str">
        <f t="shared" si="23"/>
        <v/>
      </c>
    </row>
    <row r="140" spans="13:14" ht="30" customHeight="1">
      <c r="M140" s="4">
        <f t="shared" si="22"/>
        <v>0</v>
      </c>
      <c r="N140" s="4" t="str">
        <f t="shared" si="23"/>
        <v/>
      </c>
    </row>
    <row r="141" spans="13:14" ht="30" customHeight="1">
      <c r="M141" s="4">
        <f t="shared" si="22"/>
        <v>0</v>
      </c>
      <c r="N141" s="4" t="str">
        <f t="shared" si="23"/>
        <v/>
      </c>
    </row>
    <row r="142" spans="13:14" ht="30" customHeight="1">
      <c r="M142" s="4">
        <f t="shared" si="22"/>
        <v>0</v>
      </c>
      <c r="N142" s="4" t="str">
        <f t="shared" si="23"/>
        <v/>
      </c>
    </row>
    <row r="143" spans="13:14" ht="30" customHeight="1">
      <c r="M143" s="4">
        <f t="shared" si="22"/>
        <v>0</v>
      </c>
      <c r="N143" s="4" t="str">
        <f t="shared" si="23"/>
        <v/>
      </c>
    </row>
    <row r="144" spans="13:14" ht="30" customHeight="1">
      <c r="M144" s="4">
        <f t="shared" si="22"/>
        <v>0</v>
      </c>
      <c r="N144" s="4" t="str">
        <f t="shared" si="23"/>
        <v/>
      </c>
    </row>
    <row r="145" spans="12:14" ht="30" customHeight="1">
      <c r="M145" s="4">
        <f t="shared" si="22"/>
        <v>0</v>
      </c>
      <c r="N145" s="4" t="str">
        <f t="shared" si="23"/>
        <v/>
      </c>
    </row>
    <row r="146" spans="12:14" ht="30" customHeight="1">
      <c r="M146" s="4">
        <f t="shared" si="22"/>
        <v>0</v>
      </c>
      <c r="N146" s="4" t="str">
        <f t="shared" si="23"/>
        <v/>
      </c>
    </row>
    <row r="147" spans="12:14" ht="30" customHeight="1">
      <c r="M147" s="4">
        <f t="shared" si="22"/>
        <v>0</v>
      </c>
      <c r="N147" s="4" t="str">
        <f t="shared" si="23"/>
        <v/>
      </c>
    </row>
    <row r="148" spans="12:14" ht="30" customHeight="1">
      <c r="M148" s="4">
        <f t="shared" si="22"/>
        <v>0</v>
      </c>
      <c r="N148" s="4" t="str">
        <f t="shared" si="23"/>
        <v/>
      </c>
    </row>
    <row r="149" spans="12:14" ht="30" customHeight="1">
      <c r="M149" s="4">
        <f t="shared" si="22"/>
        <v>0</v>
      </c>
      <c r="N149" s="4" t="str">
        <f t="shared" si="23"/>
        <v/>
      </c>
    </row>
    <row r="150" spans="12:14" ht="30" customHeight="1">
      <c r="M150" s="4">
        <f t="shared" si="22"/>
        <v>0</v>
      </c>
      <c r="N150" s="4" t="str">
        <f t="shared" si="23"/>
        <v/>
      </c>
    </row>
    <row r="151" spans="12:14" ht="30" customHeight="1">
      <c r="L151" s="40"/>
      <c r="M151" s="4">
        <f t="shared" si="22"/>
        <v>0</v>
      </c>
      <c r="N151" s="4" t="str">
        <f t="shared" si="23"/>
        <v/>
      </c>
    </row>
    <row r="152" spans="12:14" ht="30" customHeight="1">
      <c r="M152" s="4">
        <f t="shared" si="22"/>
        <v>0</v>
      </c>
      <c r="N152" s="4" t="str">
        <f t="shared" si="23"/>
        <v/>
      </c>
    </row>
    <row r="153" spans="12:14" ht="30" customHeight="1">
      <c r="M153" s="4">
        <f t="shared" si="22"/>
        <v>0</v>
      </c>
      <c r="N153" s="4" t="str">
        <f t="shared" si="23"/>
        <v/>
      </c>
    </row>
    <row r="154" spans="12:14" ht="30" customHeight="1">
      <c r="M154" s="4">
        <f t="shared" si="22"/>
        <v>0</v>
      </c>
      <c r="N154" s="4" t="str">
        <f t="shared" si="23"/>
        <v/>
      </c>
    </row>
    <row r="155" spans="12:14" ht="30" customHeight="1">
      <c r="M155" s="4">
        <f t="shared" si="22"/>
        <v>0</v>
      </c>
      <c r="N155" s="4" t="str">
        <f t="shared" si="23"/>
        <v/>
      </c>
    </row>
    <row r="156" spans="12:14" ht="30" customHeight="1">
      <c r="M156" s="4">
        <f t="shared" si="22"/>
        <v>0</v>
      </c>
      <c r="N156" s="4" t="str">
        <f t="shared" si="23"/>
        <v/>
      </c>
    </row>
    <row r="157" spans="12:14" ht="30" customHeight="1">
      <c r="M157" s="4">
        <f t="shared" si="22"/>
        <v>0</v>
      </c>
      <c r="N157" s="4" t="str">
        <f t="shared" si="23"/>
        <v/>
      </c>
    </row>
    <row r="158" spans="12:14" ht="30" customHeight="1">
      <c r="M158" s="4">
        <f t="shared" si="22"/>
        <v>0</v>
      </c>
      <c r="N158" s="4" t="str">
        <f t="shared" si="23"/>
        <v/>
      </c>
    </row>
    <row r="159" spans="12:14" ht="30" customHeight="1">
      <c r="M159" s="4">
        <f t="shared" si="22"/>
        <v>0</v>
      </c>
      <c r="N159" s="4" t="str">
        <f t="shared" si="23"/>
        <v/>
      </c>
    </row>
    <row r="160" spans="12:14" ht="30" customHeight="1">
      <c r="M160" s="4">
        <f t="shared" si="22"/>
        <v>0</v>
      </c>
      <c r="N160" s="4" t="str">
        <f t="shared" si="23"/>
        <v/>
      </c>
    </row>
    <row r="161" spans="13:14" ht="30" customHeight="1">
      <c r="M161" s="4">
        <f t="shared" si="22"/>
        <v>0</v>
      </c>
      <c r="N161" s="4" t="str">
        <f t="shared" si="23"/>
        <v/>
      </c>
    </row>
    <row r="162" spans="13:14" ht="30" customHeight="1">
      <c r="M162" s="4">
        <f t="shared" si="22"/>
        <v>0</v>
      </c>
      <c r="N162" s="4" t="str">
        <f t="shared" si="23"/>
        <v/>
      </c>
    </row>
    <row r="163" spans="13:14" ht="30" customHeight="1">
      <c r="M163" s="4">
        <f t="shared" si="22"/>
        <v>0</v>
      </c>
      <c r="N163" s="4" t="str">
        <f t="shared" si="23"/>
        <v/>
      </c>
    </row>
    <row r="164" spans="13:14" ht="30" customHeight="1">
      <c r="M164" s="4">
        <f t="shared" si="22"/>
        <v>0</v>
      </c>
      <c r="N164" s="4" t="str">
        <f t="shared" si="23"/>
        <v/>
      </c>
    </row>
    <row r="165" spans="13:14" ht="30" customHeight="1">
      <c r="M165" s="4">
        <f t="shared" si="22"/>
        <v>0</v>
      </c>
      <c r="N165" s="4" t="str">
        <f t="shared" si="23"/>
        <v/>
      </c>
    </row>
    <row r="166" spans="13:14" ht="30" customHeight="1">
      <c r="M166" s="4">
        <f t="shared" si="22"/>
        <v>0</v>
      </c>
      <c r="N166" s="4" t="str">
        <f t="shared" si="23"/>
        <v/>
      </c>
    </row>
    <row r="167" spans="13:14" ht="30" customHeight="1">
      <c r="M167" s="4">
        <f t="shared" si="22"/>
        <v>0</v>
      </c>
      <c r="N167" s="4" t="str">
        <f t="shared" si="23"/>
        <v/>
      </c>
    </row>
    <row r="168" spans="13:14" ht="30" customHeight="1">
      <c r="M168" s="4">
        <f t="shared" si="22"/>
        <v>0</v>
      </c>
      <c r="N168" s="4" t="str">
        <f t="shared" si="23"/>
        <v/>
      </c>
    </row>
    <row r="169" spans="13:14" ht="30" customHeight="1">
      <c r="M169" s="4">
        <f t="shared" si="22"/>
        <v>0</v>
      </c>
      <c r="N169" s="4" t="str">
        <f t="shared" si="23"/>
        <v/>
      </c>
    </row>
    <row r="170" spans="13:14" ht="30" customHeight="1">
      <c r="M170" s="4">
        <f t="shared" si="22"/>
        <v>0</v>
      </c>
      <c r="N170" s="4" t="str">
        <f t="shared" si="23"/>
        <v/>
      </c>
    </row>
    <row r="171" spans="13:14" ht="30" customHeight="1">
      <c r="M171" s="4">
        <f t="shared" si="22"/>
        <v>0</v>
      </c>
      <c r="N171" s="4" t="str">
        <f t="shared" si="23"/>
        <v/>
      </c>
    </row>
    <row r="172" spans="13:14" ht="30" customHeight="1">
      <c r="M172" s="4">
        <f t="shared" si="22"/>
        <v>0</v>
      </c>
      <c r="N172" s="4" t="str">
        <f t="shared" si="23"/>
        <v/>
      </c>
    </row>
    <row r="173" spans="13:14" ht="30" customHeight="1">
      <c r="M173" s="4">
        <f t="shared" si="22"/>
        <v>0</v>
      </c>
      <c r="N173" s="4" t="str">
        <f t="shared" si="23"/>
        <v/>
      </c>
    </row>
    <row r="174" spans="13:14" ht="30" customHeight="1">
      <c r="M174" s="4">
        <f t="shared" si="22"/>
        <v>0</v>
      </c>
      <c r="N174" s="4" t="str">
        <f t="shared" si="23"/>
        <v/>
      </c>
    </row>
    <row r="175" spans="13:14" ht="30" customHeight="1">
      <c r="M175" s="4">
        <f t="shared" si="22"/>
        <v>0</v>
      </c>
      <c r="N175" s="4" t="str">
        <f t="shared" si="23"/>
        <v/>
      </c>
    </row>
    <row r="176" spans="13:14" ht="30" customHeight="1">
      <c r="M176" s="4">
        <f t="shared" si="22"/>
        <v>0</v>
      </c>
      <c r="N176" s="4" t="str">
        <f t="shared" si="23"/>
        <v/>
      </c>
    </row>
    <row r="177" spans="13:14" ht="30" customHeight="1">
      <c r="M177" s="4">
        <f t="shared" si="22"/>
        <v>0</v>
      </c>
      <c r="N177" s="4" t="str">
        <f t="shared" si="23"/>
        <v/>
      </c>
    </row>
    <row r="178" spans="13:14" ht="30" customHeight="1">
      <c r="M178" s="4">
        <f t="shared" si="22"/>
        <v>0</v>
      </c>
      <c r="N178" s="4" t="str">
        <f t="shared" si="23"/>
        <v/>
      </c>
    </row>
    <row r="179" spans="13:14" ht="30" customHeight="1">
      <c r="M179" s="4">
        <f t="shared" si="22"/>
        <v>0</v>
      </c>
      <c r="N179" s="4" t="str">
        <f t="shared" si="23"/>
        <v/>
      </c>
    </row>
    <row r="180" spans="13:14" ht="30" customHeight="1">
      <c r="M180" s="4">
        <f t="shared" si="22"/>
        <v>0</v>
      </c>
      <c r="N180" s="4" t="str">
        <f t="shared" si="23"/>
        <v/>
      </c>
    </row>
    <row r="181" spans="13:14" ht="30" customHeight="1">
      <c r="M181" s="4">
        <f t="shared" si="22"/>
        <v>0</v>
      </c>
      <c r="N181" s="4" t="str">
        <f t="shared" si="23"/>
        <v/>
      </c>
    </row>
    <row r="182" spans="13:14" ht="30" customHeight="1">
      <c r="M182" s="4">
        <f t="shared" si="22"/>
        <v>0</v>
      </c>
      <c r="N182" s="4" t="str">
        <f t="shared" si="23"/>
        <v/>
      </c>
    </row>
    <row r="183" spans="13:14" ht="30" customHeight="1">
      <c r="M183" s="4">
        <f t="shared" si="22"/>
        <v>0</v>
      </c>
      <c r="N183" s="4" t="str">
        <f t="shared" si="23"/>
        <v/>
      </c>
    </row>
    <row r="184" spans="13:14" ht="30" customHeight="1">
      <c r="M184" s="4">
        <f t="shared" si="22"/>
        <v>0</v>
      </c>
      <c r="N184" s="4" t="str">
        <f t="shared" si="23"/>
        <v/>
      </c>
    </row>
    <row r="185" spans="13:14" ht="30" customHeight="1">
      <c r="M185" s="4">
        <f t="shared" si="22"/>
        <v>0</v>
      </c>
      <c r="N185" s="4" t="str">
        <f t="shared" si="23"/>
        <v/>
      </c>
    </row>
    <row r="186" spans="13:14" ht="30" customHeight="1">
      <c r="M186" s="4">
        <f t="shared" si="22"/>
        <v>0</v>
      </c>
      <c r="N186" s="4" t="str">
        <f t="shared" si="23"/>
        <v/>
      </c>
    </row>
    <row r="187" spans="13:14" ht="30" customHeight="1">
      <c r="M187" s="4">
        <f t="shared" si="22"/>
        <v>0</v>
      </c>
      <c r="N187" s="4" t="str">
        <f t="shared" si="23"/>
        <v/>
      </c>
    </row>
    <row r="188" spans="13:14" ht="30" customHeight="1">
      <c r="M188" s="4">
        <f t="shared" si="22"/>
        <v>0</v>
      </c>
      <c r="N188" s="4" t="str">
        <f t="shared" si="23"/>
        <v/>
      </c>
    </row>
    <row r="189" spans="13:14" ht="30" customHeight="1">
      <c r="M189" s="4">
        <f t="shared" si="22"/>
        <v>0</v>
      </c>
      <c r="N189" s="4" t="str">
        <f t="shared" si="23"/>
        <v/>
      </c>
    </row>
    <row r="190" spans="13:14" ht="30" customHeight="1">
      <c r="M190" s="4">
        <f t="shared" si="22"/>
        <v>0</v>
      </c>
      <c r="N190" s="4" t="str">
        <f t="shared" si="23"/>
        <v/>
      </c>
    </row>
    <row r="191" spans="13:14" ht="30" customHeight="1">
      <c r="M191" s="4">
        <f t="shared" si="22"/>
        <v>0</v>
      </c>
      <c r="N191" s="4" t="str">
        <f t="shared" si="23"/>
        <v/>
      </c>
    </row>
    <row r="192" spans="13:14" ht="30" customHeight="1">
      <c r="M192" s="4">
        <f t="shared" si="22"/>
        <v>0</v>
      </c>
      <c r="N192" s="4" t="str">
        <f t="shared" si="23"/>
        <v/>
      </c>
    </row>
    <row r="193" spans="13:14" ht="30" customHeight="1">
      <c r="M193" s="4">
        <f t="shared" ref="M193:M256" si="24">IF(ISNUMBER(FIND("/",$B194,1)),MID($B194,1,FIND("/",$B194,1)-1),$B194)</f>
        <v>0</v>
      </c>
      <c r="N193" s="4" t="str">
        <f t="shared" ref="N193:N256" si="25">IF(ISNUMBER(FIND("/",$B194,1)),MID($B194,FIND("/",$B194,1)+1,LEN($B194)),"")</f>
        <v/>
      </c>
    </row>
    <row r="194" spans="13:14" ht="30" customHeight="1">
      <c r="M194" s="4">
        <f t="shared" si="24"/>
        <v>0</v>
      </c>
      <c r="N194" s="4" t="str">
        <f t="shared" si="25"/>
        <v/>
      </c>
    </row>
    <row r="195" spans="13:14" ht="30" customHeight="1">
      <c r="M195" s="4">
        <f t="shared" si="24"/>
        <v>0</v>
      </c>
      <c r="N195" s="4" t="str">
        <f t="shared" si="25"/>
        <v/>
      </c>
    </row>
    <row r="196" spans="13:14" ht="30" customHeight="1">
      <c r="M196" s="4">
        <f t="shared" si="24"/>
        <v>0</v>
      </c>
      <c r="N196" s="4" t="str">
        <f t="shared" si="25"/>
        <v/>
      </c>
    </row>
    <row r="197" spans="13:14" ht="30" customHeight="1">
      <c r="M197" s="4">
        <f t="shared" si="24"/>
        <v>0</v>
      </c>
      <c r="N197" s="4" t="str">
        <f t="shared" si="25"/>
        <v/>
      </c>
    </row>
    <row r="198" spans="13:14" ht="30" customHeight="1">
      <c r="M198" s="4">
        <f t="shared" si="24"/>
        <v>0</v>
      </c>
      <c r="N198" s="4" t="str">
        <f t="shared" si="25"/>
        <v/>
      </c>
    </row>
    <row r="199" spans="13:14" ht="30" customHeight="1">
      <c r="M199" s="4">
        <f t="shared" si="24"/>
        <v>0</v>
      </c>
      <c r="N199" s="4" t="str">
        <f t="shared" si="25"/>
        <v/>
      </c>
    </row>
    <row r="200" spans="13:14" ht="30" customHeight="1">
      <c r="M200" s="4">
        <f t="shared" si="24"/>
        <v>0</v>
      </c>
      <c r="N200" s="4" t="str">
        <f t="shared" si="25"/>
        <v/>
      </c>
    </row>
    <row r="201" spans="13:14" ht="30" customHeight="1">
      <c r="M201" s="4">
        <f t="shared" si="24"/>
        <v>0</v>
      </c>
      <c r="N201" s="4" t="str">
        <f t="shared" si="25"/>
        <v/>
      </c>
    </row>
    <row r="202" spans="13:14" ht="30" customHeight="1">
      <c r="M202" s="4">
        <f t="shared" si="24"/>
        <v>0</v>
      </c>
      <c r="N202" s="4" t="str">
        <f t="shared" si="25"/>
        <v/>
      </c>
    </row>
    <row r="203" spans="13:14" ht="30" customHeight="1">
      <c r="M203" s="4">
        <f t="shared" si="24"/>
        <v>0</v>
      </c>
      <c r="N203" s="4" t="str">
        <f t="shared" si="25"/>
        <v/>
      </c>
    </row>
    <row r="204" spans="13:14" ht="30" customHeight="1">
      <c r="M204" s="4">
        <f t="shared" si="24"/>
        <v>0</v>
      </c>
      <c r="N204" s="4" t="str">
        <f t="shared" si="25"/>
        <v/>
      </c>
    </row>
    <row r="205" spans="13:14" ht="30" customHeight="1">
      <c r="M205" s="4">
        <f t="shared" si="24"/>
        <v>0</v>
      </c>
      <c r="N205" s="4" t="str">
        <f t="shared" si="25"/>
        <v/>
      </c>
    </row>
    <row r="206" spans="13:14" ht="30" customHeight="1">
      <c r="M206" s="4">
        <f t="shared" si="24"/>
        <v>0</v>
      </c>
      <c r="N206" s="4" t="str">
        <f t="shared" si="25"/>
        <v/>
      </c>
    </row>
    <row r="207" spans="13:14" ht="30" customHeight="1">
      <c r="M207" s="4">
        <f t="shared" si="24"/>
        <v>0</v>
      </c>
      <c r="N207" s="4" t="str">
        <f t="shared" si="25"/>
        <v/>
      </c>
    </row>
    <row r="208" spans="13:14" ht="30" customHeight="1">
      <c r="M208" s="4">
        <f t="shared" si="24"/>
        <v>0</v>
      </c>
      <c r="N208" s="4" t="str">
        <f t="shared" si="25"/>
        <v/>
      </c>
    </row>
    <row r="209" spans="13:14" ht="30" customHeight="1">
      <c r="M209" s="4">
        <f t="shared" si="24"/>
        <v>0</v>
      </c>
      <c r="N209" s="4" t="str">
        <f t="shared" si="25"/>
        <v/>
      </c>
    </row>
    <row r="210" spans="13:14" ht="30" customHeight="1">
      <c r="M210" s="4">
        <f t="shared" si="24"/>
        <v>0</v>
      </c>
      <c r="N210" s="4" t="str">
        <f t="shared" si="25"/>
        <v/>
      </c>
    </row>
    <row r="211" spans="13:14" ht="30" customHeight="1">
      <c r="M211" s="4">
        <f t="shared" si="24"/>
        <v>0</v>
      </c>
      <c r="N211" s="4" t="str">
        <f t="shared" si="25"/>
        <v/>
      </c>
    </row>
    <row r="212" spans="13:14" ht="30" customHeight="1">
      <c r="M212" s="4">
        <f t="shared" si="24"/>
        <v>0</v>
      </c>
      <c r="N212" s="4" t="str">
        <f t="shared" si="25"/>
        <v/>
      </c>
    </row>
    <row r="213" spans="13:14" ht="30" customHeight="1">
      <c r="M213" s="4">
        <f t="shared" si="24"/>
        <v>0</v>
      </c>
      <c r="N213" s="4" t="str">
        <f t="shared" si="25"/>
        <v/>
      </c>
    </row>
    <row r="214" spans="13:14" ht="30" customHeight="1">
      <c r="M214" s="4">
        <f t="shared" si="24"/>
        <v>0</v>
      </c>
      <c r="N214" s="4" t="str">
        <f t="shared" si="25"/>
        <v/>
      </c>
    </row>
    <row r="215" spans="13:14" ht="30" customHeight="1">
      <c r="M215" s="4">
        <f t="shared" si="24"/>
        <v>0</v>
      </c>
      <c r="N215" s="4" t="str">
        <f t="shared" si="25"/>
        <v/>
      </c>
    </row>
    <row r="216" spans="13:14" ht="30" customHeight="1">
      <c r="M216" s="4">
        <f t="shared" si="24"/>
        <v>0</v>
      </c>
      <c r="N216" s="4" t="str">
        <f t="shared" si="25"/>
        <v/>
      </c>
    </row>
    <row r="217" spans="13:14" ht="30" customHeight="1">
      <c r="M217" s="4">
        <f t="shared" si="24"/>
        <v>0</v>
      </c>
      <c r="N217" s="4" t="str">
        <f t="shared" si="25"/>
        <v/>
      </c>
    </row>
    <row r="218" spans="13:14" ht="30" customHeight="1">
      <c r="M218" s="4">
        <f t="shared" si="24"/>
        <v>0</v>
      </c>
      <c r="N218" s="4" t="str">
        <f t="shared" si="25"/>
        <v/>
      </c>
    </row>
    <row r="219" spans="13:14" ht="30" customHeight="1">
      <c r="M219" s="4">
        <f t="shared" si="24"/>
        <v>0</v>
      </c>
      <c r="N219" s="4" t="str">
        <f t="shared" si="25"/>
        <v/>
      </c>
    </row>
    <row r="220" spans="13:14" ht="30" customHeight="1">
      <c r="M220" s="4">
        <f t="shared" si="24"/>
        <v>0</v>
      </c>
      <c r="N220" s="4" t="str">
        <f t="shared" si="25"/>
        <v/>
      </c>
    </row>
    <row r="221" spans="13:14" ht="30" customHeight="1">
      <c r="M221" s="4">
        <f t="shared" si="24"/>
        <v>0</v>
      </c>
      <c r="N221" s="4" t="str">
        <f t="shared" si="25"/>
        <v/>
      </c>
    </row>
    <row r="222" spans="13:14" ht="30" customHeight="1">
      <c r="M222" s="4">
        <f t="shared" si="24"/>
        <v>0</v>
      </c>
      <c r="N222" s="4" t="str">
        <f t="shared" si="25"/>
        <v/>
      </c>
    </row>
    <row r="223" spans="13:14" ht="30" customHeight="1">
      <c r="M223" s="4">
        <f t="shared" si="24"/>
        <v>0</v>
      </c>
      <c r="N223" s="4" t="str">
        <f t="shared" si="25"/>
        <v/>
      </c>
    </row>
    <row r="224" spans="13:14" ht="30" customHeight="1">
      <c r="M224" s="4">
        <f t="shared" si="24"/>
        <v>0</v>
      </c>
      <c r="N224" s="4" t="str">
        <f t="shared" si="25"/>
        <v/>
      </c>
    </row>
    <row r="225" spans="12:14" ht="30" customHeight="1">
      <c r="M225" s="4">
        <f t="shared" si="24"/>
        <v>0</v>
      </c>
      <c r="N225" s="4" t="str">
        <f t="shared" si="25"/>
        <v/>
      </c>
    </row>
    <row r="226" spans="12:14" ht="30" customHeight="1">
      <c r="M226" s="4">
        <f t="shared" si="24"/>
        <v>0</v>
      </c>
      <c r="N226" s="4" t="str">
        <f t="shared" si="25"/>
        <v/>
      </c>
    </row>
    <row r="227" spans="12:14" ht="30" customHeight="1">
      <c r="M227" s="4">
        <f t="shared" si="24"/>
        <v>0</v>
      </c>
      <c r="N227" s="4" t="str">
        <f t="shared" si="25"/>
        <v/>
      </c>
    </row>
    <row r="228" spans="12:14" ht="30" customHeight="1">
      <c r="M228" s="4">
        <f t="shared" si="24"/>
        <v>0</v>
      </c>
      <c r="N228" s="4" t="str">
        <f t="shared" si="25"/>
        <v/>
      </c>
    </row>
    <row r="229" spans="12:14" ht="30" customHeight="1">
      <c r="M229" s="4">
        <f t="shared" si="24"/>
        <v>0</v>
      </c>
      <c r="N229" s="4" t="str">
        <f t="shared" si="25"/>
        <v/>
      </c>
    </row>
    <row r="230" spans="12:14" ht="30" customHeight="1">
      <c r="M230" s="4">
        <f t="shared" si="24"/>
        <v>0</v>
      </c>
      <c r="N230" s="4" t="str">
        <f t="shared" si="25"/>
        <v/>
      </c>
    </row>
    <row r="231" spans="12:14" ht="30" customHeight="1">
      <c r="M231" s="4">
        <f t="shared" si="24"/>
        <v>0</v>
      </c>
      <c r="N231" s="4" t="str">
        <f t="shared" si="25"/>
        <v/>
      </c>
    </row>
    <row r="232" spans="12:14" ht="30" customHeight="1">
      <c r="L232" s="23"/>
      <c r="M232" s="4">
        <f t="shared" si="24"/>
        <v>0</v>
      </c>
      <c r="N232" s="4" t="str">
        <f t="shared" si="25"/>
        <v/>
      </c>
    </row>
    <row r="233" spans="12:14" ht="30" customHeight="1">
      <c r="L233" s="23"/>
      <c r="M233" s="4">
        <f t="shared" si="24"/>
        <v>0</v>
      </c>
      <c r="N233" s="4" t="str">
        <f t="shared" si="25"/>
        <v/>
      </c>
    </row>
    <row r="234" spans="12:14" ht="30" customHeight="1">
      <c r="L234" s="23"/>
      <c r="M234" s="4">
        <f t="shared" si="24"/>
        <v>0</v>
      </c>
      <c r="N234" s="4" t="str">
        <f t="shared" si="25"/>
        <v/>
      </c>
    </row>
    <row r="235" spans="12:14" ht="30" customHeight="1">
      <c r="L235" s="23"/>
      <c r="M235" s="4">
        <f t="shared" si="24"/>
        <v>0</v>
      </c>
      <c r="N235" s="4" t="str">
        <f t="shared" si="25"/>
        <v/>
      </c>
    </row>
    <row r="236" spans="12:14" ht="30" customHeight="1">
      <c r="L236" s="23"/>
      <c r="M236" s="4">
        <f t="shared" si="24"/>
        <v>0</v>
      </c>
      <c r="N236" s="4" t="str">
        <f t="shared" si="25"/>
        <v/>
      </c>
    </row>
    <row r="237" spans="12:14" ht="30" customHeight="1">
      <c r="L237" s="23"/>
      <c r="M237" s="4">
        <f t="shared" si="24"/>
        <v>0</v>
      </c>
      <c r="N237" s="4" t="str">
        <f t="shared" si="25"/>
        <v/>
      </c>
    </row>
    <row r="238" spans="12:14" ht="30" customHeight="1">
      <c r="L238" s="23"/>
      <c r="M238" s="4">
        <f t="shared" si="24"/>
        <v>0</v>
      </c>
      <c r="N238" s="4" t="str">
        <f t="shared" si="25"/>
        <v/>
      </c>
    </row>
    <row r="239" spans="12:14" ht="30" customHeight="1">
      <c r="L239" s="23"/>
      <c r="M239" s="4">
        <f t="shared" si="24"/>
        <v>0</v>
      </c>
      <c r="N239" s="4" t="str">
        <f t="shared" si="25"/>
        <v/>
      </c>
    </row>
    <row r="240" spans="12:14" ht="30" customHeight="1">
      <c r="L240" s="23"/>
      <c r="M240" s="4">
        <f t="shared" si="24"/>
        <v>0</v>
      </c>
      <c r="N240" s="4" t="str">
        <f t="shared" si="25"/>
        <v/>
      </c>
    </row>
    <row r="241" spans="12:14" ht="30" customHeight="1">
      <c r="L241" s="23"/>
      <c r="M241" s="4">
        <f t="shared" si="24"/>
        <v>0</v>
      </c>
      <c r="N241" s="4" t="str">
        <f t="shared" si="25"/>
        <v/>
      </c>
    </row>
    <row r="242" spans="12:14" ht="30" customHeight="1">
      <c r="L242" s="23"/>
      <c r="M242" s="4">
        <f t="shared" si="24"/>
        <v>0</v>
      </c>
      <c r="N242" s="4" t="str">
        <f t="shared" si="25"/>
        <v/>
      </c>
    </row>
    <row r="243" spans="12:14" ht="30" customHeight="1">
      <c r="L243" s="23"/>
      <c r="M243" s="4">
        <f t="shared" si="24"/>
        <v>0</v>
      </c>
      <c r="N243" s="4" t="str">
        <f t="shared" si="25"/>
        <v/>
      </c>
    </row>
    <row r="244" spans="12:14" ht="30" customHeight="1">
      <c r="L244" s="23"/>
      <c r="M244" s="4">
        <f t="shared" si="24"/>
        <v>0</v>
      </c>
      <c r="N244" s="4" t="str">
        <f t="shared" si="25"/>
        <v/>
      </c>
    </row>
    <row r="245" spans="12:14" ht="30" customHeight="1">
      <c r="L245" s="23"/>
      <c r="M245" s="4">
        <f t="shared" si="24"/>
        <v>0</v>
      </c>
      <c r="N245" s="4" t="str">
        <f t="shared" si="25"/>
        <v/>
      </c>
    </row>
    <row r="246" spans="12:14" ht="30" customHeight="1">
      <c r="L246" s="23"/>
      <c r="M246" s="4">
        <f t="shared" si="24"/>
        <v>0</v>
      </c>
      <c r="N246" s="4" t="str">
        <f t="shared" si="25"/>
        <v/>
      </c>
    </row>
    <row r="247" spans="12:14" ht="30" customHeight="1">
      <c r="L247" s="23"/>
      <c r="M247" s="4">
        <f t="shared" si="24"/>
        <v>0</v>
      </c>
      <c r="N247" s="4" t="str">
        <f t="shared" si="25"/>
        <v/>
      </c>
    </row>
    <row r="248" spans="12:14" ht="30" customHeight="1">
      <c r="L248" s="23"/>
      <c r="M248" s="4">
        <f t="shared" si="24"/>
        <v>0</v>
      </c>
      <c r="N248" s="4" t="str">
        <f t="shared" si="25"/>
        <v/>
      </c>
    </row>
    <row r="249" spans="12:14" ht="30" customHeight="1">
      <c r="L249" s="23"/>
      <c r="M249" s="4">
        <f t="shared" si="24"/>
        <v>0</v>
      </c>
      <c r="N249" s="4" t="str">
        <f t="shared" si="25"/>
        <v/>
      </c>
    </row>
    <row r="250" spans="12:14" ht="30" customHeight="1">
      <c r="L250" s="23"/>
      <c r="M250" s="4">
        <f t="shared" si="24"/>
        <v>0</v>
      </c>
      <c r="N250" s="4" t="str">
        <f t="shared" si="25"/>
        <v/>
      </c>
    </row>
    <row r="251" spans="12:14" ht="30" customHeight="1">
      <c r="L251" s="23"/>
      <c r="M251" s="4">
        <f t="shared" si="24"/>
        <v>0</v>
      </c>
      <c r="N251" s="4" t="str">
        <f t="shared" si="25"/>
        <v/>
      </c>
    </row>
    <row r="252" spans="12:14" ht="30" customHeight="1">
      <c r="L252" s="23"/>
      <c r="M252" s="4">
        <f t="shared" si="24"/>
        <v>0</v>
      </c>
      <c r="N252" s="4" t="str">
        <f t="shared" si="25"/>
        <v/>
      </c>
    </row>
    <row r="253" spans="12:14" ht="30" customHeight="1">
      <c r="L253" s="41"/>
      <c r="M253" s="4">
        <f t="shared" si="24"/>
        <v>0</v>
      </c>
      <c r="N253" s="4" t="str">
        <f t="shared" si="25"/>
        <v/>
      </c>
    </row>
    <row r="254" spans="12:14" ht="30" customHeight="1">
      <c r="L254" s="41"/>
      <c r="M254" s="4">
        <f t="shared" si="24"/>
        <v>0</v>
      </c>
      <c r="N254" s="4" t="str">
        <f t="shared" si="25"/>
        <v/>
      </c>
    </row>
    <row r="255" spans="12:14" ht="30" customHeight="1">
      <c r="L255" s="41"/>
      <c r="M255" s="4">
        <f t="shared" si="24"/>
        <v>0</v>
      </c>
      <c r="N255" s="4" t="str">
        <f t="shared" si="25"/>
        <v/>
      </c>
    </row>
    <row r="256" spans="12:14" ht="30" customHeight="1">
      <c r="L256" s="41"/>
      <c r="M256" s="4">
        <f t="shared" si="24"/>
        <v>0</v>
      </c>
      <c r="N256" s="4" t="str">
        <f t="shared" si="25"/>
        <v/>
      </c>
    </row>
    <row r="257" spans="12:14" ht="30" customHeight="1">
      <c r="L257" s="41"/>
      <c r="M257" s="4">
        <f t="shared" ref="M257:M320" si="26">IF(ISNUMBER(FIND("/",$B258,1)),MID($B258,1,FIND("/",$B258,1)-1),$B258)</f>
        <v>0</v>
      </c>
      <c r="N257" s="4" t="str">
        <f t="shared" ref="N257:N320" si="27">IF(ISNUMBER(FIND("/",$B258,1)),MID($B258,FIND("/",$B258,1)+1,LEN($B258)),"")</f>
        <v/>
      </c>
    </row>
    <row r="258" spans="12:14" ht="30" customHeight="1">
      <c r="L258" s="41"/>
      <c r="M258" s="4">
        <f t="shared" si="26"/>
        <v>0</v>
      </c>
      <c r="N258" s="4" t="str">
        <f t="shared" si="27"/>
        <v/>
      </c>
    </row>
    <row r="259" spans="12:14" ht="30" customHeight="1">
      <c r="L259" s="41"/>
      <c r="M259" s="4">
        <f t="shared" si="26"/>
        <v>0</v>
      </c>
      <c r="N259" s="4" t="str">
        <f t="shared" si="27"/>
        <v/>
      </c>
    </row>
    <row r="260" spans="12:14" ht="30" customHeight="1">
      <c r="L260" s="41"/>
      <c r="M260" s="4">
        <f t="shared" si="26"/>
        <v>0</v>
      </c>
      <c r="N260" s="4" t="str">
        <f t="shared" si="27"/>
        <v/>
      </c>
    </row>
    <row r="261" spans="12:14" ht="30" customHeight="1">
      <c r="L261" s="41"/>
      <c r="M261" s="4">
        <f t="shared" si="26"/>
        <v>0</v>
      </c>
      <c r="N261" s="4" t="str">
        <f t="shared" si="27"/>
        <v/>
      </c>
    </row>
    <row r="262" spans="12:14" ht="30" customHeight="1">
      <c r="L262" s="41"/>
      <c r="M262" s="4">
        <f t="shared" si="26"/>
        <v>0</v>
      </c>
      <c r="N262" s="4" t="str">
        <f t="shared" si="27"/>
        <v/>
      </c>
    </row>
    <row r="263" spans="12:14" ht="30" customHeight="1">
      <c r="L263" s="41"/>
      <c r="M263" s="4">
        <f t="shared" si="26"/>
        <v>0</v>
      </c>
      <c r="N263" s="4" t="str">
        <f t="shared" si="27"/>
        <v/>
      </c>
    </row>
    <row r="264" spans="12:14" ht="30" customHeight="1">
      <c r="L264" s="41"/>
      <c r="M264" s="4">
        <f t="shared" si="26"/>
        <v>0</v>
      </c>
      <c r="N264" s="4" t="str">
        <f t="shared" si="27"/>
        <v/>
      </c>
    </row>
    <row r="265" spans="12:14" ht="30" customHeight="1">
      <c r="L265" s="41"/>
      <c r="M265" s="4">
        <f t="shared" si="26"/>
        <v>0</v>
      </c>
      <c r="N265" s="4" t="str">
        <f t="shared" si="27"/>
        <v/>
      </c>
    </row>
    <row r="266" spans="12:14" ht="30" customHeight="1">
      <c r="L266" s="41"/>
      <c r="M266" s="4">
        <f t="shared" si="26"/>
        <v>0</v>
      </c>
      <c r="N266" s="4" t="str">
        <f t="shared" si="27"/>
        <v/>
      </c>
    </row>
    <row r="267" spans="12:14" ht="30" customHeight="1">
      <c r="L267" s="41"/>
      <c r="M267" s="4">
        <f t="shared" si="26"/>
        <v>0</v>
      </c>
      <c r="N267" s="4" t="str">
        <f t="shared" si="27"/>
        <v/>
      </c>
    </row>
    <row r="268" spans="12:14" ht="30" customHeight="1">
      <c r="L268" s="41"/>
      <c r="M268" s="4">
        <f t="shared" si="26"/>
        <v>0</v>
      </c>
      <c r="N268" s="4" t="str">
        <f t="shared" si="27"/>
        <v/>
      </c>
    </row>
    <row r="269" spans="12:14" ht="30" customHeight="1">
      <c r="L269" s="41"/>
      <c r="M269" s="4">
        <f t="shared" si="26"/>
        <v>0</v>
      </c>
      <c r="N269" s="4" t="str">
        <f t="shared" si="27"/>
        <v/>
      </c>
    </row>
    <row r="270" spans="12:14" ht="30" customHeight="1">
      <c r="L270" s="41"/>
      <c r="M270" s="4">
        <f t="shared" si="26"/>
        <v>0</v>
      </c>
      <c r="N270" s="4" t="str">
        <f t="shared" si="27"/>
        <v/>
      </c>
    </row>
    <row r="271" spans="12:14" ht="30" customHeight="1">
      <c r="L271" s="41"/>
      <c r="M271" s="4">
        <f t="shared" si="26"/>
        <v>0</v>
      </c>
      <c r="N271" s="4" t="str">
        <f t="shared" si="27"/>
        <v/>
      </c>
    </row>
    <row r="272" spans="12:14" ht="30" customHeight="1">
      <c r="L272" s="41"/>
      <c r="M272" s="4">
        <f t="shared" si="26"/>
        <v>0</v>
      </c>
      <c r="N272" s="4" t="str">
        <f t="shared" si="27"/>
        <v/>
      </c>
    </row>
    <row r="273" spans="12:14" ht="30" customHeight="1">
      <c r="L273" s="41"/>
      <c r="M273" s="4">
        <f t="shared" si="26"/>
        <v>0</v>
      </c>
      <c r="N273" s="4" t="str">
        <f t="shared" si="27"/>
        <v/>
      </c>
    </row>
    <row r="274" spans="12:14" ht="30" customHeight="1">
      <c r="L274" s="41"/>
      <c r="M274" s="4">
        <f t="shared" si="26"/>
        <v>0</v>
      </c>
      <c r="N274" s="4" t="str">
        <f t="shared" si="27"/>
        <v/>
      </c>
    </row>
    <row r="275" spans="12:14" ht="30" customHeight="1">
      <c r="L275" s="23"/>
      <c r="M275" s="4">
        <f t="shared" si="26"/>
        <v>0</v>
      </c>
      <c r="N275" s="4" t="str">
        <f t="shared" si="27"/>
        <v/>
      </c>
    </row>
    <row r="276" spans="12:14" ht="30" customHeight="1">
      <c r="L276" s="23"/>
      <c r="M276" s="4">
        <f t="shared" si="26"/>
        <v>0</v>
      </c>
      <c r="N276" s="4" t="str">
        <f t="shared" si="27"/>
        <v/>
      </c>
    </row>
    <row r="277" spans="12:14" ht="30" customHeight="1">
      <c r="L277" s="23"/>
      <c r="M277" s="4">
        <f t="shared" si="26"/>
        <v>0</v>
      </c>
      <c r="N277" s="4" t="str">
        <f t="shared" si="27"/>
        <v/>
      </c>
    </row>
    <row r="278" spans="12:14" ht="30" customHeight="1">
      <c r="L278" s="23"/>
      <c r="M278" s="4">
        <f t="shared" si="26"/>
        <v>0</v>
      </c>
      <c r="N278" s="4" t="str">
        <f t="shared" si="27"/>
        <v/>
      </c>
    </row>
    <row r="279" spans="12:14" ht="30" customHeight="1">
      <c r="L279" s="23"/>
      <c r="M279" s="4">
        <f t="shared" si="26"/>
        <v>0</v>
      </c>
      <c r="N279" s="4" t="str">
        <f t="shared" si="27"/>
        <v/>
      </c>
    </row>
    <row r="280" spans="12:14" ht="30" customHeight="1">
      <c r="L280" s="23"/>
      <c r="M280" s="4">
        <f t="shared" si="26"/>
        <v>0</v>
      </c>
      <c r="N280" s="4" t="str">
        <f t="shared" si="27"/>
        <v/>
      </c>
    </row>
    <row r="281" spans="12:14" ht="30" customHeight="1">
      <c r="L281" s="23"/>
      <c r="M281" s="4">
        <f t="shared" si="26"/>
        <v>0</v>
      </c>
      <c r="N281" s="4" t="str">
        <f t="shared" si="27"/>
        <v/>
      </c>
    </row>
    <row r="282" spans="12:14" ht="30" customHeight="1">
      <c r="M282" s="4">
        <f t="shared" si="26"/>
        <v>0</v>
      </c>
      <c r="N282" s="4" t="str">
        <f t="shared" si="27"/>
        <v/>
      </c>
    </row>
    <row r="283" spans="12:14" ht="30" customHeight="1">
      <c r="M283" s="4">
        <f t="shared" si="26"/>
        <v>0</v>
      </c>
      <c r="N283" s="4" t="str">
        <f t="shared" si="27"/>
        <v/>
      </c>
    </row>
    <row r="284" spans="12:14" ht="30" customHeight="1">
      <c r="M284" s="4">
        <f t="shared" si="26"/>
        <v>0</v>
      </c>
      <c r="N284" s="4" t="str">
        <f t="shared" si="27"/>
        <v/>
      </c>
    </row>
    <row r="285" spans="12:14" ht="30" customHeight="1">
      <c r="M285" s="4">
        <f t="shared" si="26"/>
        <v>0</v>
      </c>
      <c r="N285" s="4" t="str">
        <f t="shared" si="27"/>
        <v/>
      </c>
    </row>
    <row r="286" spans="12:14" ht="30" customHeight="1">
      <c r="M286" s="4">
        <f t="shared" si="26"/>
        <v>0</v>
      </c>
      <c r="N286" s="4" t="str">
        <f t="shared" si="27"/>
        <v/>
      </c>
    </row>
    <row r="287" spans="12:14" ht="30" customHeight="1">
      <c r="M287" s="4">
        <f t="shared" si="26"/>
        <v>0</v>
      </c>
      <c r="N287" s="4" t="str">
        <f t="shared" si="27"/>
        <v/>
      </c>
    </row>
    <row r="288" spans="12:14" ht="30" customHeight="1">
      <c r="M288" s="4">
        <f t="shared" si="26"/>
        <v>0</v>
      </c>
      <c r="N288" s="4" t="str">
        <f t="shared" si="27"/>
        <v/>
      </c>
    </row>
    <row r="289" spans="13:14" ht="30" customHeight="1">
      <c r="M289" s="4">
        <f t="shared" si="26"/>
        <v>0</v>
      </c>
      <c r="N289" s="4" t="str">
        <f t="shared" si="27"/>
        <v/>
      </c>
    </row>
    <row r="290" spans="13:14" ht="30" customHeight="1">
      <c r="M290" s="4">
        <f t="shared" si="26"/>
        <v>0</v>
      </c>
      <c r="N290" s="4" t="str">
        <f t="shared" si="27"/>
        <v/>
      </c>
    </row>
    <row r="291" spans="13:14" ht="30" customHeight="1">
      <c r="M291" s="4">
        <f t="shared" si="26"/>
        <v>0</v>
      </c>
      <c r="N291" s="4" t="str">
        <f t="shared" si="27"/>
        <v/>
      </c>
    </row>
    <row r="292" spans="13:14" ht="30" customHeight="1">
      <c r="M292" s="4">
        <f t="shared" si="26"/>
        <v>0</v>
      </c>
      <c r="N292" s="4" t="str">
        <f t="shared" si="27"/>
        <v/>
      </c>
    </row>
    <row r="293" spans="13:14" ht="30" customHeight="1">
      <c r="M293" s="4">
        <f t="shared" si="26"/>
        <v>0</v>
      </c>
      <c r="N293" s="4" t="str">
        <f t="shared" si="27"/>
        <v/>
      </c>
    </row>
    <row r="294" spans="13:14" ht="30" customHeight="1">
      <c r="M294" s="4">
        <f t="shared" si="26"/>
        <v>0</v>
      </c>
      <c r="N294" s="4" t="str">
        <f t="shared" si="27"/>
        <v/>
      </c>
    </row>
    <row r="295" spans="13:14" ht="30" customHeight="1">
      <c r="M295" s="4">
        <f t="shared" si="26"/>
        <v>0</v>
      </c>
      <c r="N295" s="4" t="str">
        <f t="shared" si="27"/>
        <v/>
      </c>
    </row>
    <row r="296" spans="13:14" ht="30" customHeight="1">
      <c r="M296" s="4">
        <f t="shared" si="26"/>
        <v>0</v>
      </c>
      <c r="N296" s="4" t="str">
        <f t="shared" si="27"/>
        <v/>
      </c>
    </row>
    <row r="297" spans="13:14" ht="30" customHeight="1">
      <c r="M297" s="4">
        <f t="shared" si="26"/>
        <v>0</v>
      </c>
      <c r="N297" s="4" t="str">
        <f t="shared" si="27"/>
        <v/>
      </c>
    </row>
    <row r="298" spans="13:14" ht="30" customHeight="1">
      <c r="M298" s="4">
        <f t="shared" si="26"/>
        <v>0</v>
      </c>
      <c r="N298" s="4" t="str">
        <f t="shared" si="27"/>
        <v/>
      </c>
    </row>
    <row r="299" spans="13:14" ht="30" customHeight="1">
      <c r="M299" s="4">
        <f t="shared" si="26"/>
        <v>0</v>
      </c>
      <c r="N299" s="4" t="str">
        <f t="shared" si="27"/>
        <v/>
      </c>
    </row>
    <row r="300" spans="13:14" ht="30" customHeight="1">
      <c r="M300" s="4">
        <f t="shared" si="26"/>
        <v>0</v>
      </c>
      <c r="N300" s="4" t="str">
        <f t="shared" si="27"/>
        <v/>
      </c>
    </row>
    <row r="301" spans="13:14" ht="30" customHeight="1">
      <c r="M301" s="4">
        <f t="shared" si="26"/>
        <v>0</v>
      </c>
      <c r="N301" s="4" t="str">
        <f t="shared" si="27"/>
        <v/>
      </c>
    </row>
    <row r="302" spans="13:14" ht="30" customHeight="1">
      <c r="M302" s="4">
        <f t="shared" si="26"/>
        <v>0</v>
      </c>
      <c r="N302" s="4" t="str">
        <f t="shared" si="27"/>
        <v/>
      </c>
    </row>
    <row r="303" spans="13:14" ht="30" customHeight="1">
      <c r="M303" s="4">
        <f t="shared" si="26"/>
        <v>0</v>
      </c>
      <c r="N303" s="4" t="str">
        <f t="shared" si="27"/>
        <v/>
      </c>
    </row>
    <row r="304" spans="13:14" ht="30" customHeight="1">
      <c r="M304" s="4">
        <f t="shared" si="26"/>
        <v>0</v>
      </c>
      <c r="N304" s="4" t="str">
        <f t="shared" si="27"/>
        <v/>
      </c>
    </row>
    <row r="305" spans="13:14" ht="30" customHeight="1">
      <c r="M305" s="4">
        <f t="shared" si="26"/>
        <v>0</v>
      </c>
      <c r="N305" s="4" t="str">
        <f t="shared" si="27"/>
        <v/>
      </c>
    </row>
    <row r="306" spans="13:14" ht="30" customHeight="1">
      <c r="M306" s="4">
        <f t="shared" si="26"/>
        <v>0</v>
      </c>
      <c r="N306" s="4" t="str">
        <f t="shared" si="27"/>
        <v/>
      </c>
    </row>
    <row r="307" spans="13:14" ht="30" customHeight="1">
      <c r="M307" s="4">
        <f t="shared" si="26"/>
        <v>0</v>
      </c>
      <c r="N307" s="4" t="str">
        <f t="shared" si="27"/>
        <v/>
      </c>
    </row>
    <row r="308" spans="13:14" ht="30" customHeight="1">
      <c r="M308" s="4">
        <f t="shared" si="26"/>
        <v>0</v>
      </c>
      <c r="N308" s="4" t="str">
        <f t="shared" si="27"/>
        <v/>
      </c>
    </row>
    <row r="309" spans="13:14" ht="30" customHeight="1">
      <c r="M309" s="4">
        <f t="shared" si="26"/>
        <v>0</v>
      </c>
      <c r="N309" s="4" t="str">
        <f t="shared" si="27"/>
        <v/>
      </c>
    </row>
    <row r="310" spans="13:14" ht="30" customHeight="1">
      <c r="M310" s="4">
        <f t="shared" si="26"/>
        <v>0</v>
      </c>
      <c r="N310" s="4" t="str">
        <f t="shared" si="27"/>
        <v/>
      </c>
    </row>
    <row r="311" spans="13:14" ht="30" customHeight="1">
      <c r="M311" s="4">
        <f t="shared" si="26"/>
        <v>0</v>
      </c>
      <c r="N311" s="4" t="str">
        <f t="shared" si="27"/>
        <v/>
      </c>
    </row>
    <row r="312" spans="13:14" ht="30" customHeight="1">
      <c r="M312" s="4">
        <f t="shared" si="26"/>
        <v>0</v>
      </c>
      <c r="N312" s="4" t="str">
        <f t="shared" si="27"/>
        <v/>
      </c>
    </row>
    <row r="313" spans="13:14" ht="30" customHeight="1">
      <c r="M313" s="4">
        <f t="shared" si="26"/>
        <v>0</v>
      </c>
      <c r="N313" s="4" t="str">
        <f t="shared" si="27"/>
        <v/>
      </c>
    </row>
    <row r="314" spans="13:14" ht="30" customHeight="1">
      <c r="M314" s="4">
        <f t="shared" si="26"/>
        <v>0</v>
      </c>
      <c r="N314" s="4" t="str">
        <f t="shared" si="27"/>
        <v/>
      </c>
    </row>
    <row r="315" spans="13:14" ht="30" customHeight="1">
      <c r="M315" s="4">
        <f t="shared" si="26"/>
        <v>0</v>
      </c>
      <c r="N315" s="4" t="str">
        <f t="shared" si="27"/>
        <v/>
      </c>
    </row>
    <row r="316" spans="13:14" ht="30" customHeight="1">
      <c r="M316" s="4">
        <f t="shared" si="26"/>
        <v>0</v>
      </c>
      <c r="N316" s="4" t="str">
        <f t="shared" si="27"/>
        <v/>
      </c>
    </row>
    <row r="317" spans="13:14" ht="30" customHeight="1">
      <c r="M317" s="4">
        <f t="shared" si="26"/>
        <v>0</v>
      </c>
      <c r="N317" s="4" t="str">
        <f t="shared" si="27"/>
        <v/>
      </c>
    </row>
    <row r="318" spans="13:14" ht="30" customHeight="1">
      <c r="M318" s="4">
        <f t="shared" si="26"/>
        <v>0</v>
      </c>
      <c r="N318" s="4" t="str">
        <f t="shared" si="27"/>
        <v/>
      </c>
    </row>
    <row r="319" spans="13:14" ht="30" customHeight="1">
      <c r="M319" s="4">
        <f t="shared" si="26"/>
        <v>0</v>
      </c>
      <c r="N319" s="4" t="str">
        <f t="shared" si="27"/>
        <v/>
      </c>
    </row>
    <row r="320" spans="13:14" ht="30" customHeight="1">
      <c r="M320" s="4">
        <f t="shared" si="26"/>
        <v>0</v>
      </c>
      <c r="N320" s="4" t="str">
        <f t="shared" si="27"/>
        <v/>
      </c>
    </row>
    <row r="321" spans="13:14" ht="30" customHeight="1">
      <c r="M321" s="4">
        <f t="shared" ref="M321:M359" si="28">IF(ISNUMBER(FIND("/",$B322,1)),MID($B322,1,FIND("/",$B322,1)-1),$B322)</f>
        <v>0</v>
      </c>
      <c r="N321" s="4" t="str">
        <f t="shared" ref="N321:N359" si="29">IF(ISNUMBER(FIND("/",$B322,1)),MID($B322,FIND("/",$B322,1)+1,LEN($B322)),"")</f>
        <v/>
      </c>
    </row>
    <row r="322" spans="13:14" ht="30" customHeight="1">
      <c r="M322" s="4">
        <f t="shared" si="28"/>
        <v>0</v>
      </c>
      <c r="N322" s="4" t="str">
        <f t="shared" si="29"/>
        <v/>
      </c>
    </row>
    <row r="323" spans="13:14" ht="30" customHeight="1">
      <c r="M323" s="4">
        <f t="shared" si="28"/>
        <v>0</v>
      </c>
      <c r="N323" s="4" t="str">
        <f t="shared" si="29"/>
        <v/>
      </c>
    </row>
    <row r="324" spans="13:14" ht="30" customHeight="1">
      <c r="M324" s="4">
        <f t="shared" si="28"/>
        <v>0</v>
      </c>
      <c r="N324" s="4" t="str">
        <f t="shared" si="29"/>
        <v/>
      </c>
    </row>
    <row r="325" spans="13:14" ht="30" customHeight="1">
      <c r="M325" s="4">
        <f t="shared" si="28"/>
        <v>0</v>
      </c>
      <c r="N325" s="4" t="str">
        <f t="shared" si="29"/>
        <v/>
      </c>
    </row>
    <row r="326" spans="13:14" ht="30" customHeight="1">
      <c r="M326" s="4">
        <f t="shared" si="28"/>
        <v>0</v>
      </c>
      <c r="N326" s="4" t="str">
        <f t="shared" si="29"/>
        <v/>
      </c>
    </row>
    <row r="327" spans="13:14" ht="30" customHeight="1">
      <c r="M327" s="4">
        <f t="shared" si="28"/>
        <v>0</v>
      </c>
      <c r="N327" s="4" t="str">
        <f t="shared" si="29"/>
        <v/>
      </c>
    </row>
    <row r="328" spans="13:14" ht="30" customHeight="1">
      <c r="M328" s="4">
        <f t="shared" si="28"/>
        <v>0</v>
      </c>
      <c r="N328" s="4" t="str">
        <f t="shared" si="29"/>
        <v/>
      </c>
    </row>
    <row r="329" spans="13:14" ht="30" customHeight="1">
      <c r="M329" s="4">
        <f t="shared" si="28"/>
        <v>0</v>
      </c>
      <c r="N329" s="4" t="str">
        <f t="shared" si="29"/>
        <v/>
      </c>
    </row>
    <row r="330" spans="13:14" ht="30" customHeight="1">
      <c r="M330" s="4">
        <f t="shared" si="28"/>
        <v>0</v>
      </c>
      <c r="N330" s="4" t="str">
        <f t="shared" si="29"/>
        <v/>
      </c>
    </row>
    <row r="331" spans="13:14" ht="30" customHeight="1">
      <c r="M331" s="4">
        <f t="shared" si="28"/>
        <v>0</v>
      </c>
      <c r="N331" s="4" t="str">
        <f t="shared" si="29"/>
        <v/>
      </c>
    </row>
    <row r="332" spans="13:14" ht="30" customHeight="1">
      <c r="M332" s="4">
        <f t="shared" si="28"/>
        <v>0</v>
      </c>
      <c r="N332" s="4" t="str">
        <f t="shared" si="29"/>
        <v/>
      </c>
    </row>
    <row r="333" spans="13:14" ht="30" customHeight="1">
      <c r="M333" s="4">
        <f t="shared" si="28"/>
        <v>0</v>
      </c>
      <c r="N333" s="4" t="str">
        <f t="shared" si="29"/>
        <v/>
      </c>
    </row>
    <row r="334" spans="13:14" ht="30" customHeight="1">
      <c r="M334" s="4">
        <f t="shared" si="28"/>
        <v>0</v>
      </c>
      <c r="N334" s="4" t="str">
        <f t="shared" si="29"/>
        <v/>
      </c>
    </row>
    <row r="335" spans="13:14" ht="30" customHeight="1">
      <c r="M335" s="4">
        <f t="shared" si="28"/>
        <v>0</v>
      </c>
      <c r="N335" s="4" t="str">
        <f t="shared" si="29"/>
        <v/>
      </c>
    </row>
    <row r="336" spans="13:14" ht="30" customHeight="1">
      <c r="M336" s="4">
        <f t="shared" si="28"/>
        <v>0</v>
      </c>
      <c r="N336" s="4" t="str">
        <f t="shared" si="29"/>
        <v/>
      </c>
    </row>
    <row r="337" spans="12:14" ht="30" customHeight="1">
      <c r="M337" s="4">
        <f t="shared" si="28"/>
        <v>0</v>
      </c>
      <c r="N337" s="4" t="str">
        <f t="shared" si="29"/>
        <v/>
      </c>
    </row>
    <row r="338" spans="12:14" ht="30" customHeight="1">
      <c r="M338" s="4">
        <f t="shared" si="28"/>
        <v>0</v>
      </c>
      <c r="N338" s="4" t="str">
        <f t="shared" si="29"/>
        <v/>
      </c>
    </row>
    <row r="339" spans="12:14" ht="30" customHeight="1">
      <c r="M339" s="4">
        <f t="shared" si="28"/>
        <v>0</v>
      </c>
      <c r="N339" s="4" t="str">
        <f t="shared" si="29"/>
        <v/>
      </c>
    </row>
    <row r="340" spans="12:14" ht="30" customHeight="1">
      <c r="M340" s="4">
        <f t="shared" si="28"/>
        <v>0</v>
      </c>
      <c r="N340" s="4" t="str">
        <f t="shared" si="29"/>
        <v/>
      </c>
    </row>
    <row r="341" spans="12:14" ht="30" customHeight="1">
      <c r="M341" s="4">
        <f t="shared" si="28"/>
        <v>0</v>
      </c>
      <c r="N341" s="4" t="str">
        <f t="shared" si="29"/>
        <v/>
      </c>
    </row>
    <row r="342" spans="12:14" ht="30" customHeight="1">
      <c r="M342" s="4">
        <f t="shared" si="28"/>
        <v>0</v>
      </c>
      <c r="N342" s="4" t="str">
        <f t="shared" si="29"/>
        <v/>
      </c>
    </row>
    <row r="343" spans="12:14" ht="30" customHeight="1">
      <c r="M343" s="4">
        <f t="shared" si="28"/>
        <v>0</v>
      </c>
      <c r="N343" s="4" t="str">
        <f t="shared" si="29"/>
        <v/>
      </c>
    </row>
    <row r="344" spans="12:14" ht="30" customHeight="1">
      <c r="M344" s="4">
        <f t="shared" si="28"/>
        <v>0</v>
      </c>
      <c r="N344" s="4" t="str">
        <f t="shared" si="29"/>
        <v/>
      </c>
    </row>
    <row r="345" spans="12:14" ht="30" customHeight="1">
      <c r="M345" s="4">
        <f t="shared" si="28"/>
        <v>0</v>
      </c>
      <c r="N345" s="4" t="str">
        <f t="shared" si="29"/>
        <v/>
      </c>
    </row>
    <row r="346" spans="12:14" ht="30" customHeight="1">
      <c r="M346" s="4">
        <f t="shared" si="28"/>
        <v>0</v>
      </c>
      <c r="N346" s="4" t="str">
        <f t="shared" si="29"/>
        <v/>
      </c>
    </row>
    <row r="347" spans="12:14" ht="30" customHeight="1">
      <c r="M347" s="4">
        <f t="shared" si="28"/>
        <v>0</v>
      </c>
      <c r="N347" s="4" t="str">
        <f t="shared" si="29"/>
        <v/>
      </c>
    </row>
    <row r="348" spans="12:14" ht="30" customHeight="1">
      <c r="M348" s="4">
        <f t="shared" si="28"/>
        <v>0</v>
      </c>
      <c r="N348" s="4" t="str">
        <f t="shared" si="29"/>
        <v/>
      </c>
    </row>
    <row r="349" spans="12:14" ht="30" customHeight="1">
      <c r="M349" s="4">
        <f t="shared" si="28"/>
        <v>0</v>
      </c>
      <c r="N349" s="4" t="str">
        <f t="shared" si="29"/>
        <v/>
      </c>
    </row>
    <row r="350" spans="12:14" ht="30" customHeight="1">
      <c r="M350" s="4">
        <f t="shared" si="28"/>
        <v>0</v>
      </c>
      <c r="N350" s="4" t="str">
        <f t="shared" si="29"/>
        <v/>
      </c>
    </row>
    <row r="351" spans="12:14" ht="30" customHeight="1">
      <c r="M351" s="4">
        <f t="shared" si="28"/>
        <v>0</v>
      </c>
      <c r="N351" s="4" t="str">
        <f t="shared" si="29"/>
        <v/>
      </c>
    </row>
    <row r="352" spans="12:14" ht="30" customHeight="1">
      <c r="L352" s="24"/>
      <c r="M352" s="4">
        <f t="shared" si="28"/>
        <v>0</v>
      </c>
      <c r="N352" s="4" t="str">
        <f t="shared" si="29"/>
        <v/>
      </c>
    </row>
    <row r="353" spans="12:14" ht="30" customHeight="1">
      <c r="L353" s="24"/>
      <c r="M353" s="4">
        <f t="shared" si="28"/>
        <v>0</v>
      </c>
      <c r="N353" s="4" t="str">
        <f t="shared" si="29"/>
        <v/>
      </c>
    </row>
    <row r="354" spans="12:14" ht="30" customHeight="1">
      <c r="L354" s="24"/>
      <c r="M354" s="4">
        <f t="shared" si="28"/>
        <v>0</v>
      </c>
      <c r="N354" s="4" t="str">
        <f t="shared" si="29"/>
        <v/>
      </c>
    </row>
    <row r="355" spans="12:14" ht="30" customHeight="1">
      <c r="L355" s="63"/>
      <c r="M355" s="4">
        <f t="shared" si="28"/>
        <v>0</v>
      </c>
      <c r="N355" s="4" t="str">
        <f t="shared" si="29"/>
        <v/>
      </c>
    </row>
    <row r="356" spans="12:14" ht="30" customHeight="1">
      <c r="L356" s="65"/>
      <c r="M356" s="4">
        <f t="shared" si="28"/>
        <v>0</v>
      </c>
      <c r="N356" s="4" t="str">
        <f t="shared" si="29"/>
        <v/>
      </c>
    </row>
    <row r="357" spans="12:14" ht="30" customHeight="1">
      <c r="L357" s="65"/>
      <c r="M357" s="4">
        <f t="shared" si="28"/>
        <v>0</v>
      </c>
      <c r="N357" s="4" t="str">
        <f t="shared" si="29"/>
        <v/>
      </c>
    </row>
    <row r="358" spans="12:14" ht="30" customHeight="1">
      <c r="L358" s="63"/>
      <c r="M358" s="4">
        <f t="shared" si="28"/>
        <v>0</v>
      </c>
      <c r="N358" s="4" t="str">
        <f t="shared" si="29"/>
        <v/>
      </c>
    </row>
    <row r="359" spans="12:14" ht="30" customHeight="1">
      <c r="L359" s="63"/>
      <c r="M359" s="4">
        <f t="shared" si="28"/>
        <v>0</v>
      </c>
      <c r="N359" s="4" t="str">
        <f t="shared" si="29"/>
        <v/>
      </c>
    </row>
    <row r="360" spans="12:14" ht="30" customHeight="1">
      <c r="L360" s="63"/>
    </row>
    <row r="361" spans="12:14" ht="30" customHeight="1">
      <c r="L361" s="63"/>
    </row>
    <row r="362" spans="12:14" ht="30" customHeight="1">
      <c r="L362" s="64"/>
    </row>
    <row r="363" spans="12:14" ht="30" customHeight="1">
      <c r="L363" s="64"/>
    </row>
  </sheetData>
  <sortState ref="A5:I32">
    <sortCondition ref="D5:D32"/>
  </sortState>
  <mergeCells count="3">
    <mergeCell ref="A1:H1"/>
    <mergeCell ref="A3:G3"/>
    <mergeCell ref="A91:B91"/>
  </mergeCells>
  <phoneticPr fontId="0" type="noConversion"/>
  <conditionalFormatting sqref="E5:F5">
    <cfRule type="containsText" dxfId="1286" priority="45" operator="containsText" text="CADUCADO">
      <formula>NOT(ISERROR(SEARCH("CADUCADO",E5)))</formula>
    </cfRule>
    <cfRule type="expression" dxfId="1285" priority="46">
      <formula xml:space="preserve"> CADUCADO</formula>
    </cfRule>
  </conditionalFormatting>
  <conditionalFormatting sqref="E5:E76">
    <cfRule type="containsText" dxfId="1284" priority="43" operator="containsText" text="CADUCADO">
      <formula>NOT(ISERROR(SEARCH("CADUCADO",E5)))</formula>
    </cfRule>
  </conditionalFormatting>
  <conditionalFormatting sqref="F5:F76">
    <cfRule type="containsText" dxfId="1283" priority="42" operator="containsText" text="ALERTA">
      <formula>NOT(ISERROR(SEARCH("ALERTA",F5)))</formula>
    </cfRule>
  </conditionalFormatting>
  <hyperlinks>
    <hyperlink ref="A1:H1" location="TITULARES!A1" display="LISTA DE DIAGNOSTICADORES CON AUTORIZACIÓN DE COMERCIALIZACIÓN EN CUBA 2017"/>
  </hyperlinks>
  <pageMargins left="0.25" right="0.25" top="0.75" bottom="0.75" header="0.3" footer="0.3"/>
  <pageSetup fitToHeight="0" orientation="landscape"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H300"/>
  <sheetViews>
    <sheetView workbookViewId="0">
      <selection sqref="A1:H1"/>
    </sheetView>
  </sheetViews>
  <sheetFormatPr baseColWidth="10" defaultRowHeight="17.25" customHeight="1"/>
  <cols>
    <col min="1" max="1" width="15.42578125" style="4" customWidth="1"/>
    <col min="2" max="2" width="14.42578125" style="4" customWidth="1"/>
    <col min="3" max="3" width="13.42578125" style="4" bestFit="1" customWidth="1"/>
    <col min="4" max="4" width="15.28515625" style="4" customWidth="1"/>
    <col min="5" max="6" width="15.28515625" style="4" hidden="1" customWidth="1"/>
    <col min="7" max="7" width="14.28515625" style="4" customWidth="1"/>
    <col min="8" max="8" width="35.7109375" style="4" customWidth="1"/>
    <col min="9" max="9" width="68.85546875" style="4" customWidth="1"/>
    <col min="10" max="10" width="50.5703125" style="4" customWidth="1"/>
    <col min="11" max="11" width="21.7109375" style="24" customWidth="1"/>
    <col min="12" max="12" width="12.85546875" style="24" hidden="1" customWidth="1"/>
    <col min="13" max="13" width="17.28515625" style="24" hidden="1" customWidth="1"/>
    <col min="14" max="14" width="11.5703125" style="4" hidden="1" customWidth="1"/>
    <col min="15" max="15" width="9" style="4" hidden="1" customWidth="1"/>
    <col min="16" max="16" width="5" style="4" hidden="1" customWidth="1"/>
    <col min="17" max="17" width="11.42578125" style="4" customWidth="1"/>
    <col min="19" max="26" width="0" style="4" hidden="1" customWidth="1"/>
    <col min="27" max="16384" width="11.42578125" style="4"/>
  </cols>
  <sheetData>
    <row r="1" spans="1:86" ht="17.25" customHeight="1">
      <c r="A1" s="2308" t="s">
        <v>6115</v>
      </c>
      <c r="B1" s="2308"/>
      <c r="C1" s="2308"/>
      <c r="D1" s="2308"/>
      <c r="E1" s="2308"/>
      <c r="F1" s="2308"/>
      <c r="G1" s="2308"/>
      <c r="H1" s="2308"/>
    </row>
    <row r="2" spans="1:86" ht="24" customHeight="1" thickBot="1">
      <c r="A2" s="580" t="s">
        <v>3807</v>
      </c>
      <c r="B2" s="33"/>
      <c r="C2" s="33"/>
      <c r="D2" s="33"/>
      <c r="E2" s="33"/>
      <c r="F2" s="33"/>
      <c r="L2" s="92"/>
      <c r="S2" s="661" t="s">
        <v>3835</v>
      </c>
      <c r="T2" s="662">
        <f ca="1">TODAY()</f>
        <v>44236</v>
      </c>
    </row>
    <row r="3" spans="1:86" s="24" customFormat="1" ht="23.25" customHeight="1" thickTop="1" thickBot="1">
      <c r="A3" s="2327" t="s">
        <v>1490</v>
      </c>
      <c r="B3" s="2328"/>
      <c r="C3" s="2328"/>
      <c r="D3" s="2328"/>
      <c r="E3" s="2328"/>
      <c r="F3" s="2328"/>
      <c r="G3" s="2328"/>
      <c r="H3" s="328"/>
      <c r="I3" s="328"/>
      <c r="J3" s="328"/>
      <c r="K3" s="329"/>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row>
    <row r="4" spans="1:86" s="714" customFormat="1" ht="30" customHeight="1" thickTop="1" thickBot="1">
      <c r="A4" s="710" t="s">
        <v>2033</v>
      </c>
      <c r="B4" s="711" t="s">
        <v>1489</v>
      </c>
      <c r="C4" s="711" t="s">
        <v>1491</v>
      </c>
      <c r="D4" s="711" t="s">
        <v>1492</v>
      </c>
      <c r="E4" s="672" t="s">
        <v>3836</v>
      </c>
      <c r="F4" s="672" t="s">
        <v>3837</v>
      </c>
      <c r="G4" s="712" t="s">
        <v>778</v>
      </c>
      <c r="H4" s="711" t="s">
        <v>2016</v>
      </c>
      <c r="I4" s="711" t="s">
        <v>1493</v>
      </c>
      <c r="J4" s="711" t="s">
        <v>1362</v>
      </c>
      <c r="K4" s="713" t="s">
        <v>1361</v>
      </c>
      <c r="L4" s="714" t="s">
        <v>2020</v>
      </c>
      <c r="M4" s="714" t="s">
        <v>2021</v>
      </c>
      <c r="N4" s="715" t="s">
        <v>2024</v>
      </c>
      <c r="O4" s="716"/>
      <c r="P4" s="717"/>
      <c r="Q4" s="756"/>
      <c r="R4" s="757"/>
      <c r="S4" s="823"/>
      <c r="T4" s="827">
        <v>2012</v>
      </c>
      <c r="U4" s="822">
        <v>2013</v>
      </c>
      <c r="V4" s="822">
        <v>2014</v>
      </c>
      <c r="W4" s="822">
        <v>2015</v>
      </c>
      <c r="X4" s="822">
        <v>2016</v>
      </c>
      <c r="Y4" s="827" t="s">
        <v>3841</v>
      </c>
      <c r="Z4" s="850" t="s">
        <v>2025</v>
      </c>
      <c r="AA4" s="758"/>
      <c r="AB4" s="758"/>
      <c r="AC4" s="758"/>
      <c r="AD4" s="758"/>
      <c r="AE4" s="758"/>
      <c r="AF4" s="758"/>
      <c r="AG4" s="758"/>
      <c r="AH4" s="758"/>
      <c r="AI4" s="758"/>
      <c r="AJ4" s="758"/>
      <c r="AK4" s="758"/>
      <c r="AL4" s="758"/>
      <c r="AM4" s="758"/>
      <c r="AN4" s="758"/>
      <c r="AO4" s="758"/>
      <c r="AP4" s="758"/>
      <c r="AQ4" s="758"/>
      <c r="AR4" s="758"/>
      <c r="AS4" s="758"/>
      <c r="AT4" s="758"/>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U4" s="671"/>
      <c r="BV4" s="671"/>
      <c r="BW4" s="671"/>
      <c r="BX4" s="671"/>
      <c r="BY4" s="671"/>
      <c r="BZ4" s="671"/>
      <c r="CA4" s="671"/>
      <c r="CB4" s="671"/>
      <c r="CC4" s="671"/>
      <c r="CD4" s="671"/>
      <c r="CE4" s="671"/>
      <c r="CF4" s="671"/>
      <c r="CG4" s="671"/>
      <c r="CH4" s="671"/>
    </row>
    <row r="5" spans="1:86" s="105" customFormat="1" ht="15">
      <c r="A5" s="895" t="s">
        <v>2017</v>
      </c>
      <c r="B5" s="933" t="s">
        <v>1196</v>
      </c>
      <c r="C5" s="897">
        <v>40546</v>
      </c>
      <c r="D5" s="898">
        <v>46023</v>
      </c>
      <c r="E5" s="898" t="str">
        <f ca="1">IF(D5&lt;=$T$2,"CADUCADO","VIGENTE")</f>
        <v>VIGENTE</v>
      </c>
      <c r="F5" s="898" t="str">
        <f ca="1">IF($T$2&gt;=(EDATE(D5,-4)),"ALERTA","OK")</f>
        <v>OK</v>
      </c>
      <c r="G5" s="896" t="s">
        <v>1615</v>
      </c>
      <c r="H5" s="921" t="s">
        <v>4070</v>
      </c>
      <c r="I5" s="920" t="s">
        <v>1095</v>
      </c>
      <c r="J5" s="899" t="s">
        <v>1096</v>
      </c>
      <c r="K5" s="900" t="s">
        <v>4071</v>
      </c>
      <c r="L5" s="327" t="e">
        <f>IF(ISNUMBER(FIND("/",#REF!,1)),MID(#REF!,1,FIND("/",#REF!,1)-1),#REF!)</f>
        <v>#REF!</v>
      </c>
      <c r="M5" s="104" t="str">
        <f>IF(ISNUMBER(FIND("/",#REF!,1)),MID(#REF!,FIND("/",#REF!,1)+1,LEN(#REF!)),"")</f>
        <v/>
      </c>
      <c r="N5" s="138" t="s">
        <v>2033</v>
      </c>
      <c r="O5" s="138" t="s">
        <v>2020</v>
      </c>
      <c r="P5" s="128" t="s">
        <v>2025</v>
      </c>
      <c r="Q5" s="112"/>
      <c r="R5" s="137"/>
      <c r="S5" s="824"/>
      <c r="T5" s="828">
        <f>COUNTIFS($C$5:$C$240, "&gt;="&amp;T11, $C$5:$C$240, "&lt;="&amp;T12, $A$5:$A$240, "&lt;&gt;F")</f>
        <v>0</v>
      </c>
      <c r="U5" s="828">
        <f>COUNTIFS($C$5:$C$240, "&gt;="&amp;U11, $C$5:$C$240, "&lt;="&amp;U12, $A$5:$A$240, "&lt;&gt;F")</f>
        <v>0</v>
      </c>
      <c r="V5" s="828">
        <f>COUNTIFS($C$5:$C$240, "&gt;="&amp;V11, $C$5:$C$240, "&lt;="&amp;V12, $A$5:$A$240, "&lt;&gt;F")</f>
        <v>0</v>
      </c>
      <c r="W5" s="828">
        <f>COUNTIFS($C$5:$C$240, "&gt;="&amp;W11, $C$5:$C$240, "&lt;="&amp;W12, $A$5:$A$240, "&lt;&gt;F")</f>
        <v>0</v>
      </c>
      <c r="X5" s="828">
        <f>COUNTIFS($C$5:$C$240, "&gt;="&amp;X11, $C$5:$C$240, "&lt;="&amp;X12, $A$5:$A$240, "&lt;&gt;F")</f>
        <v>0</v>
      </c>
      <c r="Y5" s="828">
        <f>COUNTIFS($C$5:$C$240,"&gt;="&amp;Y11, $C$5:$C$240, "&lt;="&amp;Y12, $A$5:$A$240, "&lt;&gt;F")</f>
        <v>0</v>
      </c>
      <c r="Z5" s="851">
        <f>SUM(T5:X5)</f>
        <v>0</v>
      </c>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row>
    <row r="6" spans="1:86" s="65" customFormat="1" ht="18.95" customHeight="1">
      <c r="A6" s="895" t="s">
        <v>2017</v>
      </c>
      <c r="B6" s="896" t="s">
        <v>1316</v>
      </c>
      <c r="C6" s="897">
        <v>40904</v>
      </c>
      <c r="D6" s="898">
        <v>44531</v>
      </c>
      <c r="E6" s="898" t="str">
        <f ca="1">IF(D6&lt;=$T$2,"CADUCADO","VIGENTE")</f>
        <v>VIGENTE</v>
      </c>
      <c r="F6" s="898" t="str">
        <f ca="1">IF($T$2&gt;=(EDATE(D6,-4)),"ALERTA","OK")</f>
        <v>OK</v>
      </c>
      <c r="G6" s="896" t="s">
        <v>1615</v>
      </c>
      <c r="H6" s="899" t="s">
        <v>1315</v>
      </c>
      <c r="I6" s="899" t="s">
        <v>1317</v>
      </c>
      <c r="J6" s="899" t="s">
        <v>1097</v>
      </c>
      <c r="K6" s="900" t="s">
        <v>2540</v>
      </c>
      <c r="L6" s="139" t="str">
        <f t="shared" ref="L6:L16" si="0">IF(ISNUMBER(FIND("/",$B5,1)),MID($B5,1,FIND("/",$B5,1)-1),$B5)</f>
        <v>D1101-01</v>
      </c>
      <c r="M6" s="92" t="str">
        <f>IF(ISNUMBER(FIND("/",#REF!,1)),MID(#REF!,FIND("/",#REF!,1)+1,LEN(#REF!)),"")</f>
        <v/>
      </c>
      <c r="N6" s="934" t="s">
        <v>2017</v>
      </c>
      <c r="O6" s="935"/>
      <c r="P6" s="936">
        <v>4</v>
      </c>
      <c r="Q6" s="894"/>
      <c r="R6" s="92"/>
      <c r="S6" s="901" t="s">
        <v>3842</v>
      </c>
      <c r="T6" s="902">
        <f>COUNTIFS($C$5:$C$240, "&gt;="&amp;T11, $C$5:$C$240, "&lt;="&amp;T12, $A$5:$A$240, "&lt;&gt;F",$G$5:$G$240, "A" )</f>
        <v>0</v>
      </c>
      <c r="U6" s="902">
        <f>COUNTIFS($C$5:$C$240, "&gt;="&amp;U11, $C$5:$C$240, "&lt;="&amp;U12, $A$5:$A$240, "&lt;&gt;F",$G$5:$G$240, "A" )</f>
        <v>0</v>
      </c>
      <c r="V6" s="902">
        <f>COUNTIFS($C$5:$C$240, "&gt;="&amp;V11, $C$5:$C$240, "&lt;="&amp;V12, $A$5:$A$240, "&lt;&gt;F",$G$5:$G$240, "A" )</f>
        <v>0</v>
      </c>
      <c r="W6" s="902">
        <f>COUNTIFS($C$5:$C$240, "&gt;="&amp;W11, $C$5:$C$240, "&lt;="&amp;W12, $A$5:$A$240, "&lt;&gt;F",$G$5:$G$240, "A" )</f>
        <v>0</v>
      </c>
      <c r="X6" s="902">
        <f>COUNTIFS($C$5:$C$240, "&gt;="&amp;X11, $C$5:$C$240, "&lt;="&amp;X12, $A$5:$A$240, "&lt;&gt;F",$G$5:$G$240, "A" )</f>
        <v>0</v>
      </c>
      <c r="Y6" s="902">
        <f>COUNTIFS($C$5:$C$240,"&gt;="&amp;Y12, $C$5:$C$240, "&lt;="&amp;Y13, $A$5:$A$240, "&lt;&gt;F",$G$5:$G$240, "A")</f>
        <v>0</v>
      </c>
      <c r="Z6" s="903">
        <f>SUM(T6:X6)</f>
        <v>0</v>
      </c>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row>
    <row r="7" spans="1:86" s="65" customFormat="1" ht="32.25" customHeight="1">
      <c r="A7" s="895" t="s">
        <v>2017</v>
      </c>
      <c r="B7" s="896" t="s">
        <v>1195</v>
      </c>
      <c r="C7" s="897">
        <v>39125</v>
      </c>
      <c r="D7" s="898">
        <v>44593</v>
      </c>
      <c r="E7" s="898" t="str">
        <f ca="1">IF(D7&lt;=$T$2,"CADUCADO","VIGENTE")</f>
        <v>VIGENTE</v>
      </c>
      <c r="F7" s="898" t="str">
        <f ca="1">IF($T$2&gt;=(EDATE(D7,-4)),"ALERTA","OK")</f>
        <v>OK</v>
      </c>
      <c r="G7" s="896" t="s">
        <v>1615</v>
      </c>
      <c r="H7" s="920" t="s">
        <v>1113</v>
      </c>
      <c r="I7" s="920" t="s">
        <v>1707</v>
      </c>
      <c r="J7" s="921" t="s">
        <v>726</v>
      </c>
      <c r="K7" s="922" t="s">
        <v>725</v>
      </c>
      <c r="L7" s="139" t="str">
        <f t="shared" si="0"/>
        <v>D1112-33</v>
      </c>
      <c r="M7" s="92" t="str">
        <f>IF(ISNUMBER(FIND("/",#REF!,1)),MID(#REF!,FIND("/",#REF!,1)+1,LEN(#REF!)),"")</f>
        <v/>
      </c>
      <c r="N7" s="891" t="s">
        <v>2023</v>
      </c>
      <c r="O7" s="892"/>
      <c r="P7" s="893">
        <v>4</v>
      </c>
      <c r="Q7" s="894"/>
      <c r="R7" s="92"/>
      <c r="S7" s="901" t="s">
        <v>3843</v>
      </c>
      <c r="T7" s="902">
        <f>COUNTIFS($C$5:$C$240, "&gt;="&amp;T11, $C$5:$C$240, "&lt;="&amp;T12, $A$5:$A$240, "&lt;&gt;F",$G$5:$G$240, "B" )</f>
        <v>0</v>
      </c>
      <c r="U7" s="902">
        <f>COUNTIFS($C$5:$C$240, "&gt;="&amp;U11, $C$5:$C$240, "&lt;="&amp;U12, $A$5:$A$240, "&lt;&gt;F",$G$5:$G$240, "B" )</f>
        <v>0</v>
      </c>
      <c r="V7" s="902">
        <f>COUNTIFS($C$5:$C$240, "&gt;="&amp;V11, $C$5:$C$240, "&lt;="&amp;V12, $A$5:$A$240, "&lt;&gt;F",$G$5:$G$240, "B" )</f>
        <v>0</v>
      </c>
      <c r="W7" s="902">
        <f>COUNTIFS($C$5:$C$240, "&gt;="&amp;W11, $C$5:$C$240, "&lt;="&amp;W12, $A$5:$A$240, "&lt;&gt;F",$G$5:$G$240, "B" )</f>
        <v>0</v>
      </c>
      <c r="X7" s="902">
        <f>COUNTIFS($C$5:$C$240, "&gt;="&amp;X11, $C$5:$C$240, "&lt;="&amp;X12, $A$5:$A$240, "&lt;&gt;F",$G$5:$G$240, "B" )</f>
        <v>0</v>
      </c>
      <c r="Y7" s="902">
        <f>COUNTIFS($C$5:$C$240,"&gt;="&amp;Y13, $C$5:$C$240, "&lt;="&amp;Y14, $A$5:$A$240, "&lt;&gt;F",$G$5:$G$240, "A")</f>
        <v>0</v>
      </c>
      <c r="Z7" s="903">
        <f>SUM(T7:X7)</f>
        <v>0</v>
      </c>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row>
    <row r="8" spans="1:86" ht="36.75" customHeight="1">
      <c r="A8" s="1979" t="s">
        <v>2017</v>
      </c>
      <c r="B8" s="1342" t="s">
        <v>5859</v>
      </c>
      <c r="C8" s="1343">
        <v>43823</v>
      </c>
      <c r="D8" s="1976">
        <v>45657</v>
      </c>
      <c r="E8" s="1976" t="str">
        <f ca="1">IF(D8&lt;=$T$2,"CADUCADO","VIGENTE")</f>
        <v>VIGENTE</v>
      </c>
      <c r="F8" s="1976" t="str">
        <f ca="1">IF($T$2&gt;=(EDATE(D8,-4)),"ALERTA","OK")</f>
        <v>OK</v>
      </c>
      <c r="G8" s="1342" t="s">
        <v>1615</v>
      </c>
      <c r="H8" s="1977" t="s">
        <v>5858</v>
      </c>
      <c r="I8" s="1977" t="s">
        <v>5860</v>
      </c>
      <c r="J8" s="1347" t="s">
        <v>5861</v>
      </c>
      <c r="K8" s="1980" t="s">
        <v>5862</v>
      </c>
      <c r="L8" s="139" t="str">
        <f t="shared" si="0"/>
        <v>D0702-03</v>
      </c>
      <c r="M8" s="24" t="str">
        <f>IF(ISNUMBER(FIND("/",$B5,1)),MID($B5,FIND("/",$B5,1)+1,LEN($B5)),"")</f>
        <v/>
      </c>
      <c r="N8"/>
      <c r="O8"/>
      <c r="P8"/>
      <c r="Q8"/>
      <c r="R8" s="24"/>
      <c r="S8" s="825" t="s">
        <v>3844</v>
      </c>
      <c r="T8" s="828">
        <f>COUNTIFS($C$5:$C$240, "&gt;="&amp;T11, $C$5:$C$240, "&lt;="&amp;T12, $A$5:$A$240, "&lt;&gt;F",$G$5:$G$240, "C" )</f>
        <v>0</v>
      </c>
      <c r="U8" s="828">
        <f>COUNTIFS($C$5:$C$240, "&gt;="&amp;U11, $C$5:$C$240, "&lt;="&amp;U12, $A$5:$A$240, "&lt;&gt;F",$G$5:$G$240, "C" )</f>
        <v>0</v>
      </c>
      <c r="V8" s="828">
        <f>COUNTIFS($C$5:$C$240, "&gt;="&amp;V11, $C$5:$C$240, "&lt;="&amp;V12, $A$5:$A$240, "&lt;&gt;F",$G$5:$G$240, "C" )</f>
        <v>0</v>
      </c>
      <c r="W8" s="828">
        <f>COUNTIFS($C$5:$C$240, "&gt;="&amp;W11, $C$5:$C$240, "&lt;="&amp;W12, $A$5:$A$240, "&lt;&gt;F",$G$5:$G$240, "C" )</f>
        <v>0</v>
      </c>
      <c r="X8" s="828">
        <f>COUNTIFS($C$5:$C$240, "&gt;="&amp;X11, $C$5:$C$240, "&lt;="&amp;X12, $A$5:$A$240, "&lt;&gt;F",$G$5:$G$240, "C" )</f>
        <v>0</v>
      </c>
      <c r="Y8" s="828">
        <f>COUNTIFS($C$5:$C$240,"&gt;="&amp;Y14, $C$5:$C$240, "&lt;="&amp;Y15, $A$5:$A$240, "&lt;&gt;F",$G$5:$G$240, "A")</f>
        <v>0</v>
      </c>
      <c r="Z8" s="851">
        <f>SUM(T8:X8)</f>
        <v>0</v>
      </c>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row>
    <row r="9" spans="1:86" ht="36.75" customHeight="1" thickBot="1">
      <c r="A9" s="330"/>
      <c r="B9" s="331"/>
      <c r="C9" s="331"/>
      <c r="D9" s="331"/>
      <c r="E9" s="331"/>
      <c r="F9" s="331"/>
      <c r="G9" s="331"/>
      <c r="H9" s="331"/>
      <c r="I9" s="331"/>
      <c r="J9" s="331"/>
      <c r="K9" s="332"/>
      <c r="L9" s="139"/>
      <c r="N9"/>
      <c r="O9"/>
      <c r="P9"/>
      <c r="Q9"/>
      <c r="R9" s="24"/>
      <c r="S9" s="1978"/>
      <c r="T9" s="828"/>
      <c r="U9" s="828"/>
      <c r="V9" s="828"/>
      <c r="W9" s="828"/>
      <c r="X9" s="828"/>
      <c r="Y9" s="828"/>
      <c r="Z9" s="851"/>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row>
    <row r="10" spans="1:86" s="27" customFormat="1" ht="16.5" thickTop="1" thickBot="1">
      <c r="A10" s="2312" t="s">
        <v>2732</v>
      </c>
      <c r="B10" s="2313"/>
      <c r="C10" s="4"/>
      <c r="D10" s="4"/>
      <c r="E10" s="4"/>
      <c r="F10" s="4"/>
      <c r="G10" s="4"/>
      <c r="H10" s="4"/>
      <c r="I10" s="4"/>
      <c r="J10" s="4"/>
      <c r="K10" s="8"/>
      <c r="L10" s="139">
        <f t="shared" si="0"/>
        <v>0</v>
      </c>
      <c r="M10" s="24" t="str">
        <f>IF(ISNUMBER(FIND("/",$B6,1)),MID($B6,FIND("/",$B6,1)+1,LEN($B6)),"")</f>
        <v/>
      </c>
      <c r="N10"/>
      <c r="O10"/>
      <c r="P10"/>
      <c r="Q10"/>
      <c r="R10" s="24"/>
      <c r="S10" s="826" t="s">
        <v>3845</v>
      </c>
      <c r="T10" s="829">
        <f>COUNTIFS($C$5:$C$240, "&gt;="&amp;T11, $C$5:$C$240, "&lt;="&amp;T12, $A$5:$A$240, "&lt;&gt;F",$G$5:$G$240, "D" )</f>
        <v>0</v>
      </c>
      <c r="U10" s="829">
        <f>COUNTIFS($C$5:$C$240, "&gt;="&amp;U11, $C$5:$C$240, "&lt;="&amp;U12, $A$5:$A$240, "&lt;&gt;F",$G$5:$G$240, "D" )</f>
        <v>0</v>
      </c>
      <c r="V10" s="829">
        <f>COUNTIFS($C$5:$C$240, "&gt;="&amp;V11, $C$5:$C$240, "&lt;="&amp;V12, $A$5:$A$240, "&lt;&gt;F",$G$5:$G$240, "D" )</f>
        <v>0</v>
      </c>
      <c r="W10" s="829">
        <f>COUNTIFS($C$5:$C$240, "&gt;="&amp;W11, $C$5:$C$240, "&lt;="&amp;W12, $A$5:$A$240, "&lt;&gt;F",$G$5:$G$240, "D" )</f>
        <v>0</v>
      </c>
      <c r="X10" s="829">
        <f>COUNTIFS($C$5:$C$240, "&gt;="&amp;X11, $C$5:$C$240, "&lt;="&amp;X12, $A$5:$A$240, "&lt;&gt;F",$G$5:$G$240, "D" )</f>
        <v>0</v>
      </c>
      <c r="Y10" s="829">
        <f>COUNTIFS($C$5:$C$240,"&gt;="&amp;Y15, $C$5:$C$240, "&lt;="&amp;Y16, $A$5:$A$240, "&lt;&gt;F",$G$5:$G$240, "A")</f>
        <v>0</v>
      </c>
      <c r="Z10" s="852">
        <f>SUM(T10:X10)</f>
        <v>0</v>
      </c>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row>
    <row r="11" spans="1:86" ht="17.25" customHeight="1" thickTop="1">
      <c r="E11" s="67"/>
      <c r="F11" s="67"/>
      <c r="G11" s="12"/>
      <c r="I11" s="13"/>
      <c r="J11" s="15"/>
      <c r="K11" s="8"/>
      <c r="L11" s="139">
        <f t="shared" si="0"/>
        <v>0</v>
      </c>
      <c r="M11" s="24" t="str">
        <f>IF(ISNUMBER(FIND("/",$B7,1)),MID($B7,FIND("/",$B7,1)+1,LEN($B7)),"")</f>
        <v/>
      </c>
      <c r="N11"/>
      <c r="O11"/>
      <c r="P11"/>
      <c r="Q11"/>
      <c r="R11" s="24"/>
      <c r="S11" s="665"/>
      <c r="T11" s="817">
        <v>40909</v>
      </c>
      <c r="U11" s="817">
        <v>41275</v>
      </c>
      <c r="V11" s="817">
        <v>41640</v>
      </c>
      <c r="W11" s="817">
        <v>42005</v>
      </c>
      <c r="X11" s="817">
        <v>42370</v>
      </c>
      <c r="Y11" s="817">
        <v>40909</v>
      </c>
      <c r="Z11" s="66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row>
    <row r="12" spans="1:86" ht="30">
      <c r="A12" s="86" t="s">
        <v>2029</v>
      </c>
      <c r="B12" s="86" t="s">
        <v>2030</v>
      </c>
      <c r="C12" s="86" t="s">
        <v>2031</v>
      </c>
      <c r="D12" s="86" t="s">
        <v>2032</v>
      </c>
      <c r="E12" s="668"/>
      <c r="F12" s="668"/>
      <c r="I12" s="13"/>
      <c r="J12" s="15"/>
      <c r="K12" s="8"/>
      <c r="L12" s="139" t="str">
        <f>IF(ISNUMBER(FIND("/",$B12,1)),MID($B12,1,FIND("/",$B12,1)-1),$B12)</f>
        <v>SISTEMAS</v>
      </c>
      <c r="M12" s="24" t="str">
        <f>IF(ISNUMBER(FIND("/",#REF!,1)),MID(#REF!,FIND("/",#REF!,1)+1,LEN(#REF!)),"")</f>
        <v/>
      </c>
      <c r="N12"/>
      <c r="O12"/>
      <c r="P12"/>
      <c r="Q12"/>
      <c r="R12" s="24"/>
      <c r="S12" s="2"/>
      <c r="T12" s="818">
        <v>41274</v>
      </c>
      <c r="U12" s="818">
        <v>41639</v>
      </c>
      <c r="V12" s="818">
        <v>42004</v>
      </c>
      <c r="W12" s="818">
        <v>42369</v>
      </c>
      <c r="X12" s="818">
        <v>42735</v>
      </c>
      <c r="Y12" s="818">
        <v>42735</v>
      </c>
      <c r="Z12" s="2"/>
    </row>
    <row r="13" spans="1:86" ht="34.5" customHeight="1">
      <c r="A13" s="3">
        <f>COUNTIF(A5:A8,"P")</f>
        <v>4</v>
      </c>
      <c r="B13" s="1981">
        <f>COUNTIF(A5:A8,"S*")</f>
        <v>0</v>
      </c>
      <c r="C13" s="1981">
        <f>COUNTIF(A5:A8,"F")</f>
        <v>0</v>
      </c>
      <c r="D13" s="1244">
        <f>COUNTIF(A5:A8,"P*") + COUNTIF(A5:A8,"S2") *2 + COUNTIF(A5:A8,"S3") *3 + COUNTIF(A5:A8,"S4") *4</f>
        <v>4</v>
      </c>
      <c r="E13" s="12"/>
      <c r="F13" s="12"/>
      <c r="G13" s="12"/>
      <c r="H13" s="25"/>
      <c r="I13" s="13"/>
      <c r="J13" s="15"/>
      <c r="K13" s="8"/>
      <c r="L13" s="139">
        <f>IF(ISNUMBER(FIND("/",$B13,1)),MID($B13,1,FIND("/",$B13,1)-1),$B13)</f>
        <v>0</v>
      </c>
      <c r="M13" s="24" t="str">
        <f>IF(ISNUMBER(FIND("/",$B12,1)),MID($B12,FIND("/",$B12,1)+1,LEN($B12)),"")</f>
        <v/>
      </c>
      <c r="N13"/>
      <c r="O13"/>
      <c r="P13"/>
      <c r="Q13"/>
      <c r="R13" s="24"/>
      <c r="S13"/>
      <c r="T13"/>
      <c r="U13"/>
      <c r="V13"/>
      <c r="W13"/>
    </row>
    <row r="14" spans="1:86" ht="17.25" customHeight="1">
      <c r="A14" s="14"/>
      <c r="B14" s="12"/>
      <c r="C14" s="11"/>
      <c r="D14" s="12"/>
      <c r="E14" s="12"/>
      <c r="F14" s="12"/>
      <c r="G14" s="12"/>
      <c r="H14" s="25"/>
      <c r="I14" s="13"/>
      <c r="J14" s="15"/>
      <c r="K14" s="8"/>
      <c r="L14" s="139">
        <f>IF(ISNUMBER(FIND("/",$B14,1)),MID($B14,1,FIND("/",$B14,1)-1),$B14)</f>
        <v>0</v>
      </c>
      <c r="M14" s="24" t="str">
        <f>IF(ISNUMBER(FIND("/",$B14,1)),MID($B14,FIND("/",$B14,1)+1,LEN($B14)),"")</f>
        <v/>
      </c>
      <c r="N14"/>
      <c r="O14"/>
      <c r="P14"/>
      <c r="Q14"/>
      <c r="R14" s="24"/>
      <c r="S14"/>
      <c r="T14"/>
      <c r="U14"/>
      <c r="V14"/>
      <c r="W14"/>
    </row>
    <row r="15" spans="1:86" ht="17.25" customHeight="1">
      <c r="A15" s="14"/>
      <c r="B15" s="12"/>
      <c r="C15" s="12"/>
      <c r="D15" s="12"/>
      <c r="E15" s="12"/>
      <c r="F15" s="12"/>
      <c r="G15" s="12"/>
      <c r="H15" s="25"/>
      <c r="I15" s="13"/>
      <c r="J15" s="15"/>
      <c r="K15" s="8"/>
      <c r="L15" s="139" t="e">
        <f>IF(ISNUMBER(FIND("/",#REF!,1)),MID(#REF!,1,FIND("/",#REF!,1)-1),#REF!)</f>
        <v>#REF!</v>
      </c>
      <c r="M15" s="24" t="str">
        <f>IF(ISNUMBER(FIND("/",#REF!,1)),MID(#REF!,FIND("/",#REF!,1)+1,LEN(#REF!)),"")</f>
        <v/>
      </c>
      <c r="N15"/>
      <c r="O15"/>
      <c r="P15"/>
      <c r="Q15"/>
      <c r="R15" s="24"/>
      <c r="S15"/>
      <c r="T15"/>
      <c r="U15"/>
      <c r="V15"/>
      <c r="W15"/>
    </row>
    <row r="16" spans="1:86" ht="17.25" customHeight="1">
      <c r="A16" s="14"/>
      <c r="B16" s="12"/>
      <c r="C16" s="12"/>
      <c r="D16" s="12"/>
      <c r="E16" s="12"/>
      <c r="F16" s="12"/>
      <c r="G16" s="12"/>
      <c r="H16" s="25"/>
      <c r="I16" s="13"/>
      <c r="J16" s="15"/>
      <c r="K16" s="8"/>
      <c r="L16" s="139">
        <f t="shared" si="0"/>
        <v>0</v>
      </c>
      <c r="M16" s="24" t="str">
        <f t="shared" ref="M16:M69" si="1">IF(ISNUMBER(FIND("/",$B15,1)),MID($B15,FIND("/",$B15,1)+1,LEN($B15)),"")</f>
        <v/>
      </c>
      <c r="N16"/>
      <c r="O16"/>
      <c r="P16"/>
      <c r="Q16"/>
      <c r="R16" s="24"/>
      <c r="S16"/>
      <c r="T16"/>
      <c r="U16"/>
      <c r="V16"/>
      <c r="W16"/>
    </row>
    <row r="17" spans="1:45" ht="17.25" customHeight="1">
      <c r="A17" s="14"/>
      <c r="B17" s="12"/>
      <c r="C17" s="11"/>
      <c r="D17" s="12"/>
      <c r="E17" s="12"/>
      <c r="F17" s="12"/>
      <c r="G17" s="12"/>
      <c r="H17" s="25"/>
      <c r="I17" s="13"/>
      <c r="J17" s="13"/>
      <c r="K17" s="8"/>
      <c r="L17" s="24">
        <f t="shared" ref="L17:L69" si="2">IF(ISNUMBER(FIND("/",$B16,1)),MID($B16,1,FIND("/",$B16,1)-1),$B16)</f>
        <v>0</v>
      </c>
      <c r="M17" s="24" t="str">
        <f t="shared" si="1"/>
        <v/>
      </c>
      <c r="N17"/>
      <c r="O17"/>
      <c r="P17"/>
      <c r="Q17"/>
      <c r="R17" s="24"/>
      <c r="S17"/>
      <c r="T17"/>
      <c r="U17"/>
      <c r="V17"/>
      <c r="W17"/>
    </row>
    <row r="18" spans="1:45" s="27" customFormat="1" ht="17.25" customHeight="1">
      <c r="A18" s="14"/>
      <c r="B18" s="12"/>
      <c r="C18" s="11"/>
      <c r="D18" s="12"/>
      <c r="E18" s="12"/>
      <c r="F18" s="12"/>
      <c r="G18" s="12"/>
      <c r="H18" s="25"/>
      <c r="I18" s="13"/>
      <c r="J18" s="15"/>
      <c r="K18" s="24"/>
      <c r="L18" s="24">
        <f t="shared" si="2"/>
        <v>0</v>
      </c>
      <c r="M18" s="24" t="str">
        <f t="shared" si="1"/>
        <v/>
      </c>
      <c r="N18" s="107"/>
      <c r="O18"/>
      <c r="P18"/>
      <c r="Q18"/>
      <c r="R18" s="24"/>
      <c r="S18"/>
      <c r="T18"/>
      <c r="U18"/>
      <c r="V18"/>
      <c r="W18"/>
      <c r="X18" s="4"/>
      <c r="Y18" s="4"/>
      <c r="Z18" s="4"/>
      <c r="AA18" s="4"/>
      <c r="AB18" s="4"/>
      <c r="AC18" s="4"/>
      <c r="AD18" s="4"/>
      <c r="AE18" s="4"/>
      <c r="AF18" s="4"/>
      <c r="AG18" s="4"/>
      <c r="AH18" s="4"/>
      <c r="AI18" s="4"/>
      <c r="AJ18" s="4"/>
      <c r="AK18" s="4"/>
      <c r="AL18" s="4"/>
      <c r="AM18" s="4"/>
      <c r="AN18" s="4"/>
      <c r="AO18" s="4"/>
      <c r="AP18" s="4"/>
      <c r="AQ18" s="4"/>
      <c r="AR18" s="4"/>
      <c r="AS18" s="4"/>
    </row>
    <row r="19" spans="1:45" ht="17.25" customHeight="1">
      <c r="A19" s="14"/>
      <c r="B19" s="12"/>
      <c r="C19" s="11"/>
      <c r="D19" s="12"/>
      <c r="E19" s="12"/>
      <c r="F19" s="12"/>
      <c r="G19" s="12"/>
      <c r="H19" s="25"/>
      <c r="I19" s="13"/>
      <c r="J19" s="13"/>
      <c r="L19" s="24">
        <f t="shared" si="2"/>
        <v>0</v>
      </c>
      <c r="M19" s="24" t="str">
        <f t="shared" si="1"/>
        <v/>
      </c>
      <c r="N19"/>
      <c r="O19"/>
      <c r="P19"/>
      <c r="Q19"/>
      <c r="R19" s="24"/>
      <c r="S19"/>
      <c r="T19"/>
      <c r="U19"/>
      <c r="V19"/>
      <c r="W19"/>
    </row>
    <row r="20" spans="1:45" ht="17.25" customHeight="1">
      <c r="A20" s="14"/>
      <c r="B20" s="12"/>
      <c r="C20" s="11"/>
      <c r="D20" s="12"/>
      <c r="E20" s="12"/>
      <c r="F20" s="12"/>
      <c r="G20" s="12"/>
      <c r="H20" s="25"/>
      <c r="I20" s="13"/>
      <c r="J20" s="15"/>
      <c r="L20" s="24">
        <f t="shared" si="2"/>
        <v>0</v>
      </c>
      <c r="M20" s="24" t="str">
        <f t="shared" si="1"/>
        <v/>
      </c>
      <c r="N20"/>
      <c r="O20"/>
      <c r="P20"/>
      <c r="Q20"/>
      <c r="S20"/>
      <c r="T20"/>
      <c r="U20"/>
      <c r="V20"/>
      <c r="W20"/>
    </row>
    <row r="21" spans="1:45" ht="17.25" customHeight="1">
      <c r="A21" s="14"/>
      <c r="B21" s="12"/>
      <c r="C21" s="11"/>
      <c r="D21" s="12"/>
      <c r="E21" s="12"/>
      <c r="F21" s="12"/>
      <c r="G21" s="12"/>
      <c r="H21" s="25"/>
      <c r="I21" s="13"/>
      <c r="J21" s="15"/>
      <c r="L21" s="24">
        <f t="shared" si="2"/>
        <v>0</v>
      </c>
      <c r="M21" s="24" t="str">
        <f t="shared" si="1"/>
        <v/>
      </c>
      <c r="N21"/>
      <c r="O21"/>
      <c r="P21"/>
      <c r="Q21"/>
      <c r="S21"/>
      <c r="T21"/>
      <c r="U21"/>
      <c r="V21"/>
      <c r="W21"/>
    </row>
    <row r="22" spans="1:45" ht="17.25" customHeight="1">
      <c r="A22" s="14"/>
      <c r="B22" s="12"/>
      <c r="C22" s="11"/>
      <c r="D22" s="12"/>
      <c r="E22" s="12"/>
      <c r="F22" s="12"/>
      <c r="G22" s="12"/>
      <c r="H22" s="25"/>
      <c r="I22" s="13"/>
      <c r="J22" s="15"/>
      <c r="L22" s="24">
        <f t="shared" si="2"/>
        <v>0</v>
      </c>
      <c r="M22" s="24" t="str">
        <f t="shared" si="1"/>
        <v/>
      </c>
      <c r="N22"/>
      <c r="O22"/>
      <c r="P22"/>
      <c r="Q22"/>
      <c r="S22"/>
      <c r="T22"/>
      <c r="U22"/>
      <c r="V22"/>
      <c r="W22"/>
    </row>
    <row r="23" spans="1:45" ht="17.25" customHeight="1">
      <c r="A23" s="14"/>
      <c r="B23" s="12"/>
      <c r="C23" s="11"/>
      <c r="D23" s="12"/>
      <c r="E23" s="12"/>
      <c r="F23" s="12"/>
      <c r="G23" s="12"/>
      <c r="H23" s="25"/>
      <c r="I23" s="13"/>
      <c r="J23" s="15"/>
      <c r="L23" s="24">
        <f t="shared" si="2"/>
        <v>0</v>
      </c>
      <c r="M23" s="24" t="str">
        <f t="shared" si="1"/>
        <v/>
      </c>
    </row>
    <row r="24" spans="1:45" ht="17.25" customHeight="1">
      <c r="A24" s="14"/>
      <c r="B24" s="12"/>
      <c r="C24" s="11"/>
      <c r="D24" s="12"/>
      <c r="E24" s="12"/>
      <c r="F24" s="12"/>
      <c r="G24" s="12"/>
      <c r="H24" s="25"/>
      <c r="I24" s="13"/>
      <c r="J24" s="15"/>
      <c r="L24" s="24">
        <f t="shared" si="2"/>
        <v>0</v>
      </c>
      <c r="M24" s="24" t="str">
        <f t="shared" si="1"/>
        <v/>
      </c>
    </row>
    <row r="25" spans="1:45" ht="17.25" customHeight="1">
      <c r="A25" s="14"/>
      <c r="B25" s="12"/>
      <c r="C25" s="11"/>
      <c r="D25" s="12"/>
      <c r="E25" s="12"/>
      <c r="F25" s="12"/>
      <c r="G25" s="12"/>
      <c r="H25" s="13"/>
      <c r="I25" s="13"/>
      <c r="J25" s="15"/>
      <c r="L25" s="24">
        <f t="shared" si="2"/>
        <v>0</v>
      </c>
      <c r="M25" s="24" t="str">
        <f t="shared" si="1"/>
        <v/>
      </c>
    </row>
    <row r="26" spans="1:45" ht="17.25" customHeight="1">
      <c r="A26" s="14"/>
      <c r="B26" s="12"/>
      <c r="C26" s="11"/>
      <c r="D26" s="12"/>
      <c r="E26" s="12"/>
      <c r="F26" s="12"/>
      <c r="G26" s="12"/>
      <c r="H26" s="25"/>
      <c r="I26" s="13"/>
      <c r="J26" s="15"/>
      <c r="L26" s="24">
        <f t="shared" si="2"/>
        <v>0</v>
      </c>
      <c r="M26" s="24" t="str">
        <f t="shared" si="1"/>
        <v/>
      </c>
    </row>
    <row r="27" spans="1:45" ht="17.25" customHeight="1">
      <c r="A27" s="14"/>
      <c r="B27" s="12"/>
      <c r="C27" s="11"/>
      <c r="D27" s="12"/>
      <c r="E27" s="12"/>
      <c r="F27" s="12"/>
      <c r="G27" s="12"/>
      <c r="H27" s="25"/>
      <c r="I27" s="13"/>
      <c r="J27" s="15"/>
      <c r="L27" s="24">
        <f t="shared" si="2"/>
        <v>0</v>
      </c>
      <c r="M27" s="24" t="str">
        <f t="shared" si="1"/>
        <v/>
      </c>
    </row>
    <row r="28" spans="1:45" ht="17.25" customHeight="1">
      <c r="A28" s="14"/>
      <c r="B28" s="12"/>
      <c r="C28" s="11"/>
      <c r="D28" s="12"/>
      <c r="E28" s="12"/>
      <c r="F28" s="12"/>
      <c r="G28" s="12"/>
      <c r="H28" s="25"/>
      <c r="I28" s="13"/>
      <c r="J28" s="15"/>
      <c r="L28" s="24">
        <f t="shared" si="2"/>
        <v>0</v>
      </c>
      <c r="M28" s="24" t="str">
        <f t="shared" si="1"/>
        <v/>
      </c>
    </row>
    <row r="29" spans="1:45" ht="17.25" customHeight="1">
      <c r="L29" s="24">
        <f t="shared" si="2"/>
        <v>0</v>
      </c>
      <c r="M29" s="24" t="str">
        <f t="shared" si="1"/>
        <v/>
      </c>
    </row>
    <row r="30" spans="1:45" ht="17.25" customHeight="1">
      <c r="L30" s="24">
        <f t="shared" si="2"/>
        <v>0</v>
      </c>
      <c r="M30" s="24" t="str">
        <f t="shared" si="1"/>
        <v/>
      </c>
    </row>
    <row r="31" spans="1:45" ht="17.25" customHeight="1">
      <c r="L31" s="24">
        <f t="shared" si="2"/>
        <v>0</v>
      </c>
      <c r="M31" s="24" t="str">
        <f t="shared" si="1"/>
        <v/>
      </c>
    </row>
    <row r="32" spans="1:45" ht="17.25" customHeight="1">
      <c r="L32" s="24">
        <f t="shared" si="2"/>
        <v>0</v>
      </c>
      <c r="M32" s="24" t="str">
        <f t="shared" si="1"/>
        <v/>
      </c>
    </row>
    <row r="33" spans="12:13" ht="17.25" customHeight="1">
      <c r="L33" s="24">
        <f t="shared" si="2"/>
        <v>0</v>
      </c>
      <c r="M33" s="24" t="str">
        <f t="shared" si="1"/>
        <v/>
      </c>
    </row>
    <row r="34" spans="12:13" ht="17.25" customHeight="1">
      <c r="L34" s="24">
        <f t="shared" si="2"/>
        <v>0</v>
      </c>
      <c r="M34" s="24" t="str">
        <f t="shared" si="1"/>
        <v/>
      </c>
    </row>
    <row r="35" spans="12:13" ht="17.25" customHeight="1">
      <c r="L35" s="24">
        <f t="shared" si="2"/>
        <v>0</v>
      </c>
      <c r="M35" s="24" t="str">
        <f t="shared" si="1"/>
        <v/>
      </c>
    </row>
    <row r="36" spans="12:13" ht="17.25" customHeight="1">
      <c r="L36" s="24">
        <f t="shared" si="2"/>
        <v>0</v>
      </c>
      <c r="M36" s="24" t="str">
        <f t="shared" si="1"/>
        <v/>
      </c>
    </row>
    <row r="37" spans="12:13" ht="17.25" customHeight="1">
      <c r="L37" s="24">
        <f t="shared" si="2"/>
        <v>0</v>
      </c>
      <c r="M37" s="24" t="str">
        <f t="shared" si="1"/>
        <v/>
      </c>
    </row>
    <row r="38" spans="12:13" ht="17.25" customHeight="1">
      <c r="L38" s="24">
        <f t="shared" si="2"/>
        <v>0</v>
      </c>
      <c r="M38" s="24" t="str">
        <f t="shared" si="1"/>
        <v/>
      </c>
    </row>
    <row r="39" spans="12:13" ht="17.25" customHeight="1">
      <c r="L39" s="24">
        <f t="shared" si="2"/>
        <v>0</v>
      </c>
      <c r="M39" s="24" t="str">
        <f t="shared" si="1"/>
        <v/>
      </c>
    </row>
    <row r="40" spans="12:13" ht="17.25" customHeight="1">
      <c r="L40" s="24">
        <f t="shared" si="2"/>
        <v>0</v>
      </c>
      <c r="M40" s="24" t="str">
        <f t="shared" si="1"/>
        <v/>
      </c>
    </row>
    <row r="41" spans="12:13" ht="17.25" customHeight="1">
      <c r="L41" s="24">
        <f t="shared" si="2"/>
        <v>0</v>
      </c>
      <c r="M41" s="24" t="str">
        <f t="shared" si="1"/>
        <v/>
      </c>
    </row>
    <row r="42" spans="12:13" ht="17.25" customHeight="1">
      <c r="L42" s="24">
        <f t="shared" si="2"/>
        <v>0</v>
      </c>
      <c r="M42" s="24" t="str">
        <f t="shared" si="1"/>
        <v/>
      </c>
    </row>
    <row r="43" spans="12:13" ht="17.25" customHeight="1">
      <c r="L43" s="24">
        <f t="shared" si="2"/>
        <v>0</v>
      </c>
      <c r="M43" s="24" t="str">
        <f t="shared" si="1"/>
        <v/>
      </c>
    </row>
    <row r="44" spans="12:13" ht="17.25" customHeight="1">
      <c r="L44" s="24">
        <f t="shared" si="2"/>
        <v>0</v>
      </c>
      <c r="M44" s="24" t="str">
        <f t="shared" si="1"/>
        <v/>
      </c>
    </row>
    <row r="45" spans="12:13" ht="17.25" customHeight="1">
      <c r="L45" s="24">
        <f t="shared" si="2"/>
        <v>0</v>
      </c>
      <c r="M45" s="24" t="str">
        <f t="shared" si="1"/>
        <v/>
      </c>
    </row>
    <row r="46" spans="12:13" ht="17.25" customHeight="1">
      <c r="L46" s="24">
        <f t="shared" si="2"/>
        <v>0</v>
      </c>
      <c r="M46" s="24" t="str">
        <f t="shared" si="1"/>
        <v/>
      </c>
    </row>
    <row r="47" spans="12:13" ht="17.25" customHeight="1">
      <c r="L47" s="24">
        <f t="shared" si="2"/>
        <v>0</v>
      </c>
      <c r="M47" s="24" t="str">
        <f t="shared" si="1"/>
        <v/>
      </c>
    </row>
    <row r="48" spans="12:13" ht="17.25" customHeight="1">
      <c r="L48" s="24">
        <f t="shared" si="2"/>
        <v>0</v>
      </c>
      <c r="M48" s="24" t="str">
        <f t="shared" si="1"/>
        <v/>
      </c>
    </row>
    <row r="49" spans="12:13" ht="17.25" customHeight="1">
      <c r="L49" s="24">
        <f t="shared" si="2"/>
        <v>0</v>
      </c>
      <c r="M49" s="24" t="str">
        <f t="shared" si="1"/>
        <v/>
      </c>
    </row>
    <row r="50" spans="12:13" ht="17.25" customHeight="1">
      <c r="L50" s="24">
        <f t="shared" si="2"/>
        <v>0</v>
      </c>
      <c r="M50" s="24" t="str">
        <f t="shared" si="1"/>
        <v/>
      </c>
    </row>
    <row r="51" spans="12:13" ht="17.25" customHeight="1">
      <c r="L51" s="24">
        <f t="shared" si="2"/>
        <v>0</v>
      </c>
      <c r="M51" s="24" t="str">
        <f t="shared" si="1"/>
        <v/>
      </c>
    </row>
    <row r="52" spans="12:13" ht="17.25" customHeight="1">
      <c r="L52" s="24">
        <f t="shared" si="2"/>
        <v>0</v>
      </c>
      <c r="M52" s="24" t="str">
        <f t="shared" si="1"/>
        <v/>
      </c>
    </row>
    <row r="53" spans="12:13" ht="17.25" customHeight="1">
      <c r="L53" s="24">
        <f t="shared" si="2"/>
        <v>0</v>
      </c>
      <c r="M53" s="24" t="str">
        <f t="shared" si="1"/>
        <v/>
      </c>
    </row>
    <row r="54" spans="12:13" ht="17.25" customHeight="1">
      <c r="L54" s="24">
        <f t="shared" si="2"/>
        <v>0</v>
      </c>
      <c r="M54" s="24" t="str">
        <f t="shared" si="1"/>
        <v/>
      </c>
    </row>
    <row r="55" spans="12:13" ht="17.25" customHeight="1">
      <c r="L55" s="24">
        <f t="shared" si="2"/>
        <v>0</v>
      </c>
      <c r="M55" s="24" t="str">
        <f t="shared" si="1"/>
        <v/>
      </c>
    </row>
    <row r="56" spans="12:13" ht="17.25" customHeight="1">
      <c r="L56" s="24">
        <f t="shared" si="2"/>
        <v>0</v>
      </c>
      <c r="M56" s="24" t="str">
        <f t="shared" si="1"/>
        <v/>
      </c>
    </row>
    <row r="57" spans="12:13" ht="17.25" customHeight="1">
      <c r="L57" s="24">
        <f t="shared" si="2"/>
        <v>0</v>
      </c>
      <c r="M57" s="24" t="str">
        <f t="shared" si="1"/>
        <v/>
      </c>
    </row>
    <row r="58" spans="12:13" ht="17.25" customHeight="1">
      <c r="L58" s="24">
        <f t="shared" si="2"/>
        <v>0</v>
      </c>
      <c r="M58" s="24" t="str">
        <f t="shared" si="1"/>
        <v/>
      </c>
    </row>
    <row r="59" spans="12:13" ht="17.25" customHeight="1">
      <c r="L59" s="24">
        <f t="shared" si="2"/>
        <v>0</v>
      </c>
      <c r="M59" s="24" t="str">
        <f t="shared" si="1"/>
        <v/>
      </c>
    </row>
    <row r="60" spans="12:13" ht="17.25" customHeight="1">
      <c r="L60" s="24">
        <f t="shared" si="2"/>
        <v>0</v>
      </c>
      <c r="M60" s="24" t="str">
        <f t="shared" si="1"/>
        <v/>
      </c>
    </row>
    <row r="61" spans="12:13" ht="17.25" customHeight="1">
      <c r="L61" s="24">
        <f t="shared" si="2"/>
        <v>0</v>
      </c>
      <c r="M61" s="24" t="str">
        <f t="shared" si="1"/>
        <v/>
      </c>
    </row>
    <row r="62" spans="12:13" ht="17.25" customHeight="1">
      <c r="L62" s="24">
        <f t="shared" si="2"/>
        <v>0</v>
      </c>
      <c r="M62" s="24" t="str">
        <f t="shared" si="1"/>
        <v/>
      </c>
    </row>
    <row r="63" spans="12:13" ht="17.25" customHeight="1">
      <c r="L63" s="24">
        <f t="shared" si="2"/>
        <v>0</v>
      </c>
      <c r="M63" s="24" t="str">
        <f t="shared" si="1"/>
        <v/>
      </c>
    </row>
    <row r="64" spans="12:13" ht="17.25" customHeight="1">
      <c r="L64" s="24">
        <f t="shared" si="2"/>
        <v>0</v>
      </c>
      <c r="M64" s="24" t="str">
        <f t="shared" si="1"/>
        <v/>
      </c>
    </row>
    <row r="65" spans="12:13" ht="17.25" customHeight="1">
      <c r="L65" s="24">
        <f t="shared" si="2"/>
        <v>0</v>
      </c>
      <c r="M65" s="24" t="str">
        <f t="shared" si="1"/>
        <v/>
      </c>
    </row>
    <row r="66" spans="12:13" ht="17.25" customHeight="1">
      <c r="L66" s="24">
        <f t="shared" si="2"/>
        <v>0</v>
      </c>
      <c r="M66" s="24" t="str">
        <f t="shared" si="1"/>
        <v/>
      </c>
    </row>
    <row r="67" spans="12:13" ht="17.25" customHeight="1">
      <c r="L67" s="24">
        <f t="shared" si="2"/>
        <v>0</v>
      </c>
      <c r="M67" s="24" t="str">
        <f t="shared" si="1"/>
        <v/>
      </c>
    </row>
    <row r="68" spans="12:13" ht="17.25" customHeight="1">
      <c r="L68" s="24">
        <f t="shared" si="2"/>
        <v>0</v>
      </c>
      <c r="M68" s="24" t="str">
        <f t="shared" si="1"/>
        <v/>
      </c>
    </row>
    <row r="69" spans="12:13" ht="17.25" customHeight="1">
      <c r="L69" s="24">
        <f t="shared" si="2"/>
        <v>0</v>
      </c>
      <c r="M69" s="24" t="str">
        <f t="shared" si="1"/>
        <v/>
      </c>
    </row>
    <row r="70" spans="12:13" ht="17.25" customHeight="1">
      <c r="L70" s="24">
        <f t="shared" ref="L70:L133" si="3">IF(ISNUMBER(FIND("/",$B69,1)),MID($B69,1,FIND("/",$B69,1)-1),$B69)</f>
        <v>0</v>
      </c>
      <c r="M70" s="24" t="str">
        <f t="shared" ref="M70:M133" si="4">IF(ISNUMBER(FIND("/",$B69,1)),MID($B69,FIND("/",$B69,1)+1,LEN($B69)),"")</f>
        <v/>
      </c>
    </row>
    <row r="71" spans="12:13" ht="17.25" customHeight="1">
      <c r="L71" s="24">
        <f t="shared" si="3"/>
        <v>0</v>
      </c>
      <c r="M71" s="24" t="str">
        <f t="shared" si="4"/>
        <v/>
      </c>
    </row>
    <row r="72" spans="12:13" ht="17.25" customHeight="1">
      <c r="L72" s="24">
        <f t="shared" si="3"/>
        <v>0</v>
      </c>
      <c r="M72" s="24" t="str">
        <f t="shared" si="4"/>
        <v/>
      </c>
    </row>
    <row r="73" spans="12:13" ht="17.25" customHeight="1">
      <c r="L73" s="24">
        <f t="shared" si="3"/>
        <v>0</v>
      </c>
      <c r="M73" s="24" t="str">
        <f t="shared" si="4"/>
        <v/>
      </c>
    </row>
    <row r="74" spans="12:13" ht="17.25" customHeight="1">
      <c r="L74" s="24">
        <f t="shared" si="3"/>
        <v>0</v>
      </c>
      <c r="M74" s="24" t="str">
        <f t="shared" si="4"/>
        <v/>
      </c>
    </row>
    <row r="75" spans="12:13" ht="17.25" customHeight="1">
      <c r="L75" s="24">
        <f t="shared" si="3"/>
        <v>0</v>
      </c>
      <c r="M75" s="24" t="str">
        <f t="shared" si="4"/>
        <v/>
      </c>
    </row>
    <row r="76" spans="12:13" ht="17.25" customHeight="1">
      <c r="L76" s="24">
        <f t="shared" si="3"/>
        <v>0</v>
      </c>
      <c r="M76" s="24" t="str">
        <f t="shared" si="4"/>
        <v/>
      </c>
    </row>
    <row r="77" spans="12:13" ht="17.25" customHeight="1">
      <c r="L77" s="24">
        <f t="shared" si="3"/>
        <v>0</v>
      </c>
      <c r="M77" s="24" t="str">
        <f t="shared" si="4"/>
        <v/>
      </c>
    </row>
    <row r="78" spans="12:13" ht="17.25" customHeight="1">
      <c r="L78" s="24">
        <f t="shared" si="3"/>
        <v>0</v>
      </c>
      <c r="M78" s="24" t="str">
        <f t="shared" si="4"/>
        <v/>
      </c>
    </row>
    <row r="79" spans="12:13" ht="17.25" customHeight="1">
      <c r="L79" s="24">
        <f t="shared" si="3"/>
        <v>0</v>
      </c>
      <c r="M79" s="24" t="str">
        <f t="shared" si="4"/>
        <v/>
      </c>
    </row>
    <row r="80" spans="12:13" ht="17.25" customHeight="1">
      <c r="L80" s="24">
        <f t="shared" si="3"/>
        <v>0</v>
      </c>
      <c r="M80" s="24" t="str">
        <f t="shared" si="4"/>
        <v/>
      </c>
    </row>
    <row r="81" spans="12:13" ht="17.25" customHeight="1">
      <c r="L81" s="24">
        <f t="shared" si="3"/>
        <v>0</v>
      </c>
      <c r="M81" s="24" t="str">
        <f t="shared" si="4"/>
        <v/>
      </c>
    </row>
    <row r="82" spans="12:13" ht="17.25" customHeight="1">
      <c r="L82" s="24">
        <f t="shared" si="3"/>
        <v>0</v>
      </c>
      <c r="M82" s="24" t="str">
        <f t="shared" si="4"/>
        <v/>
      </c>
    </row>
    <row r="83" spans="12:13" ht="17.25" customHeight="1">
      <c r="L83" s="24">
        <f t="shared" si="3"/>
        <v>0</v>
      </c>
      <c r="M83" s="24" t="str">
        <f t="shared" si="4"/>
        <v/>
      </c>
    </row>
    <row r="84" spans="12:13" ht="17.25" customHeight="1">
      <c r="L84" s="24">
        <f t="shared" si="3"/>
        <v>0</v>
      </c>
      <c r="M84" s="24" t="str">
        <f t="shared" si="4"/>
        <v/>
      </c>
    </row>
    <row r="85" spans="12:13" ht="17.25" customHeight="1">
      <c r="L85" s="24">
        <f t="shared" si="3"/>
        <v>0</v>
      </c>
      <c r="M85" s="24" t="str">
        <f t="shared" si="4"/>
        <v/>
      </c>
    </row>
    <row r="86" spans="12:13" ht="17.25" customHeight="1">
      <c r="L86" s="24">
        <f t="shared" si="3"/>
        <v>0</v>
      </c>
      <c r="M86" s="24" t="str">
        <f t="shared" si="4"/>
        <v/>
      </c>
    </row>
    <row r="87" spans="12:13" ht="17.25" customHeight="1">
      <c r="L87" s="24">
        <f t="shared" si="3"/>
        <v>0</v>
      </c>
      <c r="M87" s="24" t="str">
        <f t="shared" si="4"/>
        <v/>
      </c>
    </row>
    <row r="88" spans="12:13" ht="17.25" customHeight="1">
      <c r="L88" s="24">
        <f t="shared" si="3"/>
        <v>0</v>
      </c>
      <c r="M88" s="24" t="str">
        <f t="shared" si="4"/>
        <v/>
      </c>
    </row>
    <row r="89" spans="12:13" ht="17.25" customHeight="1">
      <c r="L89" s="24">
        <f t="shared" si="3"/>
        <v>0</v>
      </c>
      <c r="M89" s="24" t="str">
        <f t="shared" si="4"/>
        <v/>
      </c>
    </row>
    <row r="90" spans="12:13" ht="17.25" customHeight="1">
      <c r="L90" s="24">
        <f t="shared" si="3"/>
        <v>0</v>
      </c>
      <c r="M90" s="24" t="str">
        <f t="shared" si="4"/>
        <v/>
      </c>
    </row>
    <row r="91" spans="12:13" ht="17.25" customHeight="1">
      <c r="L91" s="24">
        <f t="shared" si="3"/>
        <v>0</v>
      </c>
      <c r="M91" s="24" t="str">
        <f t="shared" si="4"/>
        <v/>
      </c>
    </row>
    <row r="92" spans="12:13" ht="17.25" customHeight="1">
      <c r="L92" s="24">
        <f t="shared" si="3"/>
        <v>0</v>
      </c>
      <c r="M92" s="24" t="str">
        <f t="shared" si="4"/>
        <v/>
      </c>
    </row>
    <row r="93" spans="12:13" ht="17.25" customHeight="1">
      <c r="L93" s="24">
        <f t="shared" si="3"/>
        <v>0</v>
      </c>
      <c r="M93" s="24" t="str">
        <f t="shared" si="4"/>
        <v/>
      </c>
    </row>
    <row r="94" spans="12:13" ht="17.25" customHeight="1">
      <c r="L94" s="24">
        <f t="shared" si="3"/>
        <v>0</v>
      </c>
      <c r="M94" s="24" t="str">
        <f t="shared" si="4"/>
        <v/>
      </c>
    </row>
    <row r="95" spans="12:13" ht="17.25" customHeight="1">
      <c r="L95" s="24">
        <f t="shared" si="3"/>
        <v>0</v>
      </c>
      <c r="M95" s="24" t="str">
        <f t="shared" si="4"/>
        <v/>
      </c>
    </row>
    <row r="96" spans="12:13" ht="17.25" customHeight="1">
      <c r="L96" s="24">
        <f t="shared" si="3"/>
        <v>0</v>
      </c>
      <c r="M96" s="24" t="str">
        <f t="shared" si="4"/>
        <v/>
      </c>
    </row>
    <row r="97" spans="12:13" ht="17.25" customHeight="1">
      <c r="L97" s="24">
        <f t="shared" si="3"/>
        <v>0</v>
      </c>
      <c r="M97" s="24" t="str">
        <f t="shared" si="4"/>
        <v/>
      </c>
    </row>
    <row r="98" spans="12:13" ht="17.25" customHeight="1">
      <c r="L98" s="24">
        <f t="shared" si="3"/>
        <v>0</v>
      </c>
      <c r="M98" s="24" t="str">
        <f t="shared" si="4"/>
        <v/>
      </c>
    </row>
    <row r="99" spans="12:13" ht="17.25" customHeight="1">
      <c r="L99" s="24">
        <f t="shared" si="3"/>
        <v>0</v>
      </c>
      <c r="M99" s="24" t="str">
        <f t="shared" si="4"/>
        <v/>
      </c>
    </row>
    <row r="100" spans="12:13" ht="17.25" customHeight="1">
      <c r="L100" s="24">
        <f t="shared" si="3"/>
        <v>0</v>
      </c>
      <c r="M100" s="24" t="str">
        <f t="shared" si="4"/>
        <v/>
      </c>
    </row>
    <row r="101" spans="12:13" ht="17.25" customHeight="1">
      <c r="L101" s="24">
        <f t="shared" si="3"/>
        <v>0</v>
      </c>
      <c r="M101" s="24" t="str">
        <f t="shared" si="4"/>
        <v/>
      </c>
    </row>
    <row r="102" spans="12:13" ht="17.25" customHeight="1">
      <c r="L102" s="24">
        <f t="shared" si="3"/>
        <v>0</v>
      </c>
      <c r="M102" s="24" t="str">
        <f t="shared" si="4"/>
        <v/>
      </c>
    </row>
    <row r="103" spans="12:13" ht="17.25" customHeight="1">
      <c r="L103" s="24">
        <f t="shared" si="3"/>
        <v>0</v>
      </c>
      <c r="M103" s="24" t="str">
        <f t="shared" si="4"/>
        <v/>
      </c>
    </row>
    <row r="104" spans="12:13" ht="17.25" customHeight="1">
      <c r="L104" s="24">
        <f t="shared" si="3"/>
        <v>0</v>
      </c>
      <c r="M104" s="24" t="str">
        <f t="shared" si="4"/>
        <v/>
      </c>
    </row>
    <row r="105" spans="12:13" ht="17.25" customHeight="1">
      <c r="L105" s="24">
        <f t="shared" si="3"/>
        <v>0</v>
      </c>
      <c r="M105" s="24" t="str">
        <f t="shared" si="4"/>
        <v/>
      </c>
    </row>
    <row r="106" spans="12:13" ht="17.25" customHeight="1">
      <c r="L106" s="24">
        <f t="shared" si="3"/>
        <v>0</v>
      </c>
      <c r="M106" s="24" t="str">
        <f t="shared" si="4"/>
        <v/>
      </c>
    </row>
    <row r="107" spans="12:13" ht="17.25" customHeight="1">
      <c r="L107" s="24">
        <f t="shared" si="3"/>
        <v>0</v>
      </c>
      <c r="M107" s="24" t="str">
        <f t="shared" si="4"/>
        <v/>
      </c>
    </row>
    <row r="108" spans="12:13" ht="17.25" customHeight="1">
      <c r="L108" s="24">
        <f t="shared" si="3"/>
        <v>0</v>
      </c>
      <c r="M108" s="24" t="str">
        <f t="shared" si="4"/>
        <v/>
      </c>
    </row>
    <row r="109" spans="12:13" ht="17.25" customHeight="1">
      <c r="L109" s="24">
        <f t="shared" si="3"/>
        <v>0</v>
      </c>
      <c r="M109" s="24" t="str">
        <f t="shared" si="4"/>
        <v/>
      </c>
    </row>
    <row r="110" spans="12:13" ht="17.25" customHeight="1">
      <c r="L110" s="24">
        <f t="shared" si="3"/>
        <v>0</v>
      </c>
      <c r="M110" s="24" t="str">
        <f t="shared" si="4"/>
        <v/>
      </c>
    </row>
    <row r="111" spans="12:13" ht="17.25" customHeight="1">
      <c r="L111" s="24">
        <f t="shared" si="3"/>
        <v>0</v>
      </c>
      <c r="M111" s="24" t="str">
        <f t="shared" si="4"/>
        <v/>
      </c>
    </row>
    <row r="112" spans="12:13" ht="17.25" customHeight="1">
      <c r="L112" s="24">
        <f t="shared" si="3"/>
        <v>0</v>
      </c>
      <c r="M112" s="24" t="str">
        <f t="shared" si="4"/>
        <v/>
      </c>
    </row>
    <row r="113" spans="12:13" ht="17.25" customHeight="1">
      <c r="L113" s="24">
        <f t="shared" si="3"/>
        <v>0</v>
      </c>
      <c r="M113" s="24" t="str">
        <f t="shared" si="4"/>
        <v/>
      </c>
    </row>
    <row r="114" spans="12:13" ht="17.25" customHeight="1">
      <c r="L114" s="24">
        <f t="shared" si="3"/>
        <v>0</v>
      </c>
      <c r="M114" s="24" t="str">
        <f t="shared" si="4"/>
        <v/>
      </c>
    </row>
    <row r="115" spans="12:13" ht="17.25" customHeight="1">
      <c r="L115" s="24">
        <f t="shared" si="3"/>
        <v>0</v>
      </c>
      <c r="M115" s="24" t="str">
        <f t="shared" si="4"/>
        <v/>
      </c>
    </row>
    <row r="116" spans="12:13" ht="17.25" customHeight="1">
      <c r="L116" s="24">
        <f t="shared" si="3"/>
        <v>0</v>
      </c>
      <c r="M116" s="24" t="str">
        <f t="shared" si="4"/>
        <v/>
      </c>
    </row>
    <row r="117" spans="12:13" ht="17.25" customHeight="1">
      <c r="L117" s="24">
        <f t="shared" si="3"/>
        <v>0</v>
      </c>
      <c r="M117" s="24" t="str">
        <f t="shared" si="4"/>
        <v/>
      </c>
    </row>
    <row r="118" spans="12:13" ht="17.25" customHeight="1">
      <c r="L118" s="24">
        <f t="shared" si="3"/>
        <v>0</v>
      </c>
      <c r="M118" s="24" t="str">
        <f t="shared" si="4"/>
        <v/>
      </c>
    </row>
    <row r="119" spans="12:13" ht="17.25" customHeight="1">
      <c r="L119" s="24">
        <f t="shared" si="3"/>
        <v>0</v>
      </c>
      <c r="M119" s="24" t="str">
        <f t="shared" si="4"/>
        <v/>
      </c>
    </row>
    <row r="120" spans="12:13" ht="17.25" customHeight="1">
      <c r="L120" s="24">
        <f t="shared" si="3"/>
        <v>0</v>
      </c>
      <c r="M120" s="24" t="str">
        <f t="shared" si="4"/>
        <v/>
      </c>
    </row>
    <row r="121" spans="12:13" ht="17.25" customHeight="1">
      <c r="L121" s="24">
        <f t="shared" si="3"/>
        <v>0</v>
      </c>
      <c r="M121" s="24" t="str">
        <f t="shared" si="4"/>
        <v/>
      </c>
    </row>
    <row r="122" spans="12:13" ht="17.25" customHeight="1">
      <c r="L122" s="24">
        <f t="shared" si="3"/>
        <v>0</v>
      </c>
      <c r="M122" s="24" t="str">
        <f t="shared" si="4"/>
        <v/>
      </c>
    </row>
    <row r="123" spans="12:13" ht="17.25" customHeight="1">
      <c r="L123" s="24">
        <f t="shared" si="3"/>
        <v>0</v>
      </c>
      <c r="M123" s="24" t="str">
        <f t="shared" si="4"/>
        <v/>
      </c>
    </row>
    <row r="124" spans="12:13" ht="17.25" customHeight="1">
      <c r="L124" s="24">
        <f t="shared" si="3"/>
        <v>0</v>
      </c>
      <c r="M124" s="24" t="str">
        <f t="shared" si="4"/>
        <v/>
      </c>
    </row>
    <row r="125" spans="12:13" ht="17.25" customHeight="1">
      <c r="L125" s="24">
        <f t="shared" si="3"/>
        <v>0</v>
      </c>
      <c r="M125" s="24" t="str">
        <f t="shared" si="4"/>
        <v/>
      </c>
    </row>
    <row r="126" spans="12:13" ht="17.25" customHeight="1">
      <c r="L126" s="24">
        <f t="shared" si="3"/>
        <v>0</v>
      </c>
      <c r="M126" s="24" t="str">
        <f t="shared" si="4"/>
        <v/>
      </c>
    </row>
    <row r="127" spans="12:13" ht="17.25" customHeight="1">
      <c r="L127" s="24">
        <f t="shared" si="3"/>
        <v>0</v>
      </c>
      <c r="M127" s="24" t="str">
        <f t="shared" si="4"/>
        <v/>
      </c>
    </row>
    <row r="128" spans="12:13" ht="17.25" customHeight="1">
      <c r="L128" s="24">
        <f t="shared" si="3"/>
        <v>0</v>
      </c>
      <c r="M128" s="24" t="str">
        <f t="shared" si="4"/>
        <v/>
      </c>
    </row>
    <row r="129" spans="12:13" ht="17.25" customHeight="1">
      <c r="L129" s="24">
        <f t="shared" si="3"/>
        <v>0</v>
      </c>
      <c r="M129" s="24" t="str">
        <f t="shared" si="4"/>
        <v/>
      </c>
    </row>
    <row r="130" spans="12:13" ht="17.25" customHeight="1">
      <c r="L130" s="24">
        <f t="shared" si="3"/>
        <v>0</v>
      </c>
      <c r="M130" s="24" t="str">
        <f t="shared" si="4"/>
        <v/>
      </c>
    </row>
    <row r="131" spans="12:13" ht="17.25" customHeight="1">
      <c r="L131" s="24">
        <f t="shared" si="3"/>
        <v>0</v>
      </c>
      <c r="M131" s="24" t="str">
        <f t="shared" si="4"/>
        <v/>
      </c>
    </row>
    <row r="132" spans="12:13" ht="17.25" customHeight="1">
      <c r="L132" s="24">
        <f t="shared" si="3"/>
        <v>0</v>
      </c>
      <c r="M132" s="24" t="str">
        <f t="shared" si="4"/>
        <v/>
      </c>
    </row>
    <row r="133" spans="12:13" ht="17.25" customHeight="1">
      <c r="L133" s="24">
        <f t="shared" si="3"/>
        <v>0</v>
      </c>
      <c r="M133" s="24" t="str">
        <f t="shared" si="4"/>
        <v/>
      </c>
    </row>
    <row r="134" spans="12:13" ht="17.25" customHeight="1">
      <c r="L134" s="24">
        <f t="shared" ref="L134:L197" si="5">IF(ISNUMBER(FIND("/",$B133,1)),MID($B133,1,FIND("/",$B133,1)-1),$B133)</f>
        <v>0</v>
      </c>
      <c r="M134" s="24" t="str">
        <f t="shared" ref="M134:M197" si="6">IF(ISNUMBER(FIND("/",$B133,1)),MID($B133,FIND("/",$B133,1)+1,LEN($B133)),"")</f>
        <v/>
      </c>
    </row>
    <row r="135" spans="12:13" ht="17.25" customHeight="1">
      <c r="L135" s="24">
        <f t="shared" si="5"/>
        <v>0</v>
      </c>
      <c r="M135" s="24" t="str">
        <f t="shared" si="6"/>
        <v/>
      </c>
    </row>
    <row r="136" spans="12:13" ht="17.25" customHeight="1">
      <c r="L136" s="24">
        <f t="shared" si="5"/>
        <v>0</v>
      </c>
      <c r="M136" s="24" t="str">
        <f t="shared" si="6"/>
        <v/>
      </c>
    </row>
    <row r="137" spans="12:13" ht="17.25" customHeight="1">
      <c r="L137" s="24">
        <f t="shared" si="5"/>
        <v>0</v>
      </c>
      <c r="M137" s="24" t="str">
        <f t="shared" si="6"/>
        <v/>
      </c>
    </row>
    <row r="138" spans="12:13" ht="17.25" customHeight="1">
      <c r="L138" s="24">
        <f t="shared" si="5"/>
        <v>0</v>
      </c>
      <c r="M138" s="24" t="str">
        <f t="shared" si="6"/>
        <v/>
      </c>
    </row>
    <row r="139" spans="12:13" ht="17.25" customHeight="1">
      <c r="L139" s="24">
        <f t="shared" si="5"/>
        <v>0</v>
      </c>
      <c r="M139" s="24" t="str">
        <f t="shared" si="6"/>
        <v/>
      </c>
    </row>
    <row r="140" spans="12:13" ht="17.25" customHeight="1">
      <c r="L140" s="24">
        <f t="shared" si="5"/>
        <v>0</v>
      </c>
      <c r="M140" s="24" t="str">
        <f t="shared" si="6"/>
        <v/>
      </c>
    </row>
    <row r="141" spans="12:13" ht="17.25" customHeight="1">
      <c r="L141" s="24">
        <f t="shared" si="5"/>
        <v>0</v>
      </c>
      <c r="M141" s="24" t="str">
        <f t="shared" si="6"/>
        <v/>
      </c>
    </row>
    <row r="142" spans="12:13" ht="17.25" customHeight="1">
      <c r="L142" s="24">
        <f t="shared" si="5"/>
        <v>0</v>
      </c>
      <c r="M142" s="24" t="str">
        <f t="shared" si="6"/>
        <v/>
      </c>
    </row>
    <row r="143" spans="12:13" ht="17.25" customHeight="1">
      <c r="L143" s="24">
        <f t="shared" si="5"/>
        <v>0</v>
      </c>
      <c r="M143" s="24" t="str">
        <f t="shared" si="6"/>
        <v/>
      </c>
    </row>
    <row r="144" spans="12:13" ht="17.25" customHeight="1">
      <c r="L144" s="24">
        <f t="shared" si="5"/>
        <v>0</v>
      </c>
      <c r="M144" s="24" t="str">
        <f t="shared" si="6"/>
        <v/>
      </c>
    </row>
    <row r="145" spans="12:13" ht="17.25" customHeight="1">
      <c r="L145" s="24">
        <f t="shared" si="5"/>
        <v>0</v>
      </c>
      <c r="M145" s="24" t="str">
        <f t="shared" si="6"/>
        <v/>
      </c>
    </row>
    <row r="146" spans="12:13" ht="17.25" customHeight="1">
      <c r="L146" s="24">
        <f t="shared" si="5"/>
        <v>0</v>
      </c>
      <c r="M146" s="24" t="str">
        <f t="shared" si="6"/>
        <v/>
      </c>
    </row>
    <row r="147" spans="12:13" ht="17.25" customHeight="1">
      <c r="L147" s="24">
        <f t="shared" si="5"/>
        <v>0</v>
      </c>
      <c r="M147" s="24" t="str">
        <f t="shared" si="6"/>
        <v/>
      </c>
    </row>
    <row r="148" spans="12:13" ht="17.25" customHeight="1">
      <c r="L148" s="24">
        <f t="shared" si="5"/>
        <v>0</v>
      </c>
      <c r="M148" s="24" t="str">
        <f t="shared" si="6"/>
        <v/>
      </c>
    </row>
    <row r="149" spans="12:13" ht="17.25" customHeight="1">
      <c r="L149" s="24">
        <f t="shared" si="5"/>
        <v>0</v>
      </c>
      <c r="M149" s="24" t="str">
        <f t="shared" si="6"/>
        <v/>
      </c>
    </row>
    <row r="150" spans="12:13" ht="17.25" customHeight="1">
      <c r="L150" s="24">
        <f t="shared" si="5"/>
        <v>0</v>
      </c>
      <c r="M150" s="24" t="str">
        <f t="shared" si="6"/>
        <v/>
      </c>
    </row>
    <row r="151" spans="12:13" ht="17.25" customHeight="1">
      <c r="L151" s="24">
        <f t="shared" si="5"/>
        <v>0</v>
      </c>
      <c r="M151" s="24" t="str">
        <f t="shared" si="6"/>
        <v/>
      </c>
    </row>
    <row r="152" spans="12:13" ht="17.25" customHeight="1">
      <c r="L152" s="24">
        <f t="shared" si="5"/>
        <v>0</v>
      </c>
      <c r="M152" s="24" t="str">
        <f t="shared" si="6"/>
        <v/>
      </c>
    </row>
    <row r="153" spans="12:13" ht="17.25" customHeight="1">
      <c r="L153" s="24">
        <f t="shared" si="5"/>
        <v>0</v>
      </c>
      <c r="M153" s="24" t="str">
        <f t="shared" si="6"/>
        <v/>
      </c>
    </row>
    <row r="154" spans="12:13" ht="17.25" customHeight="1">
      <c r="L154" s="24">
        <f t="shared" si="5"/>
        <v>0</v>
      </c>
      <c r="M154" s="24" t="str">
        <f t="shared" si="6"/>
        <v/>
      </c>
    </row>
    <row r="155" spans="12:13" ht="17.25" customHeight="1">
      <c r="L155" s="24">
        <f t="shared" si="5"/>
        <v>0</v>
      </c>
      <c r="M155" s="24" t="str">
        <f t="shared" si="6"/>
        <v/>
      </c>
    </row>
    <row r="156" spans="12:13" ht="17.25" customHeight="1">
      <c r="L156" s="24">
        <f t="shared" si="5"/>
        <v>0</v>
      </c>
      <c r="M156" s="24" t="str">
        <f t="shared" si="6"/>
        <v/>
      </c>
    </row>
    <row r="157" spans="12:13" ht="17.25" customHeight="1">
      <c r="L157" s="24">
        <f t="shared" si="5"/>
        <v>0</v>
      </c>
      <c r="M157" s="24" t="str">
        <f t="shared" si="6"/>
        <v/>
      </c>
    </row>
    <row r="158" spans="12:13" ht="17.25" customHeight="1">
      <c r="L158" s="24">
        <f t="shared" si="5"/>
        <v>0</v>
      </c>
      <c r="M158" s="24" t="str">
        <f t="shared" si="6"/>
        <v/>
      </c>
    </row>
    <row r="159" spans="12:13" ht="17.25" customHeight="1">
      <c r="L159" s="24">
        <f t="shared" si="5"/>
        <v>0</v>
      </c>
      <c r="M159" s="24" t="str">
        <f t="shared" si="6"/>
        <v/>
      </c>
    </row>
    <row r="160" spans="12:13" ht="17.25" customHeight="1">
      <c r="L160" s="24">
        <f t="shared" si="5"/>
        <v>0</v>
      </c>
      <c r="M160" s="24" t="str">
        <f t="shared" si="6"/>
        <v/>
      </c>
    </row>
    <row r="161" spans="12:13" ht="17.25" customHeight="1">
      <c r="L161" s="24">
        <f t="shared" si="5"/>
        <v>0</v>
      </c>
      <c r="M161" s="24" t="str">
        <f t="shared" si="6"/>
        <v/>
      </c>
    </row>
    <row r="162" spans="12:13" ht="17.25" customHeight="1">
      <c r="L162" s="24">
        <f t="shared" si="5"/>
        <v>0</v>
      </c>
      <c r="M162" s="24" t="str">
        <f t="shared" si="6"/>
        <v/>
      </c>
    </row>
    <row r="163" spans="12:13" ht="17.25" customHeight="1">
      <c r="L163" s="24">
        <f t="shared" si="5"/>
        <v>0</v>
      </c>
      <c r="M163" s="24" t="str">
        <f t="shared" si="6"/>
        <v/>
      </c>
    </row>
    <row r="164" spans="12:13" ht="17.25" customHeight="1">
      <c r="L164" s="24">
        <f t="shared" si="5"/>
        <v>0</v>
      </c>
      <c r="M164" s="24" t="str">
        <f t="shared" si="6"/>
        <v/>
      </c>
    </row>
    <row r="165" spans="12:13" ht="17.25" customHeight="1">
      <c r="L165" s="24">
        <f t="shared" si="5"/>
        <v>0</v>
      </c>
      <c r="M165" s="24" t="str">
        <f t="shared" si="6"/>
        <v/>
      </c>
    </row>
    <row r="166" spans="12:13" ht="17.25" customHeight="1">
      <c r="L166" s="24">
        <f t="shared" si="5"/>
        <v>0</v>
      </c>
      <c r="M166" s="24" t="str">
        <f t="shared" si="6"/>
        <v/>
      </c>
    </row>
    <row r="167" spans="12:13" ht="17.25" customHeight="1">
      <c r="L167" s="24">
        <f t="shared" si="5"/>
        <v>0</v>
      </c>
      <c r="M167" s="24" t="str">
        <f t="shared" si="6"/>
        <v/>
      </c>
    </row>
    <row r="168" spans="12:13" ht="17.25" customHeight="1">
      <c r="L168" s="24">
        <f t="shared" si="5"/>
        <v>0</v>
      </c>
      <c r="M168" s="24" t="str">
        <f t="shared" si="6"/>
        <v/>
      </c>
    </row>
    <row r="169" spans="12:13" ht="17.25" customHeight="1">
      <c r="L169" s="24">
        <f t="shared" si="5"/>
        <v>0</v>
      </c>
      <c r="M169" s="24" t="str">
        <f t="shared" si="6"/>
        <v/>
      </c>
    </row>
    <row r="170" spans="12:13" ht="17.25" customHeight="1">
      <c r="L170" s="24">
        <f t="shared" si="5"/>
        <v>0</v>
      </c>
      <c r="M170" s="24" t="str">
        <f t="shared" si="6"/>
        <v/>
      </c>
    </row>
    <row r="171" spans="12:13" ht="17.25" customHeight="1">
      <c r="L171" s="24">
        <f t="shared" si="5"/>
        <v>0</v>
      </c>
      <c r="M171" s="24" t="str">
        <f t="shared" si="6"/>
        <v/>
      </c>
    </row>
    <row r="172" spans="12:13" ht="17.25" customHeight="1">
      <c r="L172" s="24">
        <f t="shared" si="5"/>
        <v>0</v>
      </c>
      <c r="M172" s="24" t="str">
        <f t="shared" si="6"/>
        <v/>
      </c>
    </row>
    <row r="173" spans="12:13" ht="17.25" customHeight="1">
      <c r="L173" s="24">
        <f t="shared" si="5"/>
        <v>0</v>
      </c>
      <c r="M173" s="24" t="str">
        <f t="shared" si="6"/>
        <v/>
      </c>
    </row>
    <row r="174" spans="12:13" ht="17.25" customHeight="1">
      <c r="L174" s="24">
        <f t="shared" si="5"/>
        <v>0</v>
      </c>
      <c r="M174" s="24" t="str">
        <f t="shared" si="6"/>
        <v/>
      </c>
    </row>
    <row r="175" spans="12:13" ht="17.25" customHeight="1">
      <c r="L175" s="24">
        <f t="shared" si="5"/>
        <v>0</v>
      </c>
      <c r="M175" s="24" t="str">
        <f t="shared" si="6"/>
        <v/>
      </c>
    </row>
    <row r="176" spans="12:13" ht="17.25" customHeight="1">
      <c r="L176" s="24">
        <f t="shared" si="5"/>
        <v>0</v>
      </c>
      <c r="M176" s="24" t="str">
        <f t="shared" si="6"/>
        <v/>
      </c>
    </row>
    <row r="177" spans="12:13" ht="17.25" customHeight="1">
      <c r="L177" s="24">
        <f t="shared" si="5"/>
        <v>0</v>
      </c>
      <c r="M177" s="24" t="str">
        <f t="shared" si="6"/>
        <v/>
      </c>
    </row>
    <row r="178" spans="12:13" ht="17.25" customHeight="1">
      <c r="L178" s="24">
        <f t="shared" si="5"/>
        <v>0</v>
      </c>
      <c r="M178" s="24" t="str">
        <f t="shared" si="6"/>
        <v/>
      </c>
    </row>
    <row r="179" spans="12:13" ht="17.25" customHeight="1">
      <c r="L179" s="24">
        <f t="shared" si="5"/>
        <v>0</v>
      </c>
      <c r="M179" s="24" t="str">
        <f t="shared" si="6"/>
        <v/>
      </c>
    </row>
    <row r="180" spans="12:13" ht="17.25" customHeight="1">
      <c r="L180" s="24">
        <f t="shared" si="5"/>
        <v>0</v>
      </c>
      <c r="M180" s="24" t="str">
        <f t="shared" si="6"/>
        <v/>
      </c>
    </row>
    <row r="181" spans="12:13" ht="17.25" customHeight="1">
      <c r="L181" s="24">
        <f t="shared" si="5"/>
        <v>0</v>
      </c>
      <c r="M181" s="24" t="str">
        <f t="shared" si="6"/>
        <v/>
      </c>
    </row>
    <row r="182" spans="12:13" ht="17.25" customHeight="1">
      <c r="L182" s="24">
        <f t="shared" si="5"/>
        <v>0</v>
      </c>
      <c r="M182" s="24" t="str">
        <f t="shared" si="6"/>
        <v/>
      </c>
    </row>
    <row r="183" spans="12:13" ht="17.25" customHeight="1">
      <c r="L183" s="24">
        <f t="shared" si="5"/>
        <v>0</v>
      </c>
      <c r="M183" s="24" t="str">
        <f t="shared" si="6"/>
        <v/>
      </c>
    </row>
    <row r="184" spans="12:13" ht="17.25" customHeight="1">
      <c r="L184" s="24">
        <f t="shared" si="5"/>
        <v>0</v>
      </c>
      <c r="M184" s="24" t="str">
        <f t="shared" si="6"/>
        <v/>
      </c>
    </row>
    <row r="185" spans="12:13" ht="17.25" customHeight="1">
      <c r="L185" s="24">
        <f t="shared" si="5"/>
        <v>0</v>
      </c>
      <c r="M185" s="24" t="str">
        <f t="shared" si="6"/>
        <v/>
      </c>
    </row>
    <row r="186" spans="12:13" ht="17.25" customHeight="1">
      <c r="L186" s="24">
        <f t="shared" si="5"/>
        <v>0</v>
      </c>
      <c r="M186" s="24" t="str">
        <f t="shared" si="6"/>
        <v/>
      </c>
    </row>
    <row r="187" spans="12:13" ht="17.25" customHeight="1">
      <c r="L187" s="24">
        <f t="shared" si="5"/>
        <v>0</v>
      </c>
      <c r="M187" s="24" t="str">
        <f t="shared" si="6"/>
        <v/>
      </c>
    </row>
    <row r="188" spans="12:13" ht="17.25" customHeight="1">
      <c r="L188" s="24">
        <f t="shared" si="5"/>
        <v>0</v>
      </c>
      <c r="M188" s="24" t="str">
        <f t="shared" si="6"/>
        <v/>
      </c>
    </row>
    <row r="189" spans="12:13" ht="17.25" customHeight="1">
      <c r="L189" s="24">
        <f t="shared" si="5"/>
        <v>0</v>
      </c>
      <c r="M189" s="24" t="str">
        <f t="shared" si="6"/>
        <v/>
      </c>
    </row>
    <row r="190" spans="12:13" ht="17.25" customHeight="1">
      <c r="L190" s="24">
        <f t="shared" si="5"/>
        <v>0</v>
      </c>
      <c r="M190" s="24" t="str">
        <f t="shared" si="6"/>
        <v/>
      </c>
    </row>
    <row r="191" spans="12:13" ht="17.25" customHeight="1">
      <c r="L191" s="24">
        <f t="shared" si="5"/>
        <v>0</v>
      </c>
      <c r="M191" s="24" t="str">
        <f t="shared" si="6"/>
        <v/>
      </c>
    </row>
    <row r="192" spans="12:13" ht="17.25" customHeight="1">
      <c r="L192" s="24">
        <f t="shared" si="5"/>
        <v>0</v>
      </c>
      <c r="M192" s="24" t="str">
        <f t="shared" si="6"/>
        <v/>
      </c>
    </row>
    <row r="193" spans="12:13" ht="17.25" customHeight="1">
      <c r="L193" s="24">
        <f t="shared" si="5"/>
        <v>0</v>
      </c>
      <c r="M193" s="24" t="str">
        <f t="shared" si="6"/>
        <v/>
      </c>
    </row>
    <row r="194" spans="12:13" ht="17.25" customHeight="1">
      <c r="L194" s="24">
        <f t="shared" si="5"/>
        <v>0</v>
      </c>
      <c r="M194" s="24" t="str">
        <f t="shared" si="6"/>
        <v/>
      </c>
    </row>
    <row r="195" spans="12:13" ht="17.25" customHeight="1">
      <c r="L195" s="24">
        <f t="shared" si="5"/>
        <v>0</v>
      </c>
      <c r="M195" s="24" t="str">
        <f t="shared" si="6"/>
        <v/>
      </c>
    </row>
    <row r="196" spans="12:13" ht="17.25" customHeight="1">
      <c r="L196" s="24">
        <f t="shared" si="5"/>
        <v>0</v>
      </c>
      <c r="M196" s="24" t="str">
        <f t="shared" si="6"/>
        <v/>
      </c>
    </row>
    <row r="197" spans="12:13" ht="17.25" customHeight="1">
      <c r="L197" s="24">
        <f t="shared" si="5"/>
        <v>0</v>
      </c>
      <c r="M197" s="24" t="str">
        <f t="shared" si="6"/>
        <v/>
      </c>
    </row>
    <row r="198" spans="12:13" ht="17.25" customHeight="1">
      <c r="L198" s="24">
        <f t="shared" ref="L198:L261" si="7">IF(ISNUMBER(FIND("/",$B197,1)),MID($B197,1,FIND("/",$B197,1)-1),$B197)</f>
        <v>0</v>
      </c>
      <c r="M198" s="24" t="str">
        <f t="shared" ref="M198:M261" si="8">IF(ISNUMBER(FIND("/",$B197,1)),MID($B197,FIND("/",$B197,1)+1,LEN($B197)),"")</f>
        <v/>
      </c>
    </row>
    <row r="199" spans="12:13" ht="17.25" customHeight="1">
      <c r="L199" s="24">
        <f t="shared" si="7"/>
        <v>0</v>
      </c>
      <c r="M199" s="24" t="str">
        <f t="shared" si="8"/>
        <v/>
      </c>
    </row>
    <row r="200" spans="12:13" ht="17.25" customHeight="1">
      <c r="L200" s="24">
        <f t="shared" si="7"/>
        <v>0</v>
      </c>
      <c r="M200" s="24" t="str">
        <f t="shared" si="8"/>
        <v/>
      </c>
    </row>
    <row r="201" spans="12:13" ht="17.25" customHeight="1">
      <c r="L201" s="24">
        <f t="shared" si="7"/>
        <v>0</v>
      </c>
      <c r="M201" s="24" t="str">
        <f t="shared" si="8"/>
        <v/>
      </c>
    </row>
    <row r="202" spans="12:13" ht="17.25" customHeight="1">
      <c r="L202" s="24">
        <f t="shared" si="7"/>
        <v>0</v>
      </c>
      <c r="M202" s="24" t="str">
        <f t="shared" si="8"/>
        <v/>
      </c>
    </row>
    <row r="203" spans="12:13" ht="17.25" customHeight="1">
      <c r="L203" s="24">
        <f t="shared" si="7"/>
        <v>0</v>
      </c>
      <c r="M203" s="24" t="str">
        <f t="shared" si="8"/>
        <v/>
      </c>
    </row>
    <row r="204" spans="12:13" ht="17.25" customHeight="1">
      <c r="L204" s="24">
        <f t="shared" si="7"/>
        <v>0</v>
      </c>
      <c r="M204" s="24" t="str">
        <f t="shared" si="8"/>
        <v/>
      </c>
    </row>
    <row r="205" spans="12:13" ht="17.25" customHeight="1">
      <c r="L205" s="24">
        <f t="shared" si="7"/>
        <v>0</v>
      </c>
      <c r="M205" s="24" t="str">
        <f t="shared" si="8"/>
        <v/>
      </c>
    </row>
    <row r="206" spans="12:13" ht="17.25" customHeight="1">
      <c r="L206" s="24">
        <f t="shared" si="7"/>
        <v>0</v>
      </c>
      <c r="M206" s="24" t="str">
        <f t="shared" si="8"/>
        <v/>
      </c>
    </row>
    <row r="207" spans="12:13" ht="17.25" customHeight="1">
      <c r="L207" s="24">
        <f t="shared" si="7"/>
        <v>0</v>
      </c>
      <c r="M207" s="24" t="str">
        <f t="shared" si="8"/>
        <v/>
      </c>
    </row>
    <row r="208" spans="12:13" ht="17.25" customHeight="1">
      <c r="L208" s="24">
        <f t="shared" si="7"/>
        <v>0</v>
      </c>
      <c r="M208" s="24" t="str">
        <f t="shared" si="8"/>
        <v/>
      </c>
    </row>
    <row r="209" spans="12:13" ht="17.25" customHeight="1">
      <c r="L209" s="24">
        <f t="shared" si="7"/>
        <v>0</v>
      </c>
      <c r="M209" s="24" t="str">
        <f t="shared" si="8"/>
        <v/>
      </c>
    </row>
    <row r="210" spans="12:13" ht="17.25" customHeight="1">
      <c r="L210" s="24">
        <f t="shared" si="7"/>
        <v>0</v>
      </c>
      <c r="M210" s="24" t="str">
        <f t="shared" si="8"/>
        <v/>
      </c>
    </row>
    <row r="211" spans="12:13" ht="17.25" customHeight="1">
      <c r="L211" s="24">
        <f t="shared" si="7"/>
        <v>0</v>
      </c>
      <c r="M211" s="24" t="str">
        <f t="shared" si="8"/>
        <v/>
      </c>
    </row>
    <row r="212" spans="12:13" ht="17.25" customHeight="1">
      <c r="L212" s="24">
        <f t="shared" si="7"/>
        <v>0</v>
      </c>
      <c r="M212" s="24" t="str">
        <f t="shared" si="8"/>
        <v/>
      </c>
    </row>
    <row r="213" spans="12:13" ht="17.25" customHeight="1">
      <c r="L213" s="24">
        <f t="shared" si="7"/>
        <v>0</v>
      </c>
      <c r="M213" s="24" t="str">
        <f t="shared" si="8"/>
        <v/>
      </c>
    </row>
    <row r="214" spans="12:13" ht="17.25" customHeight="1">
      <c r="L214" s="24">
        <f t="shared" si="7"/>
        <v>0</v>
      </c>
      <c r="M214" s="24" t="str">
        <f t="shared" si="8"/>
        <v/>
      </c>
    </row>
    <row r="215" spans="12:13" ht="17.25" customHeight="1">
      <c r="L215" s="24">
        <f t="shared" si="7"/>
        <v>0</v>
      </c>
      <c r="M215" s="24" t="str">
        <f t="shared" si="8"/>
        <v/>
      </c>
    </row>
    <row r="216" spans="12:13" ht="17.25" customHeight="1">
      <c r="L216" s="24">
        <f t="shared" si="7"/>
        <v>0</v>
      </c>
      <c r="M216" s="24" t="str">
        <f t="shared" si="8"/>
        <v/>
      </c>
    </row>
    <row r="217" spans="12:13" ht="17.25" customHeight="1">
      <c r="L217" s="24">
        <f t="shared" si="7"/>
        <v>0</v>
      </c>
      <c r="M217" s="24" t="str">
        <f t="shared" si="8"/>
        <v/>
      </c>
    </row>
    <row r="218" spans="12:13" ht="17.25" customHeight="1">
      <c r="L218" s="24">
        <f t="shared" si="7"/>
        <v>0</v>
      </c>
      <c r="M218" s="24" t="str">
        <f t="shared" si="8"/>
        <v/>
      </c>
    </row>
    <row r="219" spans="12:13" ht="17.25" customHeight="1">
      <c r="L219" s="24">
        <f t="shared" si="7"/>
        <v>0</v>
      </c>
      <c r="M219" s="24" t="str">
        <f t="shared" si="8"/>
        <v/>
      </c>
    </row>
    <row r="220" spans="12:13" ht="17.25" customHeight="1">
      <c r="L220" s="24">
        <f t="shared" si="7"/>
        <v>0</v>
      </c>
      <c r="M220" s="24" t="str">
        <f t="shared" si="8"/>
        <v/>
      </c>
    </row>
    <row r="221" spans="12:13" ht="17.25" customHeight="1">
      <c r="L221" s="24">
        <f t="shared" si="7"/>
        <v>0</v>
      </c>
      <c r="M221" s="24" t="str">
        <f t="shared" si="8"/>
        <v/>
      </c>
    </row>
    <row r="222" spans="12:13" ht="17.25" customHeight="1">
      <c r="L222" s="24">
        <f t="shared" si="7"/>
        <v>0</v>
      </c>
      <c r="M222" s="24" t="str">
        <f t="shared" si="8"/>
        <v/>
      </c>
    </row>
    <row r="223" spans="12:13" ht="17.25" customHeight="1">
      <c r="L223" s="24">
        <f t="shared" si="7"/>
        <v>0</v>
      </c>
      <c r="M223" s="24" t="str">
        <f t="shared" si="8"/>
        <v/>
      </c>
    </row>
    <row r="224" spans="12:13" ht="17.25" customHeight="1">
      <c r="L224" s="24">
        <f t="shared" si="7"/>
        <v>0</v>
      </c>
      <c r="M224" s="24" t="str">
        <f t="shared" si="8"/>
        <v/>
      </c>
    </row>
    <row r="225" spans="12:13" ht="17.25" customHeight="1">
      <c r="L225" s="24">
        <f t="shared" si="7"/>
        <v>0</v>
      </c>
      <c r="M225" s="24" t="str">
        <f t="shared" si="8"/>
        <v/>
      </c>
    </row>
    <row r="226" spans="12:13" ht="17.25" customHeight="1">
      <c r="L226" s="24">
        <f t="shared" si="7"/>
        <v>0</v>
      </c>
      <c r="M226" s="24" t="str">
        <f t="shared" si="8"/>
        <v/>
      </c>
    </row>
    <row r="227" spans="12:13" ht="17.25" customHeight="1">
      <c r="L227" s="24">
        <f t="shared" si="7"/>
        <v>0</v>
      </c>
      <c r="M227" s="24" t="str">
        <f t="shared" si="8"/>
        <v/>
      </c>
    </row>
    <row r="228" spans="12:13" ht="17.25" customHeight="1">
      <c r="L228" s="24">
        <f t="shared" si="7"/>
        <v>0</v>
      </c>
      <c r="M228" s="24" t="str">
        <f t="shared" si="8"/>
        <v/>
      </c>
    </row>
    <row r="229" spans="12:13" ht="17.25" customHeight="1">
      <c r="L229" s="24">
        <f t="shared" si="7"/>
        <v>0</v>
      </c>
      <c r="M229" s="24" t="str">
        <f t="shared" si="8"/>
        <v/>
      </c>
    </row>
    <row r="230" spans="12:13" ht="17.25" customHeight="1">
      <c r="L230" s="24">
        <f t="shared" si="7"/>
        <v>0</v>
      </c>
      <c r="M230" s="24" t="str">
        <f t="shared" si="8"/>
        <v/>
      </c>
    </row>
    <row r="231" spans="12:13" ht="17.25" customHeight="1">
      <c r="L231" s="24">
        <f t="shared" si="7"/>
        <v>0</v>
      </c>
      <c r="M231" s="24" t="str">
        <f t="shared" si="8"/>
        <v/>
      </c>
    </row>
    <row r="232" spans="12:13" ht="17.25" customHeight="1">
      <c r="L232" s="24">
        <f t="shared" si="7"/>
        <v>0</v>
      </c>
      <c r="M232" s="24" t="str">
        <f t="shared" si="8"/>
        <v/>
      </c>
    </row>
    <row r="233" spans="12:13" ht="17.25" customHeight="1">
      <c r="L233" s="24">
        <f t="shared" si="7"/>
        <v>0</v>
      </c>
      <c r="M233" s="24" t="str">
        <f t="shared" si="8"/>
        <v/>
      </c>
    </row>
    <row r="234" spans="12:13" ht="17.25" customHeight="1">
      <c r="L234" s="24">
        <f t="shared" si="7"/>
        <v>0</v>
      </c>
      <c r="M234" s="24" t="str">
        <f t="shared" si="8"/>
        <v/>
      </c>
    </row>
    <row r="235" spans="12:13" ht="17.25" customHeight="1">
      <c r="L235" s="24">
        <f t="shared" si="7"/>
        <v>0</v>
      </c>
      <c r="M235" s="24" t="str">
        <f t="shared" si="8"/>
        <v/>
      </c>
    </row>
    <row r="236" spans="12:13" ht="17.25" customHeight="1">
      <c r="L236" s="24">
        <f t="shared" si="7"/>
        <v>0</v>
      </c>
      <c r="M236" s="24" t="str">
        <f t="shared" si="8"/>
        <v/>
      </c>
    </row>
    <row r="237" spans="12:13" ht="17.25" customHeight="1">
      <c r="L237" s="24">
        <f t="shared" si="7"/>
        <v>0</v>
      </c>
      <c r="M237" s="24" t="str">
        <f t="shared" si="8"/>
        <v/>
      </c>
    </row>
    <row r="238" spans="12:13" ht="17.25" customHeight="1">
      <c r="L238" s="24">
        <f t="shared" si="7"/>
        <v>0</v>
      </c>
      <c r="M238" s="24" t="str">
        <f t="shared" si="8"/>
        <v/>
      </c>
    </row>
    <row r="239" spans="12:13" ht="17.25" customHeight="1">
      <c r="L239" s="24">
        <f t="shared" si="7"/>
        <v>0</v>
      </c>
      <c r="M239" s="24" t="str">
        <f t="shared" si="8"/>
        <v/>
      </c>
    </row>
    <row r="240" spans="12:13" ht="17.25" customHeight="1">
      <c r="L240" s="24">
        <f t="shared" si="7"/>
        <v>0</v>
      </c>
      <c r="M240" s="24" t="str">
        <f t="shared" si="8"/>
        <v/>
      </c>
    </row>
    <row r="241" spans="12:13" ht="17.25" customHeight="1">
      <c r="L241" s="24">
        <f t="shared" si="7"/>
        <v>0</v>
      </c>
      <c r="M241" s="24" t="str">
        <f t="shared" si="8"/>
        <v/>
      </c>
    </row>
    <row r="242" spans="12:13" ht="17.25" customHeight="1">
      <c r="L242" s="24">
        <f t="shared" si="7"/>
        <v>0</v>
      </c>
      <c r="M242" s="24" t="str">
        <f t="shared" si="8"/>
        <v/>
      </c>
    </row>
    <row r="243" spans="12:13" ht="17.25" customHeight="1">
      <c r="L243" s="24">
        <f t="shared" si="7"/>
        <v>0</v>
      </c>
      <c r="M243" s="24" t="str">
        <f t="shared" si="8"/>
        <v/>
      </c>
    </row>
    <row r="244" spans="12:13" ht="17.25" customHeight="1">
      <c r="L244" s="24">
        <f t="shared" si="7"/>
        <v>0</v>
      </c>
      <c r="M244" s="24" t="str">
        <f t="shared" si="8"/>
        <v/>
      </c>
    </row>
    <row r="245" spans="12:13" ht="17.25" customHeight="1">
      <c r="L245" s="24">
        <f t="shared" si="7"/>
        <v>0</v>
      </c>
      <c r="M245" s="24" t="str">
        <f t="shared" si="8"/>
        <v/>
      </c>
    </row>
    <row r="246" spans="12:13" ht="17.25" customHeight="1">
      <c r="L246" s="24">
        <f t="shared" si="7"/>
        <v>0</v>
      </c>
      <c r="M246" s="24" t="str">
        <f t="shared" si="8"/>
        <v/>
      </c>
    </row>
    <row r="247" spans="12:13" ht="17.25" customHeight="1">
      <c r="L247" s="24">
        <f t="shared" si="7"/>
        <v>0</v>
      </c>
      <c r="M247" s="24" t="str">
        <f t="shared" si="8"/>
        <v/>
      </c>
    </row>
    <row r="248" spans="12:13" ht="17.25" customHeight="1">
      <c r="L248" s="24">
        <f t="shared" si="7"/>
        <v>0</v>
      </c>
      <c r="M248" s="24" t="str">
        <f t="shared" si="8"/>
        <v/>
      </c>
    </row>
    <row r="249" spans="12:13" ht="17.25" customHeight="1">
      <c r="L249" s="24">
        <f t="shared" si="7"/>
        <v>0</v>
      </c>
      <c r="M249" s="24" t="str">
        <f t="shared" si="8"/>
        <v/>
      </c>
    </row>
    <row r="250" spans="12:13" ht="17.25" customHeight="1">
      <c r="L250" s="24">
        <f t="shared" si="7"/>
        <v>0</v>
      </c>
      <c r="M250" s="24" t="str">
        <f t="shared" si="8"/>
        <v/>
      </c>
    </row>
    <row r="251" spans="12:13" ht="17.25" customHeight="1">
      <c r="L251" s="24">
        <f t="shared" si="7"/>
        <v>0</v>
      </c>
      <c r="M251" s="24" t="str">
        <f t="shared" si="8"/>
        <v/>
      </c>
    </row>
    <row r="252" spans="12:13" ht="17.25" customHeight="1">
      <c r="L252" s="24">
        <f t="shared" si="7"/>
        <v>0</v>
      </c>
      <c r="M252" s="24" t="str">
        <f t="shared" si="8"/>
        <v/>
      </c>
    </row>
    <row r="253" spans="12:13" ht="17.25" customHeight="1">
      <c r="L253" s="24">
        <f t="shared" si="7"/>
        <v>0</v>
      </c>
      <c r="M253" s="24" t="str">
        <f t="shared" si="8"/>
        <v/>
      </c>
    </row>
    <row r="254" spans="12:13" ht="17.25" customHeight="1">
      <c r="L254" s="24">
        <f t="shared" si="7"/>
        <v>0</v>
      </c>
      <c r="M254" s="24" t="str">
        <f t="shared" si="8"/>
        <v/>
      </c>
    </row>
    <row r="255" spans="12:13" ht="17.25" customHeight="1">
      <c r="L255" s="24">
        <f t="shared" si="7"/>
        <v>0</v>
      </c>
      <c r="M255" s="24" t="str">
        <f t="shared" si="8"/>
        <v/>
      </c>
    </row>
    <row r="256" spans="12:13" ht="17.25" customHeight="1">
      <c r="L256" s="24">
        <f t="shared" si="7"/>
        <v>0</v>
      </c>
      <c r="M256" s="24" t="str">
        <f t="shared" si="8"/>
        <v/>
      </c>
    </row>
    <row r="257" spans="12:13" ht="17.25" customHeight="1">
      <c r="L257" s="24">
        <f t="shared" si="7"/>
        <v>0</v>
      </c>
      <c r="M257" s="24" t="str">
        <f t="shared" si="8"/>
        <v/>
      </c>
    </row>
    <row r="258" spans="12:13" ht="17.25" customHeight="1">
      <c r="L258" s="24">
        <f t="shared" si="7"/>
        <v>0</v>
      </c>
      <c r="M258" s="24" t="str">
        <f t="shared" si="8"/>
        <v/>
      </c>
    </row>
    <row r="259" spans="12:13" ht="17.25" customHeight="1">
      <c r="L259" s="24">
        <f t="shared" si="7"/>
        <v>0</v>
      </c>
      <c r="M259" s="24" t="str">
        <f t="shared" si="8"/>
        <v/>
      </c>
    </row>
    <row r="260" spans="12:13" ht="17.25" customHeight="1">
      <c r="L260" s="24">
        <f t="shared" si="7"/>
        <v>0</v>
      </c>
      <c r="M260" s="24" t="str">
        <f t="shared" si="8"/>
        <v/>
      </c>
    </row>
    <row r="261" spans="12:13" ht="17.25" customHeight="1">
      <c r="L261" s="24">
        <f t="shared" si="7"/>
        <v>0</v>
      </c>
      <c r="M261" s="24" t="str">
        <f t="shared" si="8"/>
        <v/>
      </c>
    </row>
    <row r="262" spans="12:13" ht="17.25" customHeight="1">
      <c r="L262" s="24">
        <f t="shared" ref="L262:L300" si="9">IF(ISNUMBER(FIND("/",$B261,1)),MID($B261,1,FIND("/",$B261,1)-1),$B261)</f>
        <v>0</v>
      </c>
      <c r="M262" s="24" t="str">
        <f t="shared" ref="M262:M300" si="10">IF(ISNUMBER(FIND("/",$B261,1)),MID($B261,FIND("/",$B261,1)+1,LEN($B261)),"")</f>
        <v/>
      </c>
    </row>
    <row r="263" spans="12:13" ht="17.25" customHeight="1">
      <c r="L263" s="24">
        <f t="shared" si="9"/>
        <v>0</v>
      </c>
      <c r="M263" s="24" t="str">
        <f t="shared" si="10"/>
        <v/>
      </c>
    </row>
    <row r="264" spans="12:13" ht="17.25" customHeight="1">
      <c r="L264" s="24">
        <f t="shared" si="9"/>
        <v>0</v>
      </c>
      <c r="M264" s="24" t="str">
        <f t="shared" si="10"/>
        <v/>
      </c>
    </row>
    <row r="265" spans="12:13" ht="17.25" customHeight="1">
      <c r="L265" s="24">
        <f t="shared" si="9"/>
        <v>0</v>
      </c>
      <c r="M265" s="24" t="str">
        <f t="shared" si="10"/>
        <v/>
      </c>
    </row>
    <row r="266" spans="12:13" ht="17.25" customHeight="1">
      <c r="L266" s="24">
        <f t="shared" si="9"/>
        <v>0</v>
      </c>
      <c r="M266" s="24" t="str">
        <f t="shared" si="10"/>
        <v/>
      </c>
    </row>
    <row r="267" spans="12:13" ht="17.25" customHeight="1">
      <c r="L267" s="24">
        <f t="shared" si="9"/>
        <v>0</v>
      </c>
      <c r="M267" s="24" t="str">
        <f t="shared" si="10"/>
        <v/>
      </c>
    </row>
    <row r="268" spans="12:13" ht="17.25" customHeight="1">
      <c r="L268" s="24">
        <f t="shared" si="9"/>
        <v>0</v>
      </c>
      <c r="M268" s="24" t="str">
        <f t="shared" si="10"/>
        <v/>
      </c>
    </row>
    <row r="269" spans="12:13" ht="17.25" customHeight="1">
      <c r="L269" s="24">
        <f t="shared" si="9"/>
        <v>0</v>
      </c>
      <c r="M269" s="24" t="str">
        <f t="shared" si="10"/>
        <v/>
      </c>
    </row>
    <row r="270" spans="12:13" ht="17.25" customHeight="1">
      <c r="L270" s="24">
        <f t="shared" si="9"/>
        <v>0</v>
      </c>
      <c r="M270" s="24" t="str">
        <f t="shared" si="10"/>
        <v/>
      </c>
    </row>
    <row r="271" spans="12:13" ht="17.25" customHeight="1">
      <c r="L271" s="24">
        <f t="shared" si="9"/>
        <v>0</v>
      </c>
      <c r="M271" s="24" t="str">
        <f t="shared" si="10"/>
        <v/>
      </c>
    </row>
    <row r="272" spans="12:13" ht="17.25" customHeight="1">
      <c r="L272" s="24">
        <f t="shared" si="9"/>
        <v>0</v>
      </c>
      <c r="M272" s="24" t="str">
        <f t="shared" si="10"/>
        <v/>
      </c>
    </row>
    <row r="273" spans="12:13" ht="17.25" customHeight="1">
      <c r="L273" s="24">
        <f t="shared" si="9"/>
        <v>0</v>
      </c>
      <c r="M273" s="24" t="str">
        <f t="shared" si="10"/>
        <v/>
      </c>
    </row>
    <row r="274" spans="12:13" ht="17.25" customHeight="1">
      <c r="L274" s="24">
        <f t="shared" si="9"/>
        <v>0</v>
      </c>
      <c r="M274" s="24" t="str">
        <f t="shared" si="10"/>
        <v/>
      </c>
    </row>
    <row r="275" spans="12:13" ht="17.25" customHeight="1">
      <c r="L275" s="24">
        <f t="shared" si="9"/>
        <v>0</v>
      </c>
      <c r="M275" s="24" t="str">
        <f t="shared" si="10"/>
        <v/>
      </c>
    </row>
    <row r="276" spans="12:13" ht="17.25" customHeight="1">
      <c r="L276" s="24">
        <f t="shared" si="9"/>
        <v>0</v>
      </c>
      <c r="M276" s="24" t="str">
        <f t="shared" si="10"/>
        <v/>
      </c>
    </row>
    <row r="277" spans="12:13" ht="17.25" customHeight="1">
      <c r="L277" s="24">
        <f t="shared" si="9"/>
        <v>0</v>
      </c>
      <c r="M277" s="24" t="str">
        <f t="shared" si="10"/>
        <v/>
      </c>
    </row>
    <row r="278" spans="12:13" ht="17.25" customHeight="1">
      <c r="L278" s="24">
        <f t="shared" si="9"/>
        <v>0</v>
      </c>
      <c r="M278" s="24" t="str">
        <f t="shared" si="10"/>
        <v/>
      </c>
    </row>
    <row r="279" spans="12:13" ht="17.25" customHeight="1">
      <c r="L279" s="24">
        <f t="shared" si="9"/>
        <v>0</v>
      </c>
      <c r="M279" s="24" t="str">
        <f t="shared" si="10"/>
        <v/>
      </c>
    </row>
    <row r="280" spans="12:13" ht="17.25" customHeight="1">
      <c r="L280" s="24">
        <f t="shared" si="9"/>
        <v>0</v>
      </c>
      <c r="M280" s="24" t="str">
        <f t="shared" si="10"/>
        <v/>
      </c>
    </row>
    <row r="281" spans="12:13" ht="17.25" customHeight="1">
      <c r="L281" s="24">
        <f t="shared" si="9"/>
        <v>0</v>
      </c>
      <c r="M281" s="24" t="str">
        <f t="shared" si="10"/>
        <v/>
      </c>
    </row>
    <row r="282" spans="12:13" ht="17.25" customHeight="1">
      <c r="L282" s="24">
        <f t="shared" si="9"/>
        <v>0</v>
      </c>
      <c r="M282" s="24" t="str">
        <f t="shared" si="10"/>
        <v/>
      </c>
    </row>
    <row r="283" spans="12:13" ht="17.25" customHeight="1">
      <c r="L283" s="24">
        <f t="shared" si="9"/>
        <v>0</v>
      </c>
      <c r="M283" s="24" t="str">
        <f t="shared" si="10"/>
        <v/>
      </c>
    </row>
    <row r="284" spans="12:13" ht="17.25" customHeight="1">
      <c r="L284" s="24">
        <f t="shared" si="9"/>
        <v>0</v>
      </c>
      <c r="M284" s="24" t="str">
        <f t="shared" si="10"/>
        <v/>
      </c>
    </row>
    <row r="285" spans="12:13" ht="17.25" customHeight="1">
      <c r="L285" s="24">
        <f t="shared" si="9"/>
        <v>0</v>
      </c>
      <c r="M285" s="24" t="str">
        <f t="shared" si="10"/>
        <v/>
      </c>
    </row>
    <row r="286" spans="12:13" ht="17.25" customHeight="1">
      <c r="L286" s="24">
        <f t="shared" si="9"/>
        <v>0</v>
      </c>
      <c r="M286" s="24" t="str">
        <f t="shared" si="10"/>
        <v/>
      </c>
    </row>
    <row r="287" spans="12:13" ht="17.25" customHeight="1">
      <c r="L287" s="24">
        <f t="shared" si="9"/>
        <v>0</v>
      </c>
      <c r="M287" s="24" t="str">
        <f t="shared" si="10"/>
        <v/>
      </c>
    </row>
    <row r="288" spans="12:13" ht="17.25" customHeight="1">
      <c r="L288" s="24">
        <f t="shared" si="9"/>
        <v>0</v>
      </c>
      <c r="M288" s="24" t="str">
        <f t="shared" si="10"/>
        <v/>
      </c>
    </row>
    <row r="289" spans="12:13" ht="17.25" customHeight="1">
      <c r="L289" s="24">
        <f t="shared" si="9"/>
        <v>0</v>
      </c>
      <c r="M289" s="24" t="str">
        <f t="shared" si="10"/>
        <v/>
      </c>
    </row>
    <row r="290" spans="12:13" ht="17.25" customHeight="1">
      <c r="L290" s="24">
        <f t="shared" si="9"/>
        <v>0</v>
      </c>
      <c r="M290" s="24" t="str">
        <f t="shared" si="10"/>
        <v/>
      </c>
    </row>
    <row r="291" spans="12:13" ht="17.25" customHeight="1">
      <c r="L291" s="24">
        <f t="shared" si="9"/>
        <v>0</v>
      </c>
      <c r="M291" s="24" t="str">
        <f t="shared" si="10"/>
        <v/>
      </c>
    </row>
    <row r="292" spans="12:13" ht="17.25" customHeight="1">
      <c r="L292" s="24">
        <f t="shared" si="9"/>
        <v>0</v>
      </c>
      <c r="M292" s="24" t="str">
        <f t="shared" si="10"/>
        <v/>
      </c>
    </row>
    <row r="293" spans="12:13" ht="17.25" customHeight="1">
      <c r="L293" s="24">
        <f t="shared" si="9"/>
        <v>0</v>
      </c>
      <c r="M293" s="24" t="str">
        <f t="shared" si="10"/>
        <v/>
      </c>
    </row>
    <row r="294" spans="12:13" ht="17.25" customHeight="1">
      <c r="L294" s="24">
        <f t="shared" si="9"/>
        <v>0</v>
      </c>
      <c r="M294" s="24" t="str">
        <f t="shared" si="10"/>
        <v/>
      </c>
    </row>
    <row r="295" spans="12:13" ht="17.25" customHeight="1">
      <c r="L295" s="24">
        <f t="shared" si="9"/>
        <v>0</v>
      </c>
      <c r="M295" s="24" t="str">
        <f t="shared" si="10"/>
        <v/>
      </c>
    </row>
    <row r="296" spans="12:13" ht="17.25" customHeight="1">
      <c r="L296" s="24">
        <f t="shared" si="9"/>
        <v>0</v>
      </c>
      <c r="M296" s="24" t="str">
        <f t="shared" si="10"/>
        <v/>
      </c>
    </row>
    <row r="297" spans="12:13" ht="17.25" customHeight="1">
      <c r="L297" s="24">
        <f t="shared" si="9"/>
        <v>0</v>
      </c>
      <c r="M297" s="24" t="str">
        <f t="shared" si="10"/>
        <v/>
      </c>
    </row>
    <row r="298" spans="12:13" ht="17.25" customHeight="1">
      <c r="L298" s="24">
        <f t="shared" si="9"/>
        <v>0</v>
      </c>
      <c r="M298" s="24" t="str">
        <f t="shared" si="10"/>
        <v/>
      </c>
    </row>
    <row r="299" spans="12:13" ht="17.25" customHeight="1">
      <c r="L299" s="24">
        <f t="shared" si="9"/>
        <v>0</v>
      </c>
      <c r="M299" s="24" t="str">
        <f t="shared" si="10"/>
        <v/>
      </c>
    </row>
    <row r="300" spans="12:13" ht="17.25" customHeight="1">
      <c r="L300" s="24">
        <f t="shared" si="9"/>
        <v>0</v>
      </c>
      <c r="M300" s="24" t="str">
        <f t="shared" si="10"/>
        <v/>
      </c>
    </row>
  </sheetData>
  <mergeCells count="3">
    <mergeCell ref="A1:H1"/>
    <mergeCell ref="A3:G3"/>
    <mergeCell ref="A10:B10"/>
  </mergeCells>
  <phoneticPr fontId="0" type="noConversion"/>
  <conditionalFormatting sqref="E5:E8">
    <cfRule type="containsText" dxfId="1259" priority="5" operator="containsText" text="CADUCADO">
      <formula>NOT(ISERROR(SEARCH("CADUCADO",E5)))</formula>
    </cfRule>
  </conditionalFormatting>
  <conditionalFormatting sqref="F5:F8">
    <cfRule type="containsText" dxfId="1258" priority="4" operator="containsText" text="ALERTA">
      <formula>NOT(ISERROR(SEARCH("ALERTA",F5)))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H312"/>
  <sheetViews>
    <sheetView workbookViewId="0">
      <selection sqref="A1:H1"/>
    </sheetView>
  </sheetViews>
  <sheetFormatPr baseColWidth="10" defaultRowHeight="15"/>
  <cols>
    <col min="1" max="1" width="14.28515625" style="4" customWidth="1"/>
    <col min="2" max="2" width="13.5703125" style="4" customWidth="1"/>
    <col min="3" max="3" width="14.28515625" style="4" customWidth="1"/>
    <col min="4" max="4" width="14.85546875" style="4" customWidth="1"/>
    <col min="5" max="6" width="14.85546875" style="4" hidden="1" customWidth="1"/>
    <col min="7" max="7" width="14.28515625" style="4" customWidth="1"/>
    <col min="8" max="8" width="33.85546875" style="4" customWidth="1"/>
    <col min="9" max="9" width="63.42578125" style="4" customWidth="1"/>
    <col min="10" max="10" width="41.7109375" style="4" customWidth="1"/>
    <col min="11" max="11" width="15.5703125" style="4" customWidth="1"/>
    <col min="12" max="12" width="11.42578125" style="24" hidden="1" customWidth="1"/>
    <col min="13" max="13" width="12.85546875" style="24" hidden="1" customWidth="1"/>
    <col min="14" max="14" width="17.28515625" style="24" hidden="1" customWidth="1"/>
    <col min="15" max="15" width="11.5703125" style="4" hidden="1" customWidth="1"/>
    <col min="16" max="16" width="8.5703125" style="4" hidden="1" customWidth="1"/>
    <col min="17" max="17" width="5" style="4" hidden="1" customWidth="1"/>
    <col min="18" max="19" width="11.42578125" style="4"/>
    <col min="20" max="27" width="0" style="4" hidden="1" customWidth="1"/>
    <col min="28" max="16384" width="11.42578125" style="4"/>
  </cols>
  <sheetData>
    <row r="1" spans="1:34">
      <c r="A1" s="2308" t="s">
        <v>6115</v>
      </c>
      <c r="B1" s="2308"/>
      <c r="C1" s="2308"/>
      <c r="D1" s="2308"/>
      <c r="E1" s="2308"/>
      <c r="F1" s="2308"/>
      <c r="G1" s="2308"/>
      <c r="H1" s="2308"/>
    </row>
    <row r="2" spans="1:34" ht="24" customHeight="1" thickBot="1">
      <c r="A2" s="580" t="s">
        <v>3808</v>
      </c>
      <c r="B2" s="33"/>
      <c r="C2" s="33"/>
      <c r="D2" s="33"/>
      <c r="E2" s="33"/>
      <c r="F2" s="33"/>
      <c r="M2" s="92"/>
      <c r="S2" s="661" t="s">
        <v>3835</v>
      </c>
      <c r="T2" s="662">
        <f ca="1">TODAY()</f>
        <v>44236</v>
      </c>
    </row>
    <row r="3" spans="1:34" ht="21.75" customHeight="1" thickTop="1" thickBot="1">
      <c r="A3" s="2329" t="s">
        <v>1490</v>
      </c>
      <c r="B3" s="2330"/>
      <c r="C3" s="2330"/>
      <c r="D3" s="2330"/>
      <c r="E3" s="2330"/>
      <c r="F3" s="2330"/>
      <c r="G3" s="2331"/>
      <c r="H3" s="297"/>
      <c r="I3" s="297"/>
      <c r="J3" s="297"/>
      <c r="K3" s="298"/>
    </row>
    <row r="4" spans="1:34" s="709" customFormat="1" ht="34.5" customHeight="1" thickBot="1">
      <c r="A4" s="693" t="s">
        <v>2033</v>
      </c>
      <c r="B4" s="694" t="s">
        <v>1489</v>
      </c>
      <c r="C4" s="694" t="s">
        <v>1491</v>
      </c>
      <c r="D4" s="694" t="s">
        <v>1492</v>
      </c>
      <c r="E4" s="672" t="s">
        <v>3836</v>
      </c>
      <c r="F4" s="672" t="s">
        <v>3837</v>
      </c>
      <c r="G4" s="695" t="s">
        <v>778</v>
      </c>
      <c r="H4" s="678" t="s">
        <v>2016</v>
      </c>
      <c r="I4" s="694" t="s">
        <v>1493</v>
      </c>
      <c r="J4" s="694" t="s">
        <v>564</v>
      </c>
      <c r="K4" s="696" t="s">
        <v>1361</v>
      </c>
      <c r="L4" s="704" t="s">
        <v>2022</v>
      </c>
      <c r="M4" s="704" t="s">
        <v>2020</v>
      </c>
      <c r="N4" s="704" t="s">
        <v>2021</v>
      </c>
      <c r="O4" s="705" t="s">
        <v>2024</v>
      </c>
      <c r="P4" s="706"/>
      <c r="Q4" s="682"/>
      <c r="R4" s="637"/>
      <c r="S4" s="637"/>
      <c r="T4" s="637"/>
      <c r="U4" s="637"/>
      <c r="V4" s="637"/>
      <c r="W4" s="637"/>
      <c r="X4" s="632"/>
      <c r="Y4" s="632"/>
      <c r="Z4" s="632"/>
      <c r="AA4" s="632"/>
      <c r="AB4" s="632"/>
      <c r="AC4" s="632"/>
      <c r="AD4" s="632"/>
      <c r="AE4" s="632"/>
      <c r="AF4" s="632"/>
      <c r="AG4" s="632"/>
      <c r="AH4" s="632"/>
    </row>
    <row r="5" spans="1:34" s="154" customFormat="1" ht="45" customHeight="1" thickTop="1">
      <c r="A5" s="301" t="s">
        <v>2017</v>
      </c>
      <c r="B5" s="207" t="s">
        <v>983</v>
      </c>
      <c r="C5" s="204">
        <v>40603</v>
      </c>
      <c r="D5" s="261">
        <v>46082</v>
      </c>
      <c r="E5" s="776" t="str">
        <f t="shared" ref="E5:E9" ca="1" si="0">IF(D5&lt;=$T$2,"CADUCADO","VIGENTE")</f>
        <v>VIGENTE</v>
      </c>
      <c r="F5" s="776" t="str">
        <f ca="1">IF($T$2&gt;=(EDATE(D5,-4)),"ALERTA","OK")</f>
        <v>OK</v>
      </c>
      <c r="G5" s="203" t="s">
        <v>1617</v>
      </c>
      <c r="H5" s="216" t="s">
        <v>988</v>
      </c>
      <c r="I5" s="276" t="s">
        <v>993</v>
      </c>
      <c r="J5" s="276" t="s">
        <v>6443</v>
      </c>
      <c r="K5" s="303" t="s">
        <v>6444</v>
      </c>
      <c r="L5" s="155"/>
      <c r="M5" s="62" t="str">
        <f>IF(ISNUMBER(FIND("/",$B5,1)),MID($B5,1,FIND("/",$B5,1)-1),$B5)</f>
        <v>D1103-08</v>
      </c>
      <c r="N5" s="62" t="str">
        <f>IF(ISNUMBER(FIND("/",$B5,1)),MID($B5,FIND("/",$B5,1)+1,LEN($B5)),"")</f>
        <v/>
      </c>
      <c r="O5" s="167" t="s">
        <v>2033</v>
      </c>
      <c r="P5" s="167" t="s">
        <v>2020</v>
      </c>
      <c r="Q5" s="168" t="s">
        <v>2025</v>
      </c>
      <c r="R5" s="153"/>
      <c r="S5" s="153"/>
      <c r="T5" s="823"/>
      <c r="U5" s="827">
        <v>2012</v>
      </c>
      <c r="V5" s="822">
        <v>2013</v>
      </c>
      <c r="W5" s="822">
        <v>2014</v>
      </c>
      <c r="X5" s="822">
        <v>2015</v>
      </c>
      <c r="Y5" s="822">
        <v>2016</v>
      </c>
      <c r="Z5" s="827" t="s">
        <v>3841</v>
      </c>
      <c r="AA5" s="850" t="s">
        <v>2025</v>
      </c>
      <c r="AB5" s="20"/>
      <c r="AC5" s="20"/>
      <c r="AD5" s="20"/>
      <c r="AE5" s="20"/>
      <c r="AF5" s="20"/>
      <c r="AG5" s="20"/>
      <c r="AH5" s="20"/>
    </row>
    <row r="6" spans="1:34" s="154" customFormat="1" ht="48" customHeight="1">
      <c r="A6" s="301" t="s">
        <v>2017</v>
      </c>
      <c r="B6" s="259" t="s">
        <v>984</v>
      </c>
      <c r="C6" s="204">
        <v>40603</v>
      </c>
      <c r="D6" s="261">
        <v>46082</v>
      </c>
      <c r="E6" s="776" t="str">
        <f t="shared" ca="1" si="0"/>
        <v>VIGENTE</v>
      </c>
      <c r="F6" s="776" t="str">
        <f t="shared" ref="F6:F11" ca="1" si="1">IF($T$2&gt;=(D6-4),"ALERTA","OK")</f>
        <v>OK</v>
      </c>
      <c r="G6" s="203" t="s">
        <v>1617</v>
      </c>
      <c r="H6" s="216" t="s">
        <v>989</v>
      </c>
      <c r="I6" s="276" t="s">
        <v>993</v>
      </c>
      <c r="J6" s="276" t="s">
        <v>6443</v>
      </c>
      <c r="K6" s="303" t="s">
        <v>6446</v>
      </c>
      <c r="L6" s="62"/>
      <c r="M6" s="62" t="str">
        <f t="shared" ref="M6:M77" si="2">IF(ISNUMBER(FIND("/",$B6,1)),MID($B6,1,FIND("/",$B6,1)-1),$B6)</f>
        <v>D1103-12</v>
      </c>
      <c r="N6" s="62" t="str">
        <f t="shared" ref="N6:N77" si="3">IF(ISNUMBER(FIND("/",$B6,1)),MID($B6,FIND("/",$B6,1)+1,LEN($B6)),"")</f>
        <v/>
      </c>
      <c r="O6" s="176" t="s">
        <v>2017</v>
      </c>
      <c r="P6" s="177"/>
      <c r="Q6" s="178">
        <v>6</v>
      </c>
      <c r="R6" s="153"/>
      <c r="S6" s="153"/>
      <c r="T6" s="824"/>
      <c r="U6" s="828">
        <f>COUNTIFS($C$6:$C$248, "&gt;="&amp;U19, $C$6:$C$248, "&lt;="&amp;U20, $A$6:$A$248, "&lt;&gt;F")</f>
        <v>1</v>
      </c>
      <c r="V6" s="828">
        <f>COUNTIFS($C$6:$C$248, "&gt;="&amp;V19, $C$6:$C$248, "&lt;="&amp;V20, $A$6:$A$248, "&lt;&gt;F")</f>
        <v>0</v>
      </c>
      <c r="W6" s="828">
        <f>COUNTIFS($C$6:$C$248, "&gt;="&amp;W19, $C$6:$C$248, "&lt;="&amp;W20, $A$6:$A$248, "&lt;&gt;F")</f>
        <v>0</v>
      </c>
      <c r="X6" s="828">
        <f>COUNTIFS($C$6:$C$248, "&gt;="&amp;X19, $C$6:$C$248, "&lt;="&amp;X20, $A$6:$A$248, "&lt;&gt;F")</f>
        <v>0</v>
      </c>
      <c r="Y6" s="828">
        <f>COUNTIFS($C$6:$C$248, "&gt;="&amp;Y19, $C$6:$C$248, "&lt;="&amp;Y20, $A$6:$A$248, "&lt;&gt;F")</f>
        <v>0</v>
      </c>
      <c r="Z6" s="828">
        <f>COUNTIFS($C$6:$C$248,"&gt;="&amp;Z19, $C$6:$C$248, "&lt;="&amp;Z20, $A$6:$A$248, "&lt;&gt;F")</f>
        <v>1</v>
      </c>
      <c r="AA6" s="851">
        <f t="shared" ref="AA6:AA11" si="4">SUM(U6:Y6)</f>
        <v>1</v>
      </c>
    </row>
    <row r="7" spans="1:34" s="154" customFormat="1" ht="57" customHeight="1">
      <c r="A7" s="301" t="s">
        <v>2017</v>
      </c>
      <c r="B7" s="207" t="s">
        <v>985</v>
      </c>
      <c r="C7" s="204">
        <v>40603</v>
      </c>
      <c r="D7" s="261">
        <v>46082</v>
      </c>
      <c r="E7" s="776" t="str">
        <f t="shared" ca="1" si="0"/>
        <v>VIGENTE</v>
      </c>
      <c r="F7" s="776" t="str">
        <f t="shared" ca="1" si="1"/>
        <v>OK</v>
      </c>
      <c r="G7" s="203" t="s">
        <v>1617</v>
      </c>
      <c r="H7" s="216" t="s">
        <v>990</v>
      </c>
      <c r="I7" s="276" t="s">
        <v>993</v>
      </c>
      <c r="J7" s="276" t="s">
        <v>6443</v>
      </c>
      <c r="K7" s="303" t="s">
        <v>6445</v>
      </c>
      <c r="L7" s="62"/>
      <c r="M7" s="62" t="str">
        <f t="shared" si="2"/>
        <v>D1103-09</v>
      </c>
      <c r="N7" s="62" t="str">
        <f t="shared" si="3"/>
        <v/>
      </c>
      <c r="O7" s="179" t="s">
        <v>2023</v>
      </c>
      <c r="P7" s="180"/>
      <c r="Q7" s="181">
        <v>6</v>
      </c>
      <c r="R7" s="153"/>
      <c r="S7" s="153"/>
      <c r="T7" s="825" t="s">
        <v>3842</v>
      </c>
      <c r="U7" s="828">
        <f>COUNTIFS($C$6:$C$248, "&gt;="&amp;U19, $C$6:$C$248, "&lt;="&amp;U20, $A$6:$A$248, "&lt;&gt;F",$G$6:$G$248, "A" )</f>
        <v>0</v>
      </c>
      <c r="V7" s="828">
        <f>COUNTIFS($C$6:$C$248, "&gt;="&amp;V19, $C$6:$C$248, "&lt;="&amp;V20, $A$6:$A$248, "&lt;&gt;F",$G$6:$G$248, "A" )</f>
        <v>0</v>
      </c>
      <c r="W7" s="828">
        <f>COUNTIFS($C$6:$C$248, "&gt;="&amp;W19, $C$6:$C$248, "&lt;="&amp;W20, $A$6:$A$248, "&lt;&gt;F",$G$6:$G$248, "A" )</f>
        <v>0</v>
      </c>
      <c r="X7" s="828">
        <f>COUNTIFS($C$6:$C$248, "&gt;="&amp;X19, $C$6:$C$248, "&lt;="&amp;X20, $A$6:$A$248, "&lt;&gt;F",$G$6:$G$248, "A" )</f>
        <v>0</v>
      </c>
      <c r="Y7" s="828">
        <f>COUNTIFS($C$6:$C$248, "&gt;="&amp;Y19, $C$6:$C$248, "&lt;="&amp;Y20, $A$6:$A$248, "&lt;&gt;F",$G$6:$G$248, "A" )</f>
        <v>0</v>
      </c>
      <c r="Z7" s="828">
        <f>COUNTIFS($C$6:$C$248,"&gt;="&amp;Z20, $C$6:$C$248, "&lt;="&amp;Z21, $A$6:$A$248, "&lt;&gt;F",$G$6:$G$248, "A")</f>
        <v>0</v>
      </c>
      <c r="AA7" s="851">
        <f t="shared" si="4"/>
        <v>0</v>
      </c>
    </row>
    <row r="8" spans="1:34" s="154" customFormat="1" ht="50.25" customHeight="1">
      <c r="A8" s="301" t="s">
        <v>2017</v>
      </c>
      <c r="B8" s="207" t="s">
        <v>986</v>
      </c>
      <c r="C8" s="204">
        <v>40603</v>
      </c>
      <c r="D8" s="261">
        <v>46082</v>
      </c>
      <c r="E8" s="776" t="str">
        <f t="shared" ca="1" si="0"/>
        <v>VIGENTE</v>
      </c>
      <c r="F8" s="776" t="str">
        <f t="shared" ca="1" si="1"/>
        <v>OK</v>
      </c>
      <c r="G8" s="203" t="s">
        <v>1617</v>
      </c>
      <c r="H8" s="216" t="s">
        <v>991</v>
      </c>
      <c r="I8" s="276" t="s">
        <v>994</v>
      </c>
      <c r="J8" s="276" t="s">
        <v>6443</v>
      </c>
      <c r="K8" s="303" t="s">
        <v>6447</v>
      </c>
      <c r="L8" s="62"/>
      <c r="M8" s="62" t="str">
        <f t="shared" si="2"/>
        <v>D1103-10</v>
      </c>
      <c r="N8" s="62" t="str">
        <f t="shared" si="3"/>
        <v/>
      </c>
      <c r="O8" s="153"/>
      <c r="P8" s="153"/>
      <c r="Q8" s="153"/>
      <c r="R8" s="153"/>
      <c r="S8" s="153"/>
      <c r="T8" s="825" t="s">
        <v>3843</v>
      </c>
      <c r="U8" s="828">
        <f>COUNTIFS($C$6:$C$248, "&gt;="&amp;U19, $C$6:$C$248, "&lt;="&amp;U20, $A$6:$A$248, "&lt;&gt;F",$G$6:$G$248, "B" )</f>
        <v>0</v>
      </c>
      <c r="V8" s="828">
        <f>COUNTIFS($C$6:$C$248, "&gt;="&amp;V19, $C$6:$C$248, "&lt;="&amp;V20, $A$6:$A$248, "&lt;&gt;F",$G$6:$G$248, "B" )</f>
        <v>0</v>
      </c>
      <c r="W8" s="828">
        <f>COUNTIFS($C$6:$C$248, "&gt;="&amp;W19, $C$6:$C$248, "&lt;="&amp;W20, $A$6:$A$248, "&lt;&gt;F",$G$6:$G$248, "B" )</f>
        <v>0</v>
      </c>
      <c r="X8" s="828">
        <f>COUNTIFS($C$6:$C$248, "&gt;="&amp;X19, $C$6:$C$248, "&lt;="&amp;X20, $A$6:$A$248, "&lt;&gt;F",$G$6:$G$248, "B" )</f>
        <v>0</v>
      </c>
      <c r="Y8" s="828">
        <f>COUNTIFS($C$6:$C$248, "&gt;="&amp;Y19, $C$6:$C$248, "&lt;="&amp;Y20, $A$6:$A$248, "&lt;&gt;F",$G$6:$G$248, "B" )</f>
        <v>0</v>
      </c>
      <c r="Z8" s="828">
        <f>COUNTIFS($C$6:$C$248,"&gt;="&amp;Z21, $C$6:$C$248, "&lt;="&amp;Z22, $A$6:$A$248, "&lt;&gt;F",$G$6:$G$248, "A")</f>
        <v>0</v>
      </c>
      <c r="AA8" s="851">
        <f t="shared" si="4"/>
        <v>0</v>
      </c>
    </row>
    <row r="9" spans="1:34" s="156" customFormat="1" ht="50.25" customHeight="1">
      <c r="A9" s="301" t="s">
        <v>2017</v>
      </c>
      <c r="B9" s="207" t="s">
        <v>987</v>
      </c>
      <c r="C9" s="204">
        <v>40603</v>
      </c>
      <c r="D9" s="261">
        <v>46082</v>
      </c>
      <c r="E9" s="776" t="str">
        <f t="shared" ca="1" si="0"/>
        <v>VIGENTE</v>
      </c>
      <c r="F9" s="776" t="str">
        <f t="shared" ca="1" si="1"/>
        <v>OK</v>
      </c>
      <c r="G9" s="203" t="s">
        <v>1617</v>
      </c>
      <c r="H9" s="216" t="s">
        <v>992</v>
      </c>
      <c r="I9" s="302" t="s">
        <v>995</v>
      </c>
      <c r="J9" s="219" t="s">
        <v>6448</v>
      </c>
      <c r="K9" s="303" t="s">
        <v>6449</v>
      </c>
      <c r="L9" s="62"/>
      <c r="M9" s="62" t="str">
        <f t="shared" si="2"/>
        <v>D1103-11</v>
      </c>
      <c r="N9" s="62" t="str">
        <f t="shared" si="3"/>
        <v/>
      </c>
      <c r="O9" s="153"/>
      <c r="P9" s="153"/>
      <c r="Q9" s="153"/>
      <c r="R9" s="153"/>
      <c r="S9" s="153"/>
      <c r="T9" s="825" t="s">
        <v>3844</v>
      </c>
      <c r="U9" s="828">
        <f>COUNTIFS($C$6:$C$248, "&gt;="&amp;U19, $C$6:$C$248, "&lt;="&amp;U20, $A$6:$A$248, "&lt;&gt;F",$G$6:$G$248, "C" )</f>
        <v>0</v>
      </c>
      <c r="V9" s="828">
        <f>COUNTIFS($C$6:$C$248, "&gt;="&amp;V19, $C$6:$C$248, "&lt;="&amp;V20, $A$6:$A$248, "&lt;&gt;F",$G$6:$G$248, "C" )</f>
        <v>0</v>
      </c>
      <c r="W9" s="828">
        <f>COUNTIFS($C$6:$C$248, "&gt;="&amp;W19, $C$6:$C$248, "&lt;="&amp;W20, $A$6:$A$248, "&lt;&gt;F",$G$6:$G$248, "C" )</f>
        <v>0</v>
      </c>
      <c r="X9" s="828">
        <f>COUNTIFS($C$6:$C$248, "&gt;="&amp;X19, $C$6:$C$248, "&lt;="&amp;X20, $A$6:$A$248, "&lt;&gt;F",$G$6:$G$248, "C" )</f>
        <v>0</v>
      </c>
      <c r="Y9" s="828">
        <f>COUNTIFS($C$6:$C$248, "&gt;="&amp;Y19, $C$6:$C$248, "&lt;="&amp;Y20, $A$6:$A$248, "&lt;&gt;F",$G$6:$G$248, "C" )</f>
        <v>0</v>
      </c>
      <c r="Z9" s="828">
        <f>COUNTIFS($C$6:$C$248,"&gt;="&amp;Z22, $C$6:$C$248, "&lt;="&amp;Z23, $A$6:$A$248, "&lt;&gt;F",$G$6:$G$248, "A")</f>
        <v>0</v>
      </c>
      <c r="AA9" s="851">
        <f t="shared" si="4"/>
        <v>0</v>
      </c>
      <c r="AB9" s="20"/>
      <c r="AC9" s="20"/>
      <c r="AD9" s="20"/>
      <c r="AE9" s="20"/>
      <c r="AF9" s="20"/>
      <c r="AG9" s="20"/>
      <c r="AH9" s="20"/>
    </row>
    <row r="10" spans="1:34" s="154" customFormat="1" ht="28.5" customHeight="1" thickBot="1">
      <c r="A10" s="1083" t="s">
        <v>2017</v>
      </c>
      <c r="B10" s="1084" t="s">
        <v>243</v>
      </c>
      <c r="C10" s="1085">
        <v>41137</v>
      </c>
      <c r="D10" s="1086">
        <v>44774</v>
      </c>
      <c r="E10" s="1089" t="str">
        <f t="shared" ref="E10:E17" ca="1" si="5">IF(D10&lt;=$T$2,"CADUCADO","VIGENTE")</f>
        <v>VIGENTE</v>
      </c>
      <c r="F10" s="1090" t="str">
        <f t="shared" ca="1" si="1"/>
        <v>OK</v>
      </c>
      <c r="G10" s="1087" t="s">
        <v>1617</v>
      </c>
      <c r="H10" s="648" t="s">
        <v>244</v>
      </c>
      <c r="I10" s="1088" t="s">
        <v>994</v>
      </c>
      <c r="J10" s="276" t="s">
        <v>5961</v>
      </c>
      <c r="K10" s="1982" t="s">
        <v>5905</v>
      </c>
      <c r="L10" s="62"/>
      <c r="M10" s="62" t="str">
        <f t="shared" si="2"/>
        <v>D1208-97</v>
      </c>
      <c r="N10" s="62" t="str">
        <f t="shared" si="3"/>
        <v/>
      </c>
      <c r="O10" s="153"/>
      <c r="P10" s="153"/>
      <c r="Q10" s="153"/>
      <c r="R10" s="153"/>
      <c r="S10" s="153"/>
      <c r="T10" s="826" t="s">
        <v>3845</v>
      </c>
      <c r="U10" s="829">
        <f>COUNTIFS($C$6:$C$248, "&gt;="&amp;#REF!, $C$6:$C$248, "&lt;="&amp;U19, $A$6:$A$248, "&lt;&gt;F",$G$6:$G$248, "D" )</f>
        <v>0</v>
      </c>
      <c r="V10" s="829">
        <f>COUNTIFS($C$6:$C$248, "&gt;="&amp;#REF!, $C$6:$C$248, "&lt;="&amp;V19, $A$6:$A$248, "&lt;&gt;F",$G$6:$G$248, "D" )</f>
        <v>0</v>
      </c>
      <c r="W10" s="829">
        <f>COUNTIFS($C$6:$C$248, "&gt;="&amp;#REF!, $C$6:$C$248, "&lt;="&amp;W19, $A$6:$A$248, "&lt;&gt;F",$G$6:$G$248, "D" )</f>
        <v>0</v>
      </c>
      <c r="X10" s="829">
        <f>COUNTIFS($C$6:$C$248, "&gt;="&amp;#REF!, $C$6:$C$248, "&lt;="&amp;X19, $A$6:$A$248, "&lt;&gt;F",$G$6:$G$248, "D" )</f>
        <v>0</v>
      </c>
      <c r="Y10" s="829">
        <f>COUNTIFS($C$6:$C$248, "&gt;="&amp;#REF!, $C$6:$C$248, "&lt;="&amp;Y19, $A$6:$A$248, "&lt;&gt;F",$G$6:$G$248, "D" )</f>
        <v>0</v>
      </c>
      <c r="Z10" s="829">
        <f>COUNTIFS($C$6:$C$248,"&gt;="&amp;Z22, $C$6:$C$248, "&lt;="&amp;Z23, $A$6:$A$248, "&lt;&gt;F",$G$6:$G$248, "A")</f>
        <v>0</v>
      </c>
      <c r="AA10" s="852">
        <f t="shared" si="4"/>
        <v>0</v>
      </c>
      <c r="AB10" s="20"/>
      <c r="AC10" s="20"/>
      <c r="AD10" s="20"/>
      <c r="AE10" s="20"/>
      <c r="AF10" s="20"/>
      <c r="AG10" s="20"/>
      <c r="AH10" s="20"/>
    </row>
    <row r="11" spans="1:34" s="154" customFormat="1" ht="28.5" customHeight="1" thickTop="1" thickBot="1">
      <c r="A11" s="1796" t="s">
        <v>2019</v>
      </c>
      <c r="B11" s="1797" t="s">
        <v>4388</v>
      </c>
      <c r="C11" s="1798">
        <v>43074</v>
      </c>
      <c r="D11" s="1799">
        <v>44900</v>
      </c>
      <c r="E11" s="1800" t="str">
        <f t="shared" ca="1" si="5"/>
        <v>VIGENTE</v>
      </c>
      <c r="F11" s="1800" t="str">
        <f t="shared" ca="1" si="1"/>
        <v>OK</v>
      </c>
      <c r="G11" s="1801" t="s">
        <v>1616</v>
      </c>
      <c r="H11" s="1802" t="s">
        <v>5381</v>
      </c>
      <c r="I11" s="1802" t="s">
        <v>5382</v>
      </c>
      <c r="J11" s="1803" t="s">
        <v>5383</v>
      </c>
      <c r="K11" s="1804"/>
      <c r="L11" s="62"/>
      <c r="M11" s="62" t="str">
        <f t="shared" si="2"/>
        <v>D1712-112</v>
      </c>
      <c r="N11" s="62" t="str">
        <f t="shared" si="3"/>
        <v/>
      </c>
      <c r="O11" s="153"/>
      <c r="P11" s="153"/>
      <c r="Q11" s="153"/>
      <c r="R11" s="153"/>
      <c r="S11" s="153"/>
      <c r="T11" s="826" t="s">
        <v>3845</v>
      </c>
      <c r="U11" s="829">
        <f>COUNTIFS($C$6:$C$248, "&gt;="&amp;#REF!, $C$6:$C$248, "&lt;="&amp;U19, $A$6:$A$248, "&lt;&gt;F",$G$6:$G$248, "D" )</f>
        <v>0</v>
      </c>
      <c r="V11" s="829">
        <f>COUNTIFS($C$6:$C$248, "&gt;="&amp;#REF!, $C$6:$C$248, "&lt;="&amp;V19, $A$6:$A$248, "&lt;&gt;F",$G$6:$G$248, "D" )</f>
        <v>0</v>
      </c>
      <c r="W11" s="829">
        <f>COUNTIFS($C$6:$C$248, "&gt;="&amp;#REF!, $C$6:$C$248, "&lt;="&amp;W19, $A$6:$A$248, "&lt;&gt;F",$G$6:$G$248, "D" )</f>
        <v>0</v>
      </c>
      <c r="X11" s="829">
        <f>COUNTIFS($C$6:$C$248, "&gt;="&amp;#REF!, $C$6:$C$248, "&lt;="&amp;X19, $A$6:$A$248, "&lt;&gt;F",$G$6:$G$248, "D" )</f>
        <v>0</v>
      </c>
      <c r="Y11" s="829">
        <f>COUNTIFS($C$6:$C$248, "&gt;="&amp;#REF!, $C$6:$C$248, "&lt;="&amp;Y19, $A$6:$A$248, "&lt;&gt;F",$G$6:$G$248, "D" )</f>
        <v>0</v>
      </c>
      <c r="Z11" s="829">
        <f>COUNTIFS($C$6:$C$248,"&gt;="&amp;Z22, $C$6:$C$248, "&lt;="&amp;Z23, $A$6:$A$248, "&lt;&gt;F",$G$6:$G$248, "A")</f>
        <v>0</v>
      </c>
      <c r="AA11" s="852">
        <f t="shared" si="4"/>
        <v>0</v>
      </c>
      <c r="AB11" s="20"/>
      <c r="AC11" s="20"/>
      <c r="AD11" s="20"/>
      <c r="AE11" s="20"/>
      <c r="AF11" s="20"/>
      <c r="AG11" s="20"/>
      <c r="AH11" s="20"/>
    </row>
    <row r="12" spans="1:34" s="154" customFormat="1" ht="28.5" customHeight="1" thickTop="1" thickBot="1">
      <c r="A12" s="1805" t="s">
        <v>2018</v>
      </c>
      <c r="B12" s="199" t="s">
        <v>5391</v>
      </c>
      <c r="C12" s="1161">
        <v>43074</v>
      </c>
      <c r="D12" s="1162">
        <v>44900</v>
      </c>
      <c r="E12" s="196" t="str">
        <f t="shared" ref="E12:E16" ca="1" si="6">IF(D12&lt;=$T$2,"CADUCADO","VIGENTE")</f>
        <v>VIGENTE</v>
      </c>
      <c r="F12" s="196" t="str">
        <f t="shared" ref="F12:F16" ca="1" si="7">IF($T$2&gt;=(D12-4),"ALERTA","OK")</f>
        <v>OK</v>
      </c>
      <c r="G12" s="194" t="s">
        <v>1616</v>
      </c>
      <c r="H12" s="365" t="s">
        <v>4387</v>
      </c>
      <c r="I12" s="278" t="s">
        <v>5387</v>
      </c>
      <c r="J12" s="198" t="s">
        <v>5383</v>
      </c>
      <c r="K12" s="937">
        <v>8015</v>
      </c>
      <c r="L12" s="62"/>
      <c r="M12" s="62"/>
      <c r="N12" s="62"/>
      <c r="O12" s="153"/>
      <c r="P12" s="153"/>
      <c r="Q12" s="153"/>
      <c r="R12" s="153"/>
      <c r="S12" s="153"/>
      <c r="T12" s="826"/>
      <c r="U12" s="829"/>
      <c r="V12" s="829"/>
      <c r="W12" s="829"/>
      <c r="X12" s="829"/>
      <c r="Y12" s="829"/>
      <c r="Z12" s="829"/>
      <c r="AA12" s="852"/>
      <c r="AB12" s="20"/>
      <c r="AC12" s="20"/>
      <c r="AD12" s="20"/>
      <c r="AE12" s="20"/>
      <c r="AF12" s="20"/>
      <c r="AG12" s="20"/>
      <c r="AH12" s="20"/>
    </row>
    <row r="13" spans="1:34" s="154" customFormat="1" ht="28.5" customHeight="1" thickTop="1" thickBot="1">
      <c r="A13" s="1805" t="s">
        <v>2018</v>
      </c>
      <c r="B13" s="199" t="s">
        <v>5392</v>
      </c>
      <c r="C13" s="1161">
        <v>43074</v>
      </c>
      <c r="D13" s="1162">
        <v>44900</v>
      </c>
      <c r="E13" s="196" t="str">
        <f t="shared" ca="1" si="6"/>
        <v>VIGENTE</v>
      </c>
      <c r="F13" s="196" t="str">
        <f t="shared" ca="1" si="7"/>
        <v>OK</v>
      </c>
      <c r="G13" s="194" t="s">
        <v>1616</v>
      </c>
      <c r="H13" s="365" t="s">
        <v>5384</v>
      </c>
      <c r="I13" s="278" t="s">
        <v>5388</v>
      </c>
      <c r="J13" s="198" t="s">
        <v>5383</v>
      </c>
      <c r="K13" s="937">
        <v>8014</v>
      </c>
      <c r="L13" s="62"/>
      <c r="M13" s="62"/>
      <c r="N13" s="62"/>
      <c r="O13" s="153"/>
      <c r="P13" s="153"/>
      <c r="Q13" s="153"/>
      <c r="R13" s="153"/>
      <c r="S13" s="153"/>
      <c r="T13" s="826"/>
      <c r="U13" s="829"/>
      <c r="V13" s="829"/>
      <c r="W13" s="829"/>
      <c r="X13" s="829"/>
      <c r="Y13" s="829"/>
      <c r="Z13" s="829"/>
      <c r="AA13" s="852"/>
      <c r="AB13" s="20"/>
      <c r="AC13" s="20"/>
      <c r="AD13" s="20"/>
      <c r="AE13" s="20"/>
      <c r="AF13" s="20"/>
      <c r="AG13" s="20"/>
      <c r="AH13" s="20"/>
    </row>
    <row r="14" spans="1:34" s="154" customFormat="1" ht="28.5" customHeight="1" thickTop="1" thickBot="1">
      <c r="A14" s="1805" t="s">
        <v>2018</v>
      </c>
      <c r="B14" s="199" t="s">
        <v>5393</v>
      </c>
      <c r="C14" s="1161">
        <v>43074</v>
      </c>
      <c r="D14" s="1162">
        <v>44900</v>
      </c>
      <c r="E14" s="196" t="str">
        <f t="shared" ca="1" si="6"/>
        <v>VIGENTE</v>
      </c>
      <c r="F14" s="196" t="str">
        <f t="shared" ca="1" si="7"/>
        <v>OK</v>
      </c>
      <c r="G14" s="194" t="s">
        <v>1616</v>
      </c>
      <c r="H14" s="365" t="s">
        <v>4389</v>
      </c>
      <c r="I14" s="278" t="s">
        <v>5389</v>
      </c>
      <c r="J14" s="198" t="s">
        <v>5383</v>
      </c>
      <c r="K14" s="937">
        <v>8016</v>
      </c>
      <c r="L14" s="62"/>
      <c r="M14" s="62"/>
      <c r="N14" s="62"/>
      <c r="O14" s="153"/>
      <c r="P14" s="153"/>
      <c r="Q14" s="153"/>
      <c r="R14" s="153"/>
      <c r="S14" s="153"/>
      <c r="T14" s="826"/>
      <c r="U14" s="829"/>
      <c r="V14" s="829"/>
      <c r="W14" s="829"/>
      <c r="X14" s="829"/>
      <c r="Y14" s="829"/>
      <c r="Z14" s="829"/>
      <c r="AA14" s="852"/>
      <c r="AB14" s="20"/>
      <c r="AC14" s="20"/>
      <c r="AD14" s="20"/>
      <c r="AE14" s="20"/>
      <c r="AF14" s="20"/>
      <c r="AG14" s="20"/>
      <c r="AH14" s="20"/>
    </row>
    <row r="15" spans="1:34" s="154" customFormat="1" ht="28.5" customHeight="1" thickTop="1" thickBot="1">
      <c r="A15" s="1805" t="s">
        <v>2018</v>
      </c>
      <c r="B15" s="199" t="s">
        <v>5394</v>
      </c>
      <c r="C15" s="1161">
        <v>43074</v>
      </c>
      <c r="D15" s="1162">
        <v>44900</v>
      </c>
      <c r="E15" s="196" t="str">
        <f t="shared" ca="1" si="6"/>
        <v>VIGENTE</v>
      </c>
      <c r="F15" s="196" t="str">
        <f t="shared" ca="1" si="7"/>
        <v>OK</v>
      </c>
      <c r="G15" s="194" t="s">
        <v>1616</v>
      </c>
      <c r="H15" s="365" t="s">
        <v>5385</v>
      </c>
      <c r="I15" s="278" t="s">
        <v>5387</v>
      </c>
      <c r="J15" s="198" t="s">
        <v>5383</v>
      </c>
      <c r="K15" s="937">
        <v>8030</v>
      </c>
      <c r="L15" s="62"/>
      <c r="M15" s="62"/>
      <c r="N15" s="62"/>
      <c r="O15" s="153"/>
      <c r="P15" s="153"/>
      <c r="Q15" s="153"/>
      <c r="R15" s="153"/>
      <c r="S15" s="153"/>
      <c r="T15" s="826"/>
      <c r="U15" s="829"/>
      <c r="V15" s="829"/>
      <c r="W15" s="829"/>
      <c r="X15" s="829"/>
      <c r="Y15" s="829"/>
      <c r="Z15" s="829"/>
      <c r="AA15" s="852"/>
      <c r="AB15" s="20"/>
      <c r="AC15" s="20"/>
      <c r="AD15" s="20"/>
      <c r="AE15" s="20"/>
      <c r="AF15" s="20"/>
      <c r="AG15" s="20"/>
      <c r="AH15" s="20"/>
    </row>
    <row r="16" spans="1:34" s="154" customFormat="1" ht="28.5" customHeight="1" thickTop="1" thickBot="1">
      <c r="A16" s="1805" t="s">
        <v>2018</v>
      </c>
      <c r="B16" s="199" t="s">
        <v>5395</v>
      </c>
      <c r="C16" s="1161">
        <v>43074</v>
      </c>
      <c r="D16" s="1162">
        <v>44900</v>
      </c>
      <c r="E16" s="196" t="str">
        <f t="shared" ca="1" si="6"/>
        <v>VIGENTE</v>
      </c>
      <c r="F16" s="196" t="str">
        <f t="shared" ca="1" si="7"/>
        <v>OK</v>
      </c>
      <c r="G16" s="194" t="s">
        <v>1616</v>
      </c>
      <c r="H16" s="365" t="s">
        <v>5386</v>
      </c>
      <c r="I16" s="278" t="s">
        <v>5390</v>
      </c>
      <c r="J16" s="198" t="s">
        <v>5383</v>
      </c>
      <c r="K16" s="937">
        <v>8026</v>
      </c>
      <c r="L16" s="62"/>
      <c r="M16" s="62"/>
      <c r="N16" s="62"/>
      <c r="O16" s="153"/>
      <c r="P16" s="153"/>
      <c r="Q16" s="153"/>
      <c r="R16" s="153"/>
      <c r="S16" s="153"/>
      <c r="T16" s="826"/>
      <c r="U16" s="829"/>
      <c r="V16" s="829"/>
      <c r="W16" s="829"/>
      <c r="X16" s="829"/>
      <c r="Y16" s="829"/>
      <c r="Z16" s="829"/>
      <c r="AA16" s="852"/>
      <c r="AB16" s="20"/>
      <c r="AC16" s="20"/>
      <c r="AD16" s="20"/>
      <c r="AE16" s="20"/>
      <c r="AF16" s="20"/>
      <c r="AG16" s="20"/>
      <c r="AH16" s="20"/>
    </row>
    <row r="17" spans="1:34" s="154" customFormat="1" ht="28.5" customHeight="1" thickTop="1">
      <c r="A17" s="1953" t="s">
        <v>2017</v>
      </c>
      <c r="B17" s="1954" t="s">
        <v>4390</v>
      </c>
      <c r="C17" s="1955">
        <v>43084</v>
      </c>
      <c r="D17" s="1956">
        <v>44910</v>
      </c>
      <c r="E17" s="1345" t="str">
        <f t="shared" ca="1" si="5"/>
        <v>VIGENTE</v>
      </c>
      <c r="F17" s="1345" t="str">
        <f t="shared" ref="F17" ca="1" si="8">IF($T$2&gt;=(D17-4),"ALERTA","OK")</f>
        <v>OK</v>
      </c>
      <c r="G17" s="1342" t="s">
        <v>1617</v>
      </c>
      <c r="H17" s="1957" t="s">
        <v>4391</v>
      </c>
      <c r="I17" s="1958" t="s">
        <v>993</v>
      </c>
      <c r="J17" s="1958" t="s">
        <v>4392</v>
      </c>
      <c r="K17" s="1959" t="s">
        <v>4393</v>
      </c>
      <c r="L17" s="62"/>
      <c r="M17" s="62"/>
      <c r="N17" s="62"/>
      <c r="O17" s="153"/>
      <c r="P17" s="153"/>
      <c r="Q17" s="153"/>
      <c r="R17" s="153"/>
      <c r="S17" s="153"/>
      <c r="T17" s="1960"/>
      <c r="U17" s="828"/>
      <c r="V17" s="828"/>
      <c r="W17" s="828"/>
      <c r="X17" s="828"/>
      <c r="Y17" s="828"/>
      <c r="Z17" s="828"/>
      <c r="AA17" s="851"/>
      <c r="AB17" s="20"/>
      <c r="AC17" s="20"/>
      <c r="AD17" s="20"/>
      <c r="AE17" s="20"/>
      <c r="AF17" s="20"/>
      <c r="AG17" s="20"/>
      <c r="AH17" s="20"/>
    </row>
    <row r="18" spans="1:34" s="154" customFormat="1" ht="28.5" customHeight="1" thickBot="1">
      <c r="A18" s="476" t="s">
        <v>2017</v>
      </c>
      <c r="B18" s="266" t="s">
        <v>5780</v>
      </c>
      <c r="C18" s="317">
        <v>43675</v>
      </c>
      <c r="D18" s="1961">
        <v>45504</v>
      </c>
      <c r="E18" s="1962" t="e">
        <f>IF(D18&lt;=#REF!,"CADUCADO","VIGENTE")</f>
        <v>#REF!</v>
      </c>
      <c r="F18" s="1962" t="e">
        <f>IF(#REF!&gt;=(D18-4),"ALERTA","OK")</f>
        <v>#REF!</v>
      </c>
      <c r="G18" s="265" t="s">
        <v>1615</v>
      </c>
      <c r="H18" s="318" t="s">
        <v>5781</v>
      </c>
      <c r="I18" s="319" t="s">
        <v>5782</v>
      </c>
      <c r="J18" s="319" t="s">
        <v>5783</v>
      </c>
      <c r="K18" s="1963">
        <v>8029</v>
      </c>
      <c r="L18" s="62"/>
      <c r="M18" s="62"/>
      <c r="N18" s="62"/>
      <c r="O18" s="153"/>
      <c r="P18" s="153"/>
      <c r="Q18" s="153"/>
      <c r="R18" s="153"/>
      <c r="S18" s="153"/>
      <c r="T18" s="1952"/>
      <c r="U18" s="828"/>
      <c r="V18" s="828"/>
      <c r="W18" s="828"/>
      <c r="X18" s="828"/>
      <c r="Y18" s="828"/>
      <c r="Z18" s="828"/>
      <c r="AA18" s="828"/>
      <c r="AB18" s="20"/>
      <c r="AC18" s="20"/>
      <c r="AD18" s="20"/>
      <c r="AE18" s="20"/>
      <c r="AF18" s="20"/>
      <c r="AG18" s="20"/>
      <c r="AH18" s="20"/>
    </row>
    <row r="19" spans="1:34" ht="15.75" thickTop="1">
      <c r="A19" s="1091" t="s">
        <v>2732</v>
      </c>
      <c r="B19" s="1092"/>
      <c r="C19" s="1093"/>
      <c r="D19" s="755"/>
      <c r="E19" s="755"/>
      <c r="F19" s="755"/>
      <c r="G19" s="1094"/>
      <c r="H19" s="1095"/>
      <c r="I19" s="1096"/>
      <c r="J19" s="1096"/>
      <c r="K19" s="1097"/>
      <c r="M19" s="24">
        <f t="shared" si="2"/>
        <v>0</v>
      </c>
      <c r="N19" s="24" t="str">
        <f t="shared" si="3"/>
        <v/>
      </c>
      <c r="O19"/>
      <c r="P19"/>
      <c r="Q19"/>
      <c r="R19"/>
      <c r="S19"/>
      <c r="T19" s="665"/>
      <c r="U19" s="817">
        <v>40909</v>
      </c>
      <c r="V19" s="817">
        <v>41275</v>
      </c>
      <c r="W19" s="817">
        <v>41640</v>
      </c>
      <c r="X19" s="817">
        <v>42005</v>
      </c>
      <c r="Y19" s="817">
        <v>42370</v>
      </c>
      <c r="Z19" s="817">
        <v>40909</v>
      </c>
      <c r="AA19" s="665"/>
    </row>
    <row r="20" spans="1:34">
      <c r="E20" s="67"/>
      <c r="F20" s="67"/>
      <c r="G20" s="12"/>
      <c r="H20" s="25"/>
      <c r="I20" s="13"/>
      <c r="J20" s="15"/>
      <c r="K20" s="25"/>
      <c r="M20" s="24" t="str">
        <f>IF(ISNUMBER(FIND("/",$B21,1)),MID($B21,1,FIND("/",$B21,1)-1),$B21)</f>
        <v>SISTEMAS</v>
      </c>
      <c r="N20" s="24" t="str">
        <f>IF(ISNUMBER(FIND("/",$B21,1)),MID($B21,FIND("/",$B21,1)+1,LEN($B21)),"")</f>
        <v/>
      </c>
      <c r="O20"/>
      <c r="P20"/>
      <c r="Q20"/>
      <c r="R20"/>
      <c r="S20"/>
      <c r="T20" s="2"/>
      <c r="U20" s="818">
        <v>41274</v>
      </c>
      <c r="V20" s="818">
        <v>41639</v>
      </c>
      <c r="W20" s="818">
        <v>42004</v>
      </c>
      <c r="X20" s="818">
        <v>42369</v>
      </c>
      <c r="Y20" s="818">
        <v>42735</v>
      </c>
      <c r="Z20" s="818">
        <v>42735</v>
      </c>
      <c r="AA20" s="2"/>
    </row>
    <row r="21" spans="1:34" s="15" customFormat="1" ht="30">
      <c r="A21" s="90" t="s">
        <v>2029</v>
      </c>
      <c r="B21" s="90" t="s">
        <v>2030</v>
      </c>
      <c r="C21" s="90" t="s">
        <v>2031</v>
      </c>
      <c r="D21" s="90" t="s">
        <v>2032</v>
      </c>
      <c r="E21" s="668"/>
      <c r="F21" s="668"/>
      <c r="G21" s="4"/>
      <c r="H21" s="4"/>
      <c r="I21" s="4"/>
      <c r="J21" s="4"/>
      <c r="K21" s="4"/>
      <c r="L21" s="24"/>
      <c r="M21" s="24">
        <f>IF(ISNUMBER(FIND("/",$B22,1)),MID($B22,1,FIND("/",$B22,1)-1),$B22)</f>
        <v>0</v>
      </c>
      <c r="N21" s="24" t="str">
        <f>IF(ISNUMBER(FIND("/",$B22,1)),MID($B22,FIND("/",$B22,1)+1,LEN($B22)),"")</f>
        <v/>
      </c>
      <c r="O21"/>
      <c r="P21"/>
      <c r="Q21"/>
      <c r="R21"/>
      <c r="S21"/>
      <c r="T21"/>
      <c r="U21"/>
      <c r="V21"/>
      <c r="W21"/>
    </row>
    <row r="22" spans="1:34" s="15" customFormat="1" ht="21.4" customHeight="1">
      <c r="A22" s="5">
        <f>COUNTIF($A5:$A19,"P")</f>
        <v>8</v>
      </c>
      <c r="B22" s="5">
        <f>COUNTIF($A5:$A19,"S*")</f>
        <v>0</v>
      </c>
      <c r="C22" s="5">
        <f>COUNTIF($A5:$A19,"F")</f>
        <v>1</v>
      </c>
      <c r="D22" s="5">
        <f>COUNTIF($A5:$A19,"P*") + COUNTIF($A5:$A19,"S2") *2 + COUNTIF($A5:$A19,"S3") *3 + COUNTIF($A5:$A19,"S4") *4</f>
        <v>13</v>
      </c>
      <c r="E22" s="12"/>
      <c r="F22" s="12"/>
      <c r="G22" s="4"/>
      <c r="H22" s="4"/>
      <c r="I22" s="4"/>
      <c r="J22" s="4"/>
      <c r="K22" s="4"/>
      <c r="L22" s="24"/>
      <c r="M22" s="24">
        <f>IF(ISNUMBER(FIND("/",$B23,1)),MID($B23,1,FIND("/",$B23,1)-1),$B23)</f>
        <v>0</v>
      </c>
      <c r="N22" s="24" t="str">
        <f>IF(ISNUMBER(FIND("/",$B23,1)),MID($B23,FIND("/",$B23,1)+1,LEN($B23)),"")</f>
        <v/>
      </c>
      <c r="O22"/>
      <c r="P22"/>
      <c r="Q22"/>
      <c r="R22"/>
      <c r="S22"/>
      <c r="T22"/>
      <c r="U22"/>
      <c r="V22"/>
      <c r="W22"/>
    </row>
    <row r="23" spans="1:34">
      <c r="M23" s="24" t="e">
        <f>IF(ISNUMBER(FIND("/",#REF!,1)),MID(#REF!,1,FIND("/",#REF!,1)-1),#REF!)</f>
        <v>#REF!</v>
      </c>
      <c r="N23" s="24" t="str">
        <f>IF(ISNUMBER(FIND("/",#REF!,1)),MID(#REF!,FIND("/",#REF!,1)+1,LEN(#REF!)),"")</f>
        <v/>
      </c>
      <c r="O23"/>
      <c r="P23"/>
      <c r="Q23"/>
      <c r="R23"/>
      <c r="S23"/>
      <c r="T23"/>
      <c r="U23"/>
      <c r="V23"/>
      <c r="W23"/>
    </row>
    <row r="24" spans="1:34">
      <c r="M24" s="24">
        <f t="shared" si="2"/>
        <v>0</v>
      </c>
      <c r="N24" s="24" t="str">
        <f t="shared" si="3"/>
        <v/>
      </c>
      <c r="O24"/>
      <c r="P24"/>
      <c r="Q24"/>
      <c r="R24"/>
      <c r="S24"/>
      <c r="T24"/>
      <c r="U24"/>
      <c r="V24"/>
      <c r="W24"/>
    </row>
    <row r="25" spans="1:34">
      <c r="M25" s="24">
        <f t="shared" si="2"/>
        <v>0</v>
      </c>
      <c r="N25" s="24" t="str">
        <f t="shared" si="3"/>
        <v/>
      </c>
      <c r="O25"/>
      <c r="P25"/>
      <c r="Q25"/>
      <c r="R25"/>
      <c r="S25"/>
      <c r="T25"/>
      <c r="U25"/>
      <c r="V25"/>
      <c r="W25"/>
    </row>
    <row r="26" spans="1:34">
      <c r="M26" s="24">
        <f t="shared" si="2"/>
        <v>0</v>
      </c>
      <c r="N26" s="24" t="str">
        <f t="shared" si="3"/>
        <v/>
      </c>
      <c r="O26"/>
      <c r="P26"/>
      <c r="Q26"/>
      <c r="R26"/>
      <c r="S26"/>
      <c r="T26"/>
      <c r="U26"/>
      <c r="V26"/>
      <c r="W26"/>
    </row>
    <row r="27" spans="1:34">
      <c r="M27" s="24">
        <f t="shared" si="2"/>
        <v>0</v>
      </c>
      <c r="N27" s="24" t="str">
        <f t="shared" si="3"/>
        <v/>
      </c>
      <c r="O27"/>
      <c r="P27"/>
      <c r="Q27"/>
      <c r="R27"/>
      <c r="S27"/>
      <c r="T27"/>
      <c r="U27"/>
      <c r="V27"/>
      <c r="W27"/>
    </row>
    <row r="28" spans="1:34">
      <c r="M28" s="24">
        <f t="shared" si="2"/>
        <v>0</v>
      </c>
      <c r="N28" s="24" t="str">
        <f t="shared" si="3"/>
        <v/>
      </c>
      <c r="O28"/>
      <c r="P28"/>
      <c r="Q28"/>
      <c r="R28"/>
      <c r="S28"/>
      <c r="T28"/>
      <c r="U28"/>
      <c r="V28"/>
      <c r="W28"/>
    </row>
    <row r="29" spans="1:34">
      <c r="M29" s="24">
        <f t="shared" si="2"/>
        <v>0</v>
      </c>
      <c r="N29" s="24" t="str">
        <f t="shared" si="3"/>
        <v/>
      </c>
      <c r="O29"/>
      <c r="P29"/>
      <c r="Q29"/>
      <c r="R29"/>
      <c r="S29"/>
      <c r="T29"/>
      <c r="U29"/>
      <c r="V29"/>
      <c r="W29"/>
    </row>
    <row r="30" spans="1:34">
      <c r="M30" s="24">
        <f t="shared" si="2"/>
        <v>0</v>
      </c>
      <c r="N30" s="24" t="str">
        <f t="shared" si="3"/>
        <v/>
      </c>
      <c r="O30"/>
      <c r="P30"/>
      <c r="Q30"/>
      <c r="R30"/>
      <c r="S30"/>
      <c r="T30"/>
      <c r="U30"/>
      <c r="V30"/>
      <c r="W30"/>
    </row>
    <row r="31" spans="1:34">
      <c r="M31" s="24">
        <f t="shared" si="2"/>
        <v>0</v>
      </c>
      <c r="N31" s="24" t="str">
        <f t="shared" si="3"/>
        <v/>
      </c>
    </row>
    <row r="32" spans="1:34">
      <c r="M32" s="24">
        <f t="shared" si="2"/>
        <v>0</v>
      </c>
      <c r="N32" s="24" t="str">
        <f t="shared" si="3"/>
        <v/>
      </c>
    </row>
    <row r="33" spans="13:14">
      <c r="M33" s="24">
        <f t="shared" si="2"/>
        <v>0</v>
      </c>
      <c r="N33" s="24" t="str">
        <f t="shared" si="3"/>
        <v/>
      </c>
    </row>
    <row r="34" spans="13:14">
      <c r="M34" s="24">
        <f t="shared" si="2"/>
        <v>0</v>
      </c>
      <c r="N34" s="24" t="str">
        <f t="shared" si="3"/>
        <v/>
      </c>
    </row>
    <row r="35" spans="13:14">
      <c r="M35" s="24">
        <f t="shared" si="2"/>
        <v>0</v>
      </c>
      <c r="N35" s="24" t="str">
        <f t="shared" si="3"/>
        <v/>
      </c>
    </row>
    <row r="36" spans="13:14">
      <c r="M36" s="24">
        <f t="shared" si="2"/>
        <v>0</v>
      </c>
      <c r="N36" s="24" t="str">
        <f t="shared" si="3"/>
        <v/>
      </c>
    </row>
    <row r="37" spans="13:14">
      <c r="M37" s="24">
        <f t="shared" si="2"/>
        <v>0</v>
      </c>
      <c r="N37" s="24" t="str">
        <f t="shared" si="3"/>
        <v/>
      </c>
    </row>
    <row r="38" spans="13:14">
      <c r="M38" s="24">
        <f t="shared" si="2"/>
        <v>0</v>
      </c>
      <c r="N38" s="24" t="str">
        <f t="shared" si="3"/>
        <v/>
      </c>
    </row>
    <row r="39" spans="13:14">
      <c r="M39" s="24">
        <f t="shared" si="2"/>
        <v>0</v>
      </c>
      <c r="N39" s="24" t="str">
        <f t="shared" si="3"/>
        <v/>
      </c>
    </row>
    <row r="40" spans="13:14">
      <c r="M40" s="24">
        <f t="shared" si="2"/>
        <v>0</v>
      </c>
      <c r="N40" s="24" t="str">
        <f t="shared" si="3"/>
        <v/>
      </c>
    </row>
    <row r="41" spans="13:14">
      <c r="M41" s="24">
        <f t="shared" si="2"/>
        <v>0</v>
      </c>
      <c r="N41" s="24" t="str">
        <f t="shared" si="3"/>
        <v/>
      </c>
    </row>
    <row r="42" spans="13:14">
      <c r="M42" s="24">
        <f t="shared" si="2"/>
        <v>0</v>
      </c>
      <c r="N42" s="24" t="str">
        <f t="shared" si="3"/>
        <v/>
      </c>
    </row>
    <row r="43" spans="13:14">
      <c r="M43" s="24">
        <f t="shared" si="2"/>
        <v>0</v>
      </c>
      <c r="N43" s="24" t="str">
        <f t="shared" si="3"/>
        <v/>
      </c>
    </row>
    <row r="44" spans="13:14">
      <c r="M44" s="24">
        <f t="shared" si="2"/>
        <v>0</v>
      </c>
      <c r="N44" s="24" t="str">
        <f t="shared" si="3"/>
        <v/>
      </c>
    </row>
    <row r="45" spans="13:14">
      <c r="M45" s="24">
        <f t="shared" si="2"/>
        <v>0</v>
      </c>
      <c r="N45" s="24" t="str">
        <f t="shared" si="3"/>
        <v/>
      </c>
    </row>
    <row r="46" spans="13:14">
      <c r="M46" s="24">
        <f t="shared" si="2"/>
        <v>0</v>
      </c>
      <c r="N46" s="24" t="str">
        <f t="shared" si="3"/>
        <v/>
      </c>
    </row>
    <row r="47" spans="13:14">
      <c r="M47" s="24">
        <f t="shared" si="2"/>
        <v>0</v>
      </c>
      <c r="N47" s="24" t="str">
        <f t="shared" si="3"/>
        <v/>
      </c>
    </row>
    <row r="48" spans="13:14">
      <c r="M48" s="24">
        <f t="shared" si="2"/>
        <v>0</v>
      </c>
      <c r="N48" s="24" t="str">
        <f t="shared" si="3"/>
        <v/>
      </c>
    </row>
    <row r="49" spans="12:14">
      <c r="M49" s="24">
        <f t="shared" si="2"/>
        <v>0</v>
      </c>
      <c r="N49" s="24" t="str">
        <f t="shared" si="3"/>
        <v/>
      </c>
    </row>
    <row r="50" spans="12:14">
      <c r="M50" s="24">
        <f t="shared" si="2"/>
        <v>0</v>
      </c>
      <c r="N50" s="24" t="str">
        <f t="shared" si="3"/>
        <v/>
      </c>
    </row>
    <row r="51" spans="12:14">
      <c r="M51" s="24">
        <f t="shared" si="2"/>
        <v>0</v>
      </c>
      <c r="N51" s="24" t="str">
        <f t="shared" si="3"/>
        <v/>
      </c>
    </row>
    <row r="52" spans="12:14">
      <c r="M52" s="24">
        <f t="shared" si="2"/>
        <v>0</v>
      </c>
      <c r="N52" s="24" t="str">
        <f t="shared" si="3"/>
        <v/>
      </c>
    </row>
    <row r="53" spans="12:14">
      <c r="M53" s="24">
        <f t="shared" si="2"/>
        <v>0</v>
      </c>
      <c r="N53" s="24" t="str">
        <f t="shared" si="3"/>
        <v/>
      </c>
    </row>
    <row r="54" spans="12:14">
      <c r="M54" s="24">
        <f t="shared" si="2"/>
        <v>0</v>
      </c>
      <c r="N54" s="24" t="str">
        <f t="shared" si="3"/>
        <v/>
      </c>
    </row>
    <row r="55" spans="12:14">
      <c r="M55" s="24">
        <f t="shared" si="2"/>
        <v>0</v>
      </c>
      <c r="N55" s="24" t="str">
        <f t="shared" si="3"/>
        <v/>
      </c>
    </row>
    <row r="56" spans="12:14">
      <c r="M56" s="24">
        <f t="shared" si="2"/>
        <v>0</v>
      </c>
      <c r="N56" s="24" t="str">
        <f t="shared" si="3"/>
        <v/>
      </c>
    </row>
    <row r="57" spans="12:14">
      <c r="M57" s="24">
        <f t="shared" si="2"/>
        <v>0</v>
      </c>
      <c r="N57" s="24" t="str">
        <f t="shared" si="3"/>
        <v/>
      </c>
    </row>
    <row r="58" spans="12:14">
      <c r="L58" s="93"/>
      <c r="M58" s="24">
        <f t="shared" si="2"/>
        <v>0</v>
      </c>
      <c r="N58" s="24" t="str">
        <f t="shared" si="3"/>
        <v/>
      </c>
    </row>
    <row r="59" spans="12:14">
      <c r="L59" s="93"/>
      <c r="M59" s="24">
        <f t="shared" si="2"/>
        <v>0</v>
      </c>
      <c r="N59" s="24" t="str">
        <f t="shared" si="3"/>
        <v/>
      </c>
    </row>
    <row r="60" spans="12:14">
      <c r="M60" s="24">
        <f t="shared" si="2"/>
        <v>0</v>
      </c>
      <c r="N60" s="24" t="str">
        <f t="shared" si="3"/>
        <v/>
      </c>
    </row>
    <row r="61" spans="12:14">
      <c r="M61" s="24">
        <f t="shared" si="2"/>
        <v>0</v>
      </c>
      <c r="N61" s="24" t="str">
        <f t="shared" si="3"/>
        <v/>
      </c>
    </row>
    <row r="62" spans="12:14">
      <c r="M62" s="24">
        <f t="shared" si="2"/>
        <v>0</v>
      </c>
      <c r="N62" s="24" t="str">
        <f t="shared" si="3"/>
        <v/>
      </c>
    </row>
    <row r="63" spans="12:14">
      <c r="M63" s="24">
        <f t="shared" si="2"/>
        <v>0</v>
      </c>
      <c r="N63" s="24" t="str">
        <f t="shared" si="3"/>
        <v/>
      </c>
    </row>
    <row r="64" spans="12:14">
      <c r="M64" s="24">
        <f t="shared" si="2"/>
        <v>0</v>
      </c>
      <c r="N64" s="24" t="str">
        <f t="shared" si="3"/>
        <v/>
      </c>
    </row>
    <row r="65" spans="13:14">
      <c r="M65" s="24">
        <f t="shared" si="2"/>
        <v>0</v>
      </c>
      <c r="N65" s="24" t="str">
        <f t="shared" si="3"/>
        <v/>
      </c>
    </row>
    <row r="66" spans="13:14">
      <c r="M66" s="24">
        <f t="shared" si="2"/>
        <v>0</v>
      </c>
      <c r="N66" s="24" t="str">
        <f t="shared" si="3"/>
        <v/>
      </c>
    </row>
    <row r="67" spans="13:14">
      <c r="M67" s="24">
        <f t="shared" si="2"/>
        <v>0</v>
      </c>
      <c r="N67" s="24" t="str">
        <f t="shared" si="3"/>
        <v/>
      </c>
    </row>
    <row r="68" spans="13:14">
      <c r="M68" s="24">
        <f t="shared" si="2"/>
        <v>0</v>
      </c>
      <c r="N68" s="24" t="str">
        <f t="shared" si="3"/>
        <v/>
      </c>
    </row>
    <row r="69" spans="13:14">
      <c r="M69" s="24">
        <f t="shared" si="2"/>
        <v>0</v>
      </c>
      <c r="N69" s="24" t="str">
        <f t="shared" si="3"/>
        <v/>
      </c>
    </row>
    <row r="70" spans="13:14">
      <c r="M70" s="24">
        <f t="shared" si="2"/>
        <v>0</v>
      </c>
      <c r="N70" s="24" t="str">
        <f t="shared" si="3"/>
        <v/>
      </c>
    </row>
    <row r="71" spans="13:14">
      <c r="M71" s="24">
        <f t="shared" si="2"/>
        <v>0</v>
      </c>
      <c r="N71" s="24" t="str">
        <f t="shared" si="3"/>
        <v/>
      </c>
    </row>
    <row r="72" spans="13:14">
      <c r="M72" s="24">
        <f t="shared" si="2"/>
        <v>0</v>
      </c>
      <c r="N72" s="24" t="str">
        <f t="shared" si="3"/>
        <v/>
      </c>
    </row>
    <row r="73" spans="13:14">
      <c r="M73" s="24">
        <f t="shared" si="2"/>
        <v>0</v>
      </c>
      <c r="N73" s="24" t="str">
        <f t="shared" si="3"/>
        <v/>
      </c>
    </row>
    <row r="74" spans="13:14">
      <c r="M74" s="24">
        <f t="shared" si="2"/>
        <v>0</v>
      </c>
      <c r="N74" s="24" t="str">
        <f t="shared" si="3"/>
        <v/>
      </c>
    </row>
    <row r="75" spans="13:14">
      <c r="M75" s="24">
        <f t="shared" si="2"/>
        <v>0</v>
      </c>
      <c r="N75" s="24" t="str">
        <f t="shared" si="3"/>
        <v/>
      </c>
    </row>
    <row r="76" spans="13:14">
      <c r="M76" s="24">
        <f t="shared" si="2"/>
        <v>0</v>
      </c>
      <c r="N76" s="24" t="str">
        <f t="shared" si="3"/>
        <v/>
      </c>
    </row>
    <row r="77" spans="13:14">
      <c r="M77" s="24">
        <f t="shared" si="2"/>
        <v>0</v>
      </c>
      <c r="N77" s="24" t="str">
        <f t="shared" si="3"/>
        <v/>
      </c>
    </row>
    <row r="78" spans="13:14">
      <c r="M78" s="24">
        <f t="shared" ref="M78:M141" si="9">IF(ISNUMBER(FIND("/",$B78,1)),MID($B78,1,FIND("/",$B78,1)-1),$B78)</f>
        <v>0</v>
      </c>
      <c r="N78" s="24" t="str">
        <f t="shared" ref="N78:N141" si="10">IF(ISNUMBER(FIND("/",$B78,1)),MID($B78,FIND("/",$B78,1)+1,LEN($B78)),"")</f>
        <v/>
      </c>
    </row>
    <row r="79" spans="13:14">
      <c r="M79" s="24">
        <f t="shared" si="9"/>
        <v>0</v>
      </c>
      <c r="N79" s="24" t="str">
        <f t="shared" si="10"/>
        <v/>
      </c>
    </row>
    <row r="80" spans="13:14">
      <c r="M80" s="24">
        <f t="shared" si="9"/>
        <v>0</v>
      </c>
      <c r="N80" s="24" t="str">
        <f t="shared" si="10"/>
        <v/>
      </c>
    </row>
    <row r="81" spans="13:14">
      <c r="M81" s="24">
        <f t="shared" si="9"/>
        <v>0</v>
      </c>
      <c r="N81" s="24" t="str">
        <f t="shared" si="10"/>
        <v/>
      </c>
    </row>
    <row r="82" spans="13:14">
      <c r="M82" s="24">
        <f t="shared" si="9"/>
        <v>0</v>
      </c>
      <c r="N82" s="24" t="str">
        <f t="shared" si="10"/>
        <v/>
      </c>
    </row>
    <row r="83" spans="13:14">
      <c r="M83" s="24">
        <f t="shared" si="9"/>
        <v>0</v>
      </c>
      <c r="N83" s="24" t="str">
        <f t="shared" si="10"/>
        <v/>
      </c>
    </row>
    <row r="84" spans="13:14">
      <c r="M84" s="24">
        <f t="shared" si="9"/>
        <v>0</v>
      </c>
      <c r="N84" s="24" t="str">
        <f t="shared" si="10"/>
        <v/>
      </c>
    </row>
    <row r="85" spans="13:14">
      <c r="M85" s="24">
        <f t="shared" si="9"/>
        <v>0</v>
      </c>
      <c r="N85" s="24" t="str">
        <f t="shared" si="10"/>
        <v/>
      </c>
    </row>
    <row r="86" spans="13:14">
      <c r="M86" s="24">
        <f t="shared" si="9"/>
        <v>0</v>
      </c>
      <c r="N86" s="24" t="str">
        <f t="shared" si="10"/>
        <v/>
      </c>
    </row>
    <row r="87" spans="13:14">
      <c r="M87" s="24">
        <f t="shared" si="9"/>
        <v>0</v>
      </c>
      <c r="N87" s="24" t="str">
        <f t="shared" si="10"/>
        <v/>
      </c>
    </row>
    <row r="88" spans="13:14">
      <c r="M88" s="24">
        <f t="shared" si="9"/>
        <v>0</v>
      </c>
      <c r="N88" s="24" t="str">
        <f t="shared" si="10"/>
        <v/>
      </c>
    </row>
    <row r="89" spans="13:14">
      <c r="M89" s="24">
        <f t="shared" si="9"/>
        <v>0</v>
      </c>
      <c r="N89" s="24" t="str">
        <f t="shared" si="10"/>
        <v/>
      </c>
    </row>
    <row r="90" spans="13:14">
      <c r="M90" s="24">
        <f t="shared" si="9"/>
        <v>0</v>
      </c>
      <c r="N90" s="24" t="str">
        <f t="shared" si="10"/>
        <v/>
      </c>
    </row>
    <row r="91" spans="13:14">
      <c r="M91" s="24">
        <f t="shared" si="9"/>
        <v>0</v>
      </c>
      <c r="N91" s="24" t="str">
        <f t="shared" si="10"/>
        <v/>
      </c>
    </row>
    <row r="92" spans="13:14">
      <c r="M92" s="24">
        <f t="shared" si="9"/>
        <v>0</v>
      </c>
      <c r="N92" s="24" t="str">
        <f t="shared" si="10"/>
        <v/>
      </c>
    </row>
    <row r="93" spans="13:14">
      <c r="M93" s="24">
        <f t="shared" si="9"/>
        <v>0</v>
      </c>
      <c r="N93" s="24" t="str">
        <f t="shared" si="10"/>
        <v/>
      </c>
    </row>
    <row r="94" spans="13:14">
      <c r="M94" s="24">
        <f t="shared" si="9"/>
        <v>0</v>
      </c>
      <c r="N94" s="24" t="str">
        <f t="shared" si="10"/>
        <v/>
      </c>
    </row>
    <row r="95" spans="13:14">
      <c r="M95" s="24">
        <f t="shared" si="9"/>
        <v>0</v>
      </c>
      <c r="N95" s="24" t="str">
        <f t="shared" si="10"/>
        <v/>
      </c>
    </row>
    <row r="96" spans="13:14">
      <c r="M96" s="24">
        <f t="shared" si="9"/>
        <v>0</v>
      </c>
      <c r="N96" s="24" t="str">
        <f t="shared" si="10"/>
        <v/>
      </c>
    </row>
    <row r="97" spans="12:14">
      <c r="M97" s="24">
        <f t="shared" si="9"/>
        <v>0</v>
      </c>
      <c r="N97" s="24" t="str">
        <f t="shared" si="10"/>
        <v/>
      </c>
    </row>
    <row r="98" spans="12:14">
      <c r="M98" s="24">
        <f t="shared" si="9"/>
        <v>0</v>
      </c>
      <c r="N98" s="24" t="str">
        <f t="shared" si="10"/>
        <v/>
      </c>
    </row>
    <row r="99" spans="12:14">
      <c r="M99" s="24">
        <f t="shared" si="9"/>
        <v>0</v>
      </c>
      <c r="N99" s="24" t="str">
        <f t="shared" si="10"/>
        <v/>
      </c>
    </row>
    <row r="100" spans="12:14">
      <c r="L100" s="94"/>
      <c r="M100" s="24">
        <f t="shared" si="9"/>
        <v>0</v>
      </c>
      <c r="N100" s="24" t="str">
        <f t="shared" si="10"/>
        <v/>
      </c>
    </row>
    <row r="101" spans="12:14">
      <c r="M101" s="24">
        <f t="shared" si="9"/>
        <v>0</v>
      </c>
      <c r="N101" s="24" t="str">
        <f t="shared" si="10"/>
        <v/>
      </c>
    </row>
    <row r="102" spans="12:14">
      <c r="M102" s="24">
        <f t="shared" si="9"/>
        <v>0</v>
      </c>
      <c r="N102" s="24" t="str">
        <f t="shared" si="10"/>
        <v/>
      </c>
    </row>
    <row r="103" spans="12:14">
      <c r="M103" s="24">
        <f t="shared" si="9"/>
        <v>0</v>
      </c>
      <c r="N103" s="24" t="str">
        <f t="shared" si="10"/>
        <v/>
      </c>
    </row>
    <row r="104" spans="12:14">
      <c r="M104" s="24">
        <f t="shared" si="9"/>
        <v>0</v>
      </c>
      <c r="N104" s="24" t="str">
        <f t="shared" si="10"/>
        <v/>
      </c>
    </row>
    <row r="105" spans="12:14">
      <c r="M105" s="24">
        <f t="shared" si="9"/>
        <v>0</v>
      </c>
      <c r="N105" s="24" t="str">
        <f t="shared" si="10"/>
        <v/>
      </c>
    </row>
    <row r="106" spans="12:14">
      <c r="M106" s="24">
        <f t="shared" si="9"/>
        <v>0</v>
      </c>
      <c r="N106" s="24" t="str">
        <f t="shared" si="10"/>
        <v/>
      </c>
    </row>
    <row r="107" spans="12:14">
      <c r="M107" s="24">
        <f t="shared" si="9"/>
        <v>0</v>
      </c>
      <c r="N107" s="24" t="str">
        <f t="shared" si="10"/>
        <v/>
      </c>
    </row>
    <row r="108" spans="12:14">
      <c r="M108" s="24">
        <f t="shared" si="9"/>
        <v>0</v>
      </c>
      <c r="N108" s="24" t="str">
        <f t="shared" si="10"/>
        <v/>
      </c>
    </row>
    <row r="109" spans="12:14">
      <c r="M109" s="24">
        <f t="shared" si="9"/>
        <v>0</v>
      </c>
      <c r="N109" s="24" t="str">
        <f t="shared" si="10"/>
        <v/>
      </c>
    </row>
    <row r="110" spans="12:14">
      <c r="M110" s="24">
        <f t="shared" si="9"/>
        <v>0</v>
      </c>
      <c r="N110" s="24" t="str">
        <f t="shared" si="10"/>
        <v/>
      </c>
    </row>
    <row r="111" spans="12:14">
      <c r="M111" s="24">
        <f t="shared" si="9"/>
        <v>0</v>
      </c>
      <c r="N111" s="24" t="str">
        <f t="shared" si="10"/>
        <v/>
      </c>
    </row>
    <row r="112" spans="12:14">
      <c r="M112" s="24">
        <f t="shared" si="9"/>
        <v>0</v>
      </c>
      <c r="N112" s="24" t="str">
        <f t="shared" si="10"/>
        <v/>
      </c>
    </row>
    <row r="113" spans="13:14">
      <c r="M113" s="24">
        <f t="shared" si="9"/>
        <v>0</v>
      </c>
      <c r="N113" s="24" t="str">
        <f t="shared" si="10"/>
        <v/>
      </c>
    </row>
    <row r="114" spans="13:14">
      <c r="M114" s="24">
        <f t="shared" si="9"/>
        <v>0</v>
      </c>
      <c r="N114" s="24" t="str">
        <f t="shared" si="10"/>
        <v/>
      </c>
    </row>
    <row r="115" spans="13:14">
      <c r="M115" s="24">
        <f t="shared" si="9"/>
        <v>0</v>
      </c>
      <c r="N115" s="24" t="str">
        <f t="shared" si="10"/>
        <v/>
      </c>
    </row>
    <row r="116" spans="13:14">
      <c r="M116" s="24">
        <f t="shared" si="9"/>
        <v>0</v>
      </c>
      <c r="N116" s="24" t="str">
        <f t="shared" si="10"/>
        <v/>
      </c>
    </row>
    <row r="117" spans="13:14">
      <c r="M117" s="24">
        <f t="shared" si="9"/>
        <v>0</v>
      </c>
      <c r="N117" s="24" t="str">
        <f t="shared" si="10"/>
        <v/>
      </c>
    </row>
    <row r="118" spans="13:14">
      <c r="M118" s="24">
        <f t="shared" si="9"/>
        <v>0</v>
      </c>
      <c r="N118" s="24" t="str">
        <f t="shared" si="10"/>
        <v/>
      </c>
    </row>
    <row r="119" spans="13:14">
      <c r="M119" s="24">
        <f t="shared" si="9"/>
        <v>0</v>
      </c>
      <c r="N119" s="24" t="str">
        <f t="shared" si="10"/>
        <v/>
      </c>
    </row>
    <row r="120" spans="13:14">
      <c r="M120" s="24">
        <f t="shared" si="9"/>
        <v>0</v>
      </c>
      <c r="N120" s="24" t="str">
        <f t="shared" si="10"/>
        <v/>
      </c>
    </row>
    <row r="121" spans="13:14">
      <c r="M121" s="24">
        <f t="shared" si="9"/>
        <v>0</v>
      </c>
      <c r="N121" s="24" t="str">
        <f t="shared" si="10"/>
        <v/>
      </c>
    </row>
    <row r="122" spans="13:14">
      <c r="M122" s="24">
        <f t="shared" si="9"/>
        <v>0</v>
      </c>
      <c r="N122" s="24" t="str">
        <f t="shared" si="10"/>
        <v/>
      </c>
    </row>
    <row r="123" spans="13:14">
      <c r="M123" s="24">
        <f t="shared" si="9"/>
        <v>0</v>
      </c>
      <c r="N123" s="24" t="str">
        <f t="shared" si="10"/>
        <v/>
      </c>
    </row>
    <row r="124" spans="13:14">
      <c r="M124" s="24">
        <f t="shared" si="9"/>
        <v>0</v>
      </c>
      <c r="N124" s="24" t="str">
        <f t="shared" si="10"/>
        <v/>
      </c>
    </row>
    <row r="125" spans="13:14">
      <c r="M125" s="24">
        <f t="shared" si="9"/>
        <v>0</v>
      </c>
      <c r="N125" s="24" t="str">
        <f t="shared" si="10"/>
        <v/>
      </c>
    </row>
    <row r="126" spans="13:14">
      <c r="M126" s="24">
        <f t="shared" si="9"/>
        <v>0</v>
      </c>
      <c r="N126" s="24" t="str">
        <f t="shared" si="10"/>
        <v/>
      </c>
    </row>
    <row r="127" spans="13:14">
      <c r="M127" s="24">
        <f t="shared" si="9"/>
        <v>0</v>
      </c>
      <c r="N127" s="24" t="str">
        <f t="shared" si="10"/>
        <v/>
      </c>
    </row>
    <row r="128" spans="13:14">
      <c r="M128" s="24">
        <f t="shared" si="9"/>
        <v>0</v>
      </c>
      <c r="N128" s="24" t="str">
        <f t="shared" si="10"/>
        <v/>
      </c>
    </row>
    <row r="129" spans="13:14">
      <c r="M129" s="24">
        <f t="shared" si="9"/>
        <v>0</v>
      </c>
      <c r="N129" s="24" t="str">
        <f t="shared" si="10"/>
        <v/>
      </c>
    </row>
    <row r="130" spans="13:14">
      <c r="M130" s="24">
        <f t="shared" si="9"/>
        <v>0</v>
      </c>
      <c r="N130" s="24" t="str">
        <f t="shared" si="10"/>
        <v/>
      </c>
    </row>
    <row r="131" spans="13:14">
      <c r="M131" s="24">
        <f t="shared" si="9"/>
        <v>0</v>
      </c>
      <c r="N131" s="24" t="str">
        <f t="shared" si="10"/>
        <v/>
      </c>
    </row>
    <row r="132" spans="13:14">
      <c r="M132" s="24">
        <f t="shared" si="9"/>
        <v>0</v>
      </c>
      <c r="N132" s="24" t="str">
        <f t="shared" si="10"/>
        <v/>
      </c>
    </row>
    <row r="133" spans="13:14">
      <c r="M133" s="24">
        <f t="shared" si="9"/>
        <v>0</v>
      </c>
      <c r="N133" s="24" t="str">
        <f t="shared" si="10"/>
        <v/>
      </c>
    </row>
    <row r="134" spans="13:14">
      <c r="M134" s="24">
        <f t="shared" si="9"/>
        <v>0</v>
      </c>
      <c r="N134" s="24" t="str">
        <f t="shared" si="10"/>
        <v/>
      </c>
    </row>
    <row r="135" spans="13:14">
      <c r="M135" s="24">
        <f t="shared" si="9"/>
        <v>0</v>
      </c>
      <c r="N135" s="24" t="str">
        <f t="shared" si="10"/>
        <v/>
      </c>
    </row>
    <row r="136" spans="13:14">
      <c r="M136" s="24">
        <f t="shared" si="9"/>
        <v>0</v>
      </c>
      <c r="N136" s="24" t="str">
        <f t="shared" si="10"/>
        <v/>
      </c>
    </row>
    <row r="137" spans="13:14">
      <c r="M137" s="24">
        <f t="shared" si="9"/>
        <v>0</v>
      </c>
      <c r="N137" s="24" t="str">
        <f t="shared" si="10"/>
        <v/>
      </c>
    </row>
    <row r="138" spans="13:14">
      <c r="M138" s="24">
        <f t="shared" si="9"/>
        <v>0</v>
      </c>
      <c r="N138" s="24" t="str">
        <f t="shared" si="10"/>
        <v/>
      </c>
    </row>
    <row r="139" spans="13:14">
      <c r="M139" s="24">
        <f t="shared" si="9"/>
        <v>0</v>
      </c>
      <c r="N139" s="24" t="str">
        <f t="shared" si="10"/>
        <v/>
      </c>
    </row>
    <row r="140" spans="13:14">
      <c r="M140" s="24">
        <f t="shared" si="9"/>
        <v>0</v>
      </c>
      <c r="N140" s="24" t="str">
        <f t="shared" si="10"/>
        <v/>
      </c>
    </row>
    <row r="141" spans="13:14">
      <c r="M141" s="24">
        <f t="shared" si="9"/>
        <v>0</v>
      </c>
      <c r="N141" s="24" t="str">
        <f t="shared" si="10"/>
        <v/>
      </c>
    </row>
    <row r="142" spans="13:14">
      <c r="M142" s="24">
        <f t="shared" ref="M142:M205" si="11">IF(ISNUMBER(FIND("/",$B142,1)),MID($B142,1,FIND("/",$B142,1)-1),$B142)</f>
        <v>0</v>
      </c>
      <c r="N142" s="24" t="str">
        <f t="shared" ref="N142:N205" si="12">IF(ISNUMBER(FIND("/",$B142,1)),MID($B142,FIND("/",$B142,1)+1,LEN($B142)),"")</f>
        <v/>
      </c>
    </row>
    <row r="143" spans="13:14">
      <c r="M143" s="24">
        <f t="shared" si="11"/>
        <v>0</v>
      </c>
      <c r="N143" s="24" t="str">
        <f t="shared" si="12"/>
        <v/>
      </c>
    </row>
    <row r="144" spans="13:14">
      <c r="M144" s="24">
        <f t="shared" si="11"/>
        <v>0</v>
      </c>
      <c r="N144" s="24" t="str">
        <f t="shared" si="12"/>
        <v/>
      </c>
    </row>
    <row r="145" spans="13:14">
      <c r="M145" s="24">
        <f t="shared" si="11"/>
        <v>0</v>
      </c>
      <c r="N145" s="24" t="str">
        <f t="shared" si="12"/>
        <v/>
      </c>
    </row>
    <row r="146" spans="13:14">
      <c r="M146" s="24">
        <f t="shared" si="11"/>
        <v>0</v>
      </c>
      <c r="N146" s="24" t="str">
        <f t="shared" si="12"/>
        <v/>
      </c>
    </row>
    <row r="147" spans="13:14">
      <c r="M147" s="24">
        <f t="shared" si="11"/>
        <v>0</v>
      </c>
      <c r="N147" s="24" t="str">
        <f t="shared" si="12"/>
        <v/>
      </c>
    </row>
    <row r="148" spans="13:14">
      <c r="M148" s="24">
        <f t="shared" si="11"/>
        <v>0</v>
      </c>
      <c r="N148" s="24" t="str">
        <f t="shared" si="12"/>
        <v/>
      </c>
    </row>
    <row r="149" spans="13:14">
      <c r="M149" s="24">
        <f t="shared" si="11"/>
        <v>0</v>
      </c>
      <c r="N149" s="24" t="str">
        <f t="shared" si="12"/>
        <v/>
      </c>
    </row>
    <row r="150" spans="13:14">
      <c r="M150" s="24">
        <f t="shared" si="11"/>
        <v>0</v>
      </c>
      <c r="N150" s="24" t="str">
        <f t="shared" si="12"/>
        <v/>
      </c>
    </row>
    <row r="151" spans="13:14">
      <c r="M151" s="24">
        <f t="shared" si="11"/>
        <v>0</v>
      </c>
      <c r="N151" s="24" t="str">
        <f t="shared" si="12"/>
        <v/>
      </c>
    </row>
    <row r="152" spans="13:14">
      <c r="M152" s="24">
        <f t="shared" si="11"/>
        <v>0</v>
      </c>
      <c r="N152" s="24" t="str">
        <f t="shared" si="12"/>
        <v/>
      </c>
    </row>
    <row r="153" spans="13:14">
      <c r="M153" s="24">
        <f t="shared" si="11"/>
        <v>0</v>
      </c>
      <c r="N153" s="24" t="str">
        <f t="shared" si="12"/>
        <v/>
      </c>
    </row>
    <row r="154" spans="13:14">
      <c r="M154" s="24">
        <f t="shared" si="11"/>
        <v>0</v>
      </c>
      <c r="N154" s="24" t="str">
        <f t="shared" si="12"/>
        <v/>
      </c>
    </row>
    <row r="155" spans="13:14">
      <c r="M155" s="24">
        <f t="shared" si="11"/>
        <v>0</v>
      </c>
      <c r="N155" s="24" t="str">
        <f t="shared" si="12"/>
        <v/>
      </c>
    </row>
    <row r="156" spans="13:14">
      <c r="M156" s="24">
        <f t="shared" si="11"/>
        <v>0</v>
      </c>
      <c r="N156" s="24" t="str">
        <f t="shared" si="12"/>
        <v/>
      </c>
    </row>
    <row r="157" spans="13:14">
      <c r="M157" s="24">
        <f t="shared" si="11"/>
        <v>0</v>
      </c>
      <c r="N157" s="24" t="str">
        <f t="shared" si="12"/>
        <v/>
      </c>
    </row>
    <row r="158" spans="13:14">
      <c r="M158" s="24">
        <f t="shared" si="11"/>
        <v>0</v>
      </c>
      <c r="N158" s="24" t="str">
        <f t="shared" si="12"/>
        <v/>
      </c>
    </row>
    <row r="159" spans="13:14">
      <c r="M159" s="24">
        <f t="shared" si="11"/>
        <v>0</v>
      </c>
      <c r="N159" s="24" t="str">
        <f t="shared" si="12"/>
        <v/>
      </c>
    </row>
    <row r="160" spans="13:14">
      <c r="M160" s="24">
        <f t="shared" si="11"/>
        <v>0</v>
      </c>
      <c r="N160" s="24" t="str">
        <f t="shared" si="12"/>
        <v/>
      </c>
    </row>
    <row r="161" spans="13:14">
      <c r="M161" s="24">
        <f t="shared" si="11"/>
        <v>0</v>
      </c>
      <c r="N161" s="24" t="str">
        <f t="shared" si="12"/>
        <v/>
      </c>
    </row>
    <row r="162" spans="13:14">
      <c r="M162" s="24">
        <f t="shared" si="11"/>
        <v>0</v>
      </c>
      <c r="N162" s="24" t="str">
        <f t="shared" si="12"/>
        <v/>
      </c>
    </row>
    <row r="163" spans="13:14">
      <c r="M163" s="24">
        <f t="shared" si="11"/>
        <v>0</v>
      </c>
      <c r="N163" s="24" t="str">
        <f t="shared" si="12"/>
        <v/>
      </c>
    </row>
    <row r="164" spans="13:14">
      <c r="M164" s="24">
        <f t="shared" si="11"/>
        <v>0</v>
      </c>
      <c r="N164" s="24" t="str">
        <f t="shared" si="12"/>
        <v/>
      </c>
    </row>
    <row r="165" spans="13:14">
      <c r="M165" s="24">
        <f t="shared" si="11"/>
        <v>0</v>
      </c>
      <c r="N165" s="24" t="str">
        <f t="shared" si="12"/>
        <v/>
      </c>
    </row>
    <row r="166" spans="13:14">
      <c r="M166" s="24">
        <f t="shared" si="11"/>
        <v>0</v>
      </c>
      <c r="N166" s="24" t="str">
        <f t="shared" si="12"/>
        <v/>
      </c>
    </row>
    <row r="167" spans="13:14">
      <c r="M167" s="24">
        <f t="shared" si="11"/>
        <v>0</v>
      </c>
      <c r="N167" s="24" t="str">
        <f t="shared" si="12"/>
        <v/>
      </c>
    </row>
    <row r="168" spans="13:14">
      <c r="M168" s="24">
        <f t="shared" si="11"/>
        <v>0</v>
      </c>
      <c r="N168" s="24" t="str">
        <f t="shared" si="12"/>
        <v/>
      </c>
    </row>
    <row r="169" spans="13:14">
      <c r="M169" s="24">
        <f t="shared" si="11"/>
        <v>0</v>
      </c>
      <c r="N169" s="24" t="str">
        <f t="shared" si="12"/>
        <v/>
      </c>
    </row>
    <row r="170" spans="13:14">
      <c r="M170" s="24">
        <f t="shared" si="11"/>
        <v>0</v>
      </c>
      <c r="N170" s="24" t="str">
        <f t="shared" si="12"/>
        <v/>
      </c>
    </row>
    <row r="171" spans="13:14">
      <c r="M171" s="24">
        <f t="shared" si="11"/>
        <v>0</v>
      </c>
      <c r="N171" s="24" t="str">
        <f t="shared" si="12"/>
        <v/>
      </c>
    </row>
    <row r="172" spans="13:14">
      <c r="M172" s="24">
        <f t="shared" si="11"/>
        <v>0</v>
      </c>
      <c r="N172" s="24" t="str">
        <f t="shared" si="12"/>
        <v/>
      </c>
    </row>
    <row r="173" spans="13:14">
      <c r="M173" s="24">
        <f t="shared" si="11"/>
        <v>0</v>
      </c>
      <c r="N173" s="24" t="str">
        <f t="shared" si="12"/>
        <v/>
      </c>
    </row>
    <row r="174" spans="13:14">
      <c r="M174" s="24">
        <f t="shared" si="11"/>
        <v>0</v>
      </c>
      <c r="N174" s="24" t="str">
        <f t="shared" si="12"/>
        <v/>
      </c>
    </row>
    <row r="175" spans="13:14">
      <c r="M175" s="24">
        <f t="shared" si="11"/>
        <v>0</v>
      </c>
      <c r="N175" s="24" t="str">
        <f t="shared" si="12"/>
        <v/>
      </c>
    </row>
    <row r="176" spans="13:14">
      <c r="M176" s="24">
        <f t="shared" si="11"/>
        <v>0</v>
      </c>
      <c r="N176" s="24" t="str">
        <f t="shared" si="12"/>
        <v/>
      </c>
    </row>
    <row r="177" spans="12:14">
      <c r="M177" s="24">
        <f t="shared" si="11"/>
        <v>0</v>
      </c>
      <c r="N177" s="24" t="str">
        <f t="shared" si="12"/>
        <v/>
      </c>
    </row>
    <row r="178" spans="12:14">
      <c r="M178" s="24">
        <f t="shared" si="11"/>
        <v>0</v>
      </c>
      <c r="N178" s="24" t="str">
        <f t="shared" si="12"/>
        <v/>
      </c>
    </row>
    <row r="179" spans="12:14">
      <c r="M179" s="24">
        <f t="shared" si="11"/>
        <v>0</v>
      </c>
      <c r="N179" s="24" t="str">
        <f t="shared" si="12"/>
        <v/>
      </c>
    </row>
    <row r="180" spans="12:14">
      <c r="M180" s="24">
        <f t="shared" si="11"/>
        <v>0</v>
      </c>
      <c r="N180" s="24" t="str">
        <f t="shared" si="12"/>
        <v/>
      </c>
    </row>
    <row r="181" spans="12:14">
      <c r="L181" s="26"/>
      <c r="M181" s="24">
        <f t="shared" si="11"/>
        <v>0</v>
      </c>
      <c r="N181" s="24" t="str">
        <f t="shared" si="12"/>
        <v/>
      </c>
    </row>
    <row r="182" spans="12:14">
      <c r="L182" s="26"/>
      <c r="M182" s="24">
        <f t="shared" si="11"/>
        <v>0</v>
      </c>
      <c r="N182" s="24" t="str">
        <f t="shared" si="12"/>
        <v/>
      </c>
    </row>
    <row r="183" spans="12:14">
      <c r="L183" s="26"/>
      <c r="M183" s="24">
        <f t="shared" si="11"/>
        <v>0</v>
      </c>
      <c r="N183" s="24" t="str">
        <f t="shared" si="12"/>
        <v/>
      </c>
    </row>
    <row r="184" spans="12:14">
      <c r="L184" s="26"/>
      <c r="M184" s="24">
        <f t="shared" si="11"/>
        <v>0</v>
      </c>
      <c r="N184" s="24" t="str">
        <f t="shared" si="12"/>
        <v/>
      </c>
    </row>
    <row r="185" spans="12:14">
      <c r="L185" s="26"/>
      <c r="M185" s="24">
        <f t="shared" si="11"/>
        <v>0</v>
      </c>
      <c r="N185" s="24" t="str">
        <f t="shared" si="12"/>
        <v/>
      </c>
    </row>
    <row r="186" spans="12:14">
      <c r="L186" s="26"/>
      <c r="M186" s="24">
        <f t="shared" si="11"/>
        <v>0</v>
      </c>
      <c r="N186" s="24" t="str">
        <f t="shared" si="12"/>
        <v/>
      </c>
    </row>
    <row r="187" spans="12:14">
      <c r="L187" s="26"/>
      <c r="M187" s="24">
        <f t="shared" si="11"/>
        <v>0</v>
      </c>
      <c r="N187" s="24" t="str">
        <f t="shared" si="12"/>
        <v/>
      </c>
    </row>
    <row r="188" spans="12:14">
      <c r="L188" s="26"/>
      <c r="M188" s="24">
        <f t="shared" si="11"/>
        <v>0</v>
      </c>
      <c r="N188" s="24" t="str">
        <f t="shared" si="12"/>
        <v/>
      </c>
    </row>
    <row r="189" spans="12:14">
      <c r="L189" s="26"/>
      <c r="M189" s="24">
        <f t="shared" si="11"/>
        <v>0</v>
      </c>
      <c r="N189" s="24" t="str">
        <f t="shared" si="12"/>
        <v/>
      </c>
    </row>
    <row r="190" spans="12:14">
      <c r="L190" s="26"/>
      <c r="M190" s="24">
        <f t="shared" si="11"/>
        <v>0</v>
      </c>
      <c r="N190" s="24" t="str">
        <f t="shared" si="12"/>
        <v/>
      </c>
    </row>
    <row r="191" spans="12:14">
      <c r="L191" s="26"/>
      <c r="M191" s="24">
        <f t="shared" si="11"/>
        <v>0</v>
      </c>
      <c r="N191" s="24" t="str">
        <f t="shared" si="12"/>
        <v/>
      </c>
    </row>
    <row r="192" spans="12:14">
      <c r="L192" s="26"/>
      <c r="M192" s="24">
        <f t="shared" si="11"/>
        <v>0</v>
      </c>
      <c r="N192" s="24" t="str">
        <f t="shared" si="12"/>
        <v/>
      </c>
    </row>
    <row r="193" spans="12:14">
      <c r="L193" s="26"/>
      <c r="M193" s="24">
        <f t="shared" si="11"/>
        <v>0</v>
      </c>
      <c r="N193" s="24" t="str">
        <f t="shared" si="12"/>
        <v/>
      </c>
    </row>
    <row r="194" spans="12:14">
      <c r="L194" s="26"/>
      <c r="M194" s="24">
        <f t="shared" si="11"/>
        <v>0</v>
      </c>
      <c r="N194" s="24" t="str">
        <f t="shared" si="12"/>
        <v/>
      </c>
    </row>
    <row r="195" spans="12:14">
      <c r="L195" s="26"/>
      <c r="M195" s="24">
        <f t="shared" si="11"/>
        <v>0</v>
      </c>
      <c r="N195" s="24" t="str">
        <f t="shared" si="12"/>
        <v/>
      </c>
    </row>
    <row r="196" spans="12:14">
      <c r="L196" s="26"/>
      <c r="M196" s="24">
        <f t="shared" si="11"/>
        <v>0</v>
      </c>
      <c r="N196" s="24" t="str">
        <f t="shared" si="12"/>
        <v/>
      </c>
    </row>
    <row r="197" spans="12:14">
      <c r="L197" s="26"/>
      <c r="M197" s="24">
        <f t="shared" si="11"/>
        <v>0</v>
      </c>
      <c r="N197" s="24" t="str">
        <f t="shared" si="12"/>
        <v/>
      </c>
    </row>
    <row r="198" spans="12:14">
      <c r="L198" s="26"/>
      <c r="M198" s="24">
        <f t="shared" si="11"/>
        <v>0</v>
      </c>
      <c r="N198" s="24" t="str">
        <f t="shared" si="12"/>
        <v/>
      </c>
    </row>
    <row r="199" spans="12:14">
      <c r="L199" s="26"/>
      <c r="M199" s="24">
        <f t="shared" si="11"/>
        <v>0</v>
      </c>
      <c r="N199" s="24" t="str">
        <f t="shared" si="12"/>
        <v/>
      </c>
    </row>
    <row r="200" spans="12:14">
      <c r="L200" s="26"/>
      <c r="M200" s="24">
        <f t="shared" si="11"/>
        <v>0</v>
      </c>
      <c r="N200" s="24" t="str">
        <f t="shared" si="12"/>
        <v/>
      </c>
    </row>
    <row r="201" spans="12:14">
      <c r="L201" s="26"/>
      <c r="M201" s="24">
        <f t="shared" si="11"/>
        <v>0</v>
      </c>
      <c r="N201" s="24" t="str">
        <f t="shared" si="12"/>
        <v/>
      </c>
    </row>
    <row r="202" spans="12:14">
      <c r="L202" s="95"/>
      <c r="M202" s="24">
        <f t="shared" si="11"/>
        <v>0</v>
      </c>
      <c r="N202" s="24" t="str">
        <f t="shared" si="12"/>
        <v/>
      </c>
    </row>
    <row r="203" spans="12:14">
      <c r="L203" s="95"/>
      <c r="M203" s="24">
        <f t="shared" si="11"/>
        <v>0</v>
      </c>
      <c r="N203" s="24" t="str">
        <f t="shared" si="12"/>
        <v/>
      </c>
    </row>
    <row r="204" spans="12:14">
      <c r="L204" s="95"/>
      <c r="M204" s="24">
        <f t="shared" si="11"/>
        <v>0</v>
      </c>
      <c r="N204" s="24" t="str">
        <f t="shared" si="12"/>
        <v/>
      </c>
    </row>
    <row r="205" spans="12:14">
      <c r="L205" s="95"/>
      <c r="M205" s="24">
        <f t="shared" si="11"/>
        <v>0</v>
      </c>
      <c r="N205" s="24" t="str">
        <f t="shared" si="12"/>
        <v/>
      </c>
    </row>
    <row r="206" spans="12:14">
      <c r="L206" s="95"/>
      <c r="M206" s="24">
        <f t="shared" ref="M206:M269" si="13">IF(ISNUMBER(FIND("/",$B206,1)),MID($B206,1,FIND("/",$B206,1)-1),$B206)</f>
        <v>0</v>
      </c>
      <c r="N206" s="24" t="str">
        <f t="shared" ref="N206:N269" si="14">IF(ISNUMBER(FIND("/",$B206,1)),MID($B206,FIND("/",$B206,1)+1,LEN($B206)),"")</f>
        <v/>
      </c>
    </row>
    <row r="207" spans="12:14">
      <c r="L207" s="95"/>
      <c r="M207" s="24">
        <f t="shared" si="13"/>
        <v>0</v>
      </c>
      <c r="N207" s="24" t="str">
        <f t="shared" si="14"/>
        <v/>
      </c>
    </row>
    <row r="208" spans="12:14">
      <c r="L208" s="95"/>
      <c r="M208" s="24">
        <f t="shared" si="13"/>
        <v>0</v>
      </c>
      <c r="N208" s="24" t="str">
        <f t="shared" si="14"/>
        <v/>
      </c>
    </row>
    <row r="209" spans="12:14">
      <c r="L209" s="95"/>
      <c r="M209" s="24">
        <f t="shared" si="13"/>
        <v>0</v>
      </c>
      <c r="N209" s="24" t="str">
        <f t="shared" si="14"/>
        <v/>
      </c>
    </row>
    <row r="210" spans="12:14">
      <c r="L210" s="95"/>
      <c r="M210" s="24">
        <f t="shared" si="13"/>
        <v>0</v>
      </c>
      <c r="N210" s="24" t="str">
        <f t="shared" si="14"/>
        <v/>
      </c>
    </row>
    <row r="211" spans="12:14">
      <c r="L211" s="95"/>
      <c r="M211" s="24">
        <f t="shared" si="13"/>
        <v>0</v>
      </c>
      <c r="N211" s="24" t="str">
        <f t="shared" si="14"/>
        <v/>
      </c>
    </row>
    <row r="212" spans="12:14">
      <c r="L212" s="95"/>
      <c r="M212" s="24">
        <f t="shared" si="13"/>
        <v>0</v>
      </c>
      <c r="N212" s="24" t="str">
        <f t="shared" si="14"/>
        <v/>
      </c>
    </row>
    <row r="213" spans="12:14">
      <c r="L213" s="95"/>
      <c r="M213" s="24">
        <f t="shared" si="13"/>
        <v>0</v>
      </c>
      <c r="N213" s="24" t="str">
        <f t="shared" si="14"/>
        <v/>
      </c>
    </row>
    <row r="214" spans="12:14">
      <c r="L214" s="95"/>
      <c r="M214" s="24">
        <f t="shared" si="13"/>
        <v>0</v>
      </c>
      <c r="N214" s="24" t="str">
        <f t="shared" si="14"/>
        <v/>
      </c>
    </row>
    <row r="215" spans="12:14">
      <c r="L215" s="95"/>
      <c r="M215" s="24">
        <f t="shared" si="13"/>
        <v>0</v>
      </c>
      <c r="N215" s="24" t="str">
        <f t="shared" si="14"/>
        <v/>
      </c>
    </row>
    <row r="216" spans="12:14">
      <c r="L216" s="95"/>
      <c r="M216" s="24">
        <f t="shared" si="13"/>
        <v>0</v>
      </c>
      <c r="N216" s="24" t="str">
        <f t="shared" si="14"/>
        <v/>
      </c>
    </row>
    <row r="217" spans="12:14">
      <c r="L217" s="95"/>
      <c r="M217" s="24">
        <f t="shared" si="13"/>
        <v>0</v>
      </c>
      <c r="N217" s="24" t="str">
        <f t="shared" si="14"/>
        <v/>
      </c>
    </row>
    <row r="218" spans="12:14">
      <c r="L218" s="95"/>
      <c r="M218" s="24">
        <f t="shared" si="13"/>
        <v>0</v>
      </c>
      <c r="N218" s="24" t="str">
        <f t="shared" si="14"/>
        <v/>
      </c>
    </row>
    <row r="219" spans="12:14">
      <c r="L219" s="95"/>
      <c r="M219" s="24">
        <f t="shared" si="13"/>
        <v>0</v>
      </c>
      <c r="N219" s="24" t="str">
        <f t="shared" si="14"/>
        <v/>
      </c>
    </row>
    <row r="220" spans="12:14">
      <c r="L220" s="95"/>
      <c r="M220" s="24">
        <f t="shared" si="13"/>
        <v>0</v>
      </c>
      <c r="N220" s="24" t="str">
        <f t="shared" si="14"/>
        <v/>
      </c>
    </row>
    <row r="221" spans="12:14">
      <c r="L221" s="95"/>
      <c r="M221" s="24">
        <f t="shared" si="13"/>
        <v>0</v>
      </c>
      <c r="N221" s="24" t="str">
        <f t="shared" si="14"/>
        <v/>
      </c>
    </row>
    <row r="222" spans="12:14">
      <c r="L222" s="95"/>
      <c r="M222" s="24">
        <f t="shared" si="13"/>
        <v>0</v>
      </c>
      <c r="N222" s="24" t="str">
        <f t="shared" si="14"/>
        <v/>
      </c>
    </row>
    <row r="223" spans="12:14">
      <c r="L223" s="95"/>
      <c r="M223" s="24">
        <f t="shared" si="13"/>
        <v>0</v>
      </c>
      <c r="N223" s="24" t="str">
        <f t="shared" si="14"/>
        <v/>
      </c>
    </row>
    <row r="224" spans="12:14">
      <c r="L224" s="26"/>
      <c r="M224" s="24">
        <f t="shared" si="13"/>
        <v>0</v>
      </c>
      <c r="N224" s="24" t="str">
        <f t="shared" si="14"/>
        <v/>
      </c>
    </row>
    <row r="225" spans="12:14">
      <c r="L225" s="26"/>
      <c r="M225" s="24">
        <f t="shared" si="13"/>
        <v>0</v>
      </c>
      <c r="N225" s="24" t="str">
        <f t="shared" si="14"/>
        <v/>
      </c>
    </row>
    <row r="226" spans="12:14">
      <c r="L226" s="26"/>
      <c r="M226" s="24">
        <f t="shared" si="13"/>
        <v>0</v>
      </c>
      <c r="N226" s="24" t="str">
        <f t="shared" si="14"/>
        <v/>
      </c>
    </row>
    <row r="227" spans="12:14">
      <c r="L227" s="26"/>
      <c r="M227" s="24">
        <f t="shared" si="13"/>
        <v>0</v>
      </c>
      <c r="N227" s="24" t="str">
        <f t="shared" si="14"/>
        <v/>
      </c>
    </row>
    <row r="228" spans="12:14">
      <c r="L228" s="26"/>
      <c r="M228" s="24">
        <f t="shared" si="13"/>
        <v>0</v>
      </c>
      <c r="N228" s="24" t="str">
        <f t="shared" si="14"/>
        <v/>
      </c>
    </row>
    <row r="229" spans="12:14">
      <c r="L229" s="26"/>
      <c r="M229" s="24">
        <f t="shared" si="13"/>
        <v>0</v>
      </c>
      <c r="N229" s="24" t="str">
        <f t="shared" si="14"/>
        <v/>
      </c>
    </row>
    <row r="230" spans="12:14">
      <c r="L230" s="26"/>
      <c r="M230" s="24">
        <f t="shared" si="13"/>
        <v>0</v>
      </c>
      <c r="N230" s="24" t="str">
        <f t="shared" si="14"/>
        <v/>
      </c>
    </row>
    <row r="231" spans="12:14">
      <c r="M231" s="24">
        <f t="shared" si="13"/>
        <v>0</v>
      </c>
      <c r="N231" s="24" t="str">
        <f t="shared" si="14"/>
        <v/>
      </c>
    </row>
    <row r="232" spans="12:14">
      <c r="M232" s="24">
        <f t="shared" si="13"/>
        <v>0</v>
      </c>
      <c r="N232" s="24" t="str">
        <f t="shared" si="14"/>
        <v/>
      </c>
    </row>
    <row r="233" spans="12:14">
      <c r="M233" s="24">
        <f t="shared" si="13"/>
        <v>0</v>
      </c>
      <c r="N233" s="24" t="str">
        <f t="shared" si="14"/>
        <v/>
      </c>
    </row>
    <row r="234" spans="12:14">
      <c r="M234" s="24">
        <f t="shared" si="13"/>
        <v>0</v>
      </c>
      <c r="N234" s="24" t="str">
        <f t="shared" si="14"/>
        <v/>
      </c>
    </row>
    <row r="235" spans="12:14">
      <c r="M235" s="24">
        <f t="shared" si="13"/>
        <v>0</v>
      </c>
      <c r="N235" s="24" t="str">
        <f t="shared" si="14"/>
        <v/>
      </c>
    </row>
    <row r="236" spans="12:14">
      <c r="M236" s="24">
        <f t="shared" si="13"/>
        <v>0</v>
      </c>
      <c r="N236" s="24" t="str">
        <f t="shared" si="14"/>
        <v/>
      </c>
    </row>
    <row r="237" spans="12:14">
      <c r="M237" s="24">
        <f t="shared" si="13"/>
        <v>0</v>
      </c>
      <c r="N237" s="24" t="str">
        <f t="shared" si="14"/>
        <v/>
      </c>
    </row>
    <row r="238" spans="12:14">
      <c r="M238" s="24">
        <f t="shared" si="13"/>
        <v>0</v>
      </c>
      <c r="N238" s="24" t="str">
        <f t="shared" si="14"/>
        <v/>
      </c>
    </row>
    <row r="239" spans="12:14">
      <c r="M239" s="24">
        <f t="shared" si="13"/>
        <v>0</v>
      </c>
      <c r="N239" s="24" t="str">
        <f t="shared" si="14"/>
        <v/>
      </c>
    </row>
    <row r="240" spans="12:14">
      <c r="M240" s="24">
        <f t="shared" si="13"/>
        <v>0</v>
      </c>
      <c r="N240" s="24" t="str">
        <f t="shared" si="14"/>
        <v/>
      </c>
    </row>
    <row r="241" spans="13:14">
      <c r="M241" s="24">
        <f t="shared" si="13"/>
        <v>0</v>
      </c>
      <c r="N241" s="24" t="str">
        <f t="shared" si="14"/>
        <v/>
      </c>
    </row>
    <row r="242" spans="13:14">
      <c r="M242" s="24">
        <f t="shared" si="13"/>
        <v>0</v>
      </c>
      <c r="N242" s="24" t="str">
        <f t="shared" si="14"/>
        <v/>
      </c>
    </row>
    <row r="243" spans="13:14">
      <c r="M243" s="24">
        <f t="shared" si="13"/>
        <v>0</v>
      </c>
      <c r="N243" s="24" t="str">
        <f t="shared" si="14"/>
        <v/>
      </c>
    </row>
    <row r="244" spans="13:14">
      <c r="M244" s="24">
        <f t="shared" si="13"/>
        <v>0</v>
      </c>
      <c r="N244" s="24" t="str">
        <f t="shared" si="14"/>
        <v/>
      </c>
    </row>
    <row r="245" spans="13:14">
      <c r="M245" s="24">
        <f t="shared" si="13"/>
        <v>0</v>
      </c>
      <c r="N245" s="24" t="str">
        <f t="shared" si="14"/>
        <v/>
      </c>
    </row>
    <row r="246" spans="13:14">
      <c r="M246" s="24">
        <f t="shared" si="13"/>
        <v>0</v>
      </c>
      <c r="N246" s="24" t="str">
        <f t="shared" si="14"/>
        <v/>
      </c>
    </row>
    <row r="247" spans="13:14">
      <c r="M247" s="24">
        <f t="shared" si="13"/>
        <v>0</v>
      </c>
      <c r="N247" s="24" t="str">
        <f t="shared" si="14"/>
        <v/>
      </c>
    </row>
    <row r="248" spans="13:14">
      <c r="M248" s="24">
        <f t="shared" si="13"/>
        <v>0</v>
      </c>
      <c r="N248" s="24" t="str">
        <f t="shared" si="14"/>
        <v/>
      </c>
    </row>
    <row r="249" spans="13:14">
      <c r="M249" s="24">
        <f t="shared" si="13"/>
        <v>0</v>
      </c>
      <c r="N249" s="24" t="str">
        <f t="shared" si="14"/>
        <v/>
      </c>
    </row>
    <row r="250" spans="13:14">
      <c r="M250" s="24">
        <f t="shared" si="13"/>
        <v>0</v>
      </c>
      <c r="N250" s="24" t="str">
        <f t="shared" si="14"/>
        <v/>
      </c>
    </row>
    <row r="251" spans="13:14">
      <c r="M251" s="24">
        <f t="shared" si="13"/>
        <v>0</v>
      </c>
      <c r="N251" s="24" t="str">
        <f t="shared" si="14"/>
        <v/>
      </c>
    </row>
    <row r="252" spans="13:14">
      <c r="M252" s="24">
        <f t="shared" si="13"/>
        <v>0</v>
      </c>
      <c r="N252" s="24" t="str">
        <f t="shared" si="14"/>
        <v/>
      </c>
    </row>
    <row r="253" spans="13:14">
      <c r="M253" s="24">
        <f t="shared" si="13"/>
        <v>0</v>
      </c>
      <c r="N253" s="24" t="str">
        <f t="shared" si="14"/>
        <v/>
      </c>
    </row>
    <row r="254" spans="13:14">
      <c r="M254" s="24">
        <f t="shared" si="13"/>
        <v>0</v>
      </c>
      <c r="N254" s="24" t="str">
        <f t="shared" si="14"/>
        <v/>
      </c>
    </row>
    <row r="255" spans="13:14">
      <c r="M255" s="24">
        <f t="shared" si="13"/>
        <v>0</v>
      </c>
      <c r="N255" s="24" t="str">
        <f t="shared" si="14"/>
        <v/>
      </c>
    </row>
    <row r="256" spans="13:14">
      <c r="M256" s="24">
        <f t="shared" si="13"/>
        <v>0</v>
      </c>
      <c r="N256" s="24" t="str">
        <f t="shared" si="14"/>
        <v/>
      </c>
    </row>
    <row r="257" spans="13:14">
      <c r="M257" s="24">
        <f t="shared" si="13"/>
        <v>0</v>
      </c>
      <c r="N257" s="24" t="str">
        <f t="shared" si="14"/>
        <v/>
      </c>
    </row>
    <row r="258" spans="13:14">
      <c r="M258" s="24">
        <f t="shared" si="13"/>
        <v>0</v>
      </c>
      <c r="N258" s="24" t="str">
        <f t="shared" si="14"/>
        <v/>
      </c>
    </row>
    <row r="259" spans="13:14">
      <c r="M259" s="24">
        <f t="shared" si="13"/>
        <v>0</v>
      </c>
      <c r="N259" s="24" t="str">
        <f t="shared" si="14"/>
        <v/>
      </c>
    </row>
    <row r="260" spans="13:14">
      <c r="M260" s="24">
        <f t="shared" si="13"/>
        <v>0</v>
      </c>
      <c r="N260" s="24" t="str">
        <f t="shared" si="14"/>
        <v/>
      </c>
    </row>
    <row r="261" spans="13:14">
      <c r="M261" s="24">
        <f t="shared" si="13"/>
        <v>0</v>
      </c>
      <c r="N261" s="24" t="str">
        <f t="shared" si="14"/>
        <v/>
      </c>
    </row>
    <row r="262" spans="13:14">
      <c r="M262" s="24">
        <f t="shared" si="13"/>
        <v>0</v>
      </c>
      <c r="N262" s="24" t="str">
        <f t="shared" si="14"/>
        <v/>
      </c>
    </row>
    <row r="263" spans="13:14">
      <c r="M263" s="24">
        <f t="shared" si="13"/>
        <v>0</v>
      </c>
      <c r="N263" s="24" t="str">
        <f t="shared" si="14"/>
        <v/>
      </c>
    </row>
    <row r="264" spans="13:14">
      <c r="M264" s="24">
        <f t="shared" si="13"/>
        <v>0</v>
      </c>
      <c r="N264" s="24" t="str">
        <f t="shared" si="14"/>
        <v/>
      </c>
    </row>
    <row r="265" spans="13:14">
      <c r="M265" s="24">
        <f t="shared" si="13"/>
        <v>0</v>
      </c>
      <c r="N265" s="24" t="str">
        <f t="shared" si="14"/>
        <v/>
      </c>
    </row>
    <row r="266" spans="13:14">
      <c r="M266" s="24">
        <f t="shared" si="13"/>
        <v>0</v>
      </c>
      <c r="N266" s="24" t="str">
        <f t="shared" si="14"/>
        <v/>
      </c>
    </row>
    <row r="267" spans="13:14">
      <c r="M267" s="24">
        <f t="shared" si="13"/>
        <v>0</v>
      </c>
      <c r="N267" s="24" t="str">
        <f t="shared" si="14"/>
        <v/>
      </c>
    </row>
    <row r="268" spans="13:14">
      <c r="M268" s="24">
        <f t="shared" si="13"/>
        <v>0</v>
      </c>
      <c r="N268" s="24" t="str">
        <f t="shared" si="14"/>
        <v/>
      </c>
    </row>
    <row r="269" spans="13:14">
      <c r="M269" s="24">
        <f t="shared" si="13"/>
        <v>0</v>
      </c>
      <c r="N269" s="24" t="str">
        <f t="shared" si="14"/>
        <v/>
      </c>
    </row>
    <row r="270" spans="13:14">
      <c r="M270" s="24">
        <f t="shared" ref="M270:M308" si="15">IF(ISNUMBER(FIND("/",$B270,1)),MID($B270,1,FIND("/",$B270,1)-1),$B270)</f>
        <v>0</v>
      </c>
      <c r="N270" s="24" t="str">
        <f t="shared" ref="N270:N308" si="16">IF(ISNUMBER(FIND("/",$B270,1)),MID($B270,FIND("/",$B270,1)+1,LEN($B270)),"")</f>
        <v/>
      </c>
    </row>
    <row r="271" spans="13:14">
      <c r="M271" s="24">
        <f t="shared" si="15"/>
        <v>0</v>
      </c>
      <c r="N271" s="24" t="str">
        <f t="shared" si="16"/>
        <v/>
      </c>
    </row>
    <row r="272" spans="13:14">
      <c r="M272" s="24">
        <f t="shared" si="15"/>
        <v>0</v>
      </c>
      <c r="N272" s="24" t="str">
        <f t="shared" si="16"/>
        <v/>
      </c>
    </row>
    <row r="273" spans="13:14">
      <c r="M273" s="24">
        <f t="shared" si="15"/>
        <v>0</v>
      </c>
      <c r="N273" s="24" t="str">
        <f t="shared" si="16"/>
        <v/>
      </c>
    </row>
    <row r="274" spans="13:14">
      <c r="M274" s="24">
        <f t="shared" si="15"/>
        <v>0</v>
      </c>
      <c r="N274" s="24" t="str">
        <f t="shared" si="16"/>
        <v/>
      </c>
    </row>
    <row r="275" spans="13:14">
      <c r="M275" s="24">
        <f t="shared" si="15"/>
        <v>0</v>
      </c>
      <c r="N275" s="24" t="str">
        <f t="shared" si="16"/>
        <v/>
      </c>
    </row>
    <row r="276" spans="13:14">
      <c r="M276" s="24">
        <f t="shared" si="15"/>
        <v>0</v>
      </c>
      <c r="N276" s="24" t="str">
        <f t="shared" si="16"/>
        <v/>
      </c>
    </row>
    <row r="277" spans="13:14">
      <c r="M277" s="24">
        <f t="shared" si="15"/>
        <v>0</v>
      </c>
      <c r="N277" s="24" t="str">
        <f t="shared" si="16"/>
        <v/>
      </c>
    </row>
    <row r="278" spans="13:14">
      <c r="M278" s="24">
        <f t="shared" si="15"/>
        <v>0</v>
      </c>
      <c r="N278" s="24" t="str">
        <f t="shared" si="16"/>
        <v/>
      </c>
    </row>
    <row r="279" spans="13:14">
      <c r="M279" s="24">
        <f t="shared" si="15"/>
        <v>0</v>
      </c>
      <c r="N279" s="24" t="str">
        <f t="shared" si="16"/>
        <v/>
      </c>
    </row>
    <row r="280" spans="13:14">
      <c r="M280" s="24">
        <f t="shared" si="15"/>
        <v>0</v>
      </c>
      <c r="N280" s="24" t="str">
        <f t="shared" si="16"/>
        <v/>
      </c>
    </row>
    <row r="281" spans="13:14">
      <c r="M281" s="24">
        <f t="shared" si="15"/>
        <v>0</v>
      </c>
      <c r="N281" s="24" t="str">
        <f t="shared" si="16"/>
        <v/>
      </c>
    </row>
    <row r="282" spans="13:14">
      <c r="M282" s="24">
        <f t="shared" si="15"/>
        <v>0</v>
      </c>
      <c r="N282" s="24" t="str">
        <f t="shared" si="16"/>
        <v/>
      </c>
    </row>
    <row r="283" spans="13:14">
      <c r="M283" s="24">
        <f t="shared" si="15"/>
        <v>0</v>
      </c>
      <c r="N283" s="24" t="str">
        <f t="shared" si="16"/>
        <v/>
      </c>
    </row>
    <row r="284" spans="13:14">
      <c r="M284" s="24">
        <f t="shared" si="15"/>
        <v>0</v>
      </c>
      <c r="N284" s="24" t="str">
        <f t="shared" si="16"/>
        <v/>
      </c>
    </row>
    <row r="285" spans="13:14">
      <c r="M285" s="24">
        <f t="shared" si="15"/>
        <v>0</v>
      </c>
      <c r="N285" s="24" t="str">
        <f t="shared" si="16"/>
        <v/>
      </c>
    </row>
    <row r="286" spans="13:14">
      <c r="M286" s="24">
        <f t="shared" si="15"/>
        <v>0</v>
      </c>
      <c r="N286" s="24" t="str">
        <f t="shared" si="16"/>
        <v/>
      </c>
    </row>
    <row r="287" spans="13:14">
      <c r="M287" s="24">
        <f t="shared" si="15"/>
        <v>0</v>
      </c>
      <c r="N287" s="24" t="str">
        <f t="shared" si="16"/>
        <v/>
      </c>
    </row>
    <row r="288" spans="13:14">
      <c r="M288" s="24">
        <f t="shared" si="15"/>
        <v>0</v>
      </c>
      <c r="N288" s="24" t="str">
        <f t="shared" si="16"/>
        <v/>
      </c>
    </row>
    <row r="289" spans="12:14">
      <c r="M289" s="24">
        <f t="shared" si="15"/>
        <v>0</v>
      </c>
      <c r="N289" s="24" t="str">
        <f t="shared" si="16"/>
        <v/>
      </c>
    </row>
    <row r="290" spans="12:14">
      <c r="M290" s="24">
        <f t="shared" si="15"/>
        <v>0</v>
      </c>
      <c r="N290" s="24" t="str">
        <f t="shared" si="16"/>
        <v/>
      </c>
    </row>
    <row r="291" spans="12:14">
      <c r="M291" s="24">
        <f t="shared" si="15"/>
        <v>0</v>
      </c>
      <c r="N291" s="24" t="str">
        <f t="shared" si="16"/>
        <v/>
      </c>
    </row>
    <row r="292" spans="12:14">
      <c r="M292" s="24">
        <f t="shared" si="15"/>
        <v>0</v>
      </c>
      <c r="N292" s="24" t="str">
        <f t="shared" si="16"/>
        <v/>
      </c>
    </row>
    <row r="293" spans="12:14">
      <c r="M293" s="24">
        <f t="shared" si="15"/>
        <v>0</v>
      </c>
      <c r="N293" s="24" t="str">
        <f t="shared" si="16"/>
        <v/>
      </c>
    </row>
    <row r="294" spans="12:14">
      <c r="M294" s="24">
        <f t="shared" si="15"/>
        <v>0</v>
      </c>
      <c r="N294" s="24" t="str">
        <f t="shared" si="16"/>
        <v/>
      </c>
    </row>
    <row r="295" spans="12:14">
      <c r="M295" s="24">
        <f t="shared" si="15"/>
        <v>0</v>
      </c>
      <c r="N295" s="24" t="str">
        <f t="shared" si="16"/>
        <v/>
      </c>
    </row>
    <row r="296" spans="12:14">
      <c r="M296" s="24">
        <f t="shared" si="15"/>
        <v>0</v>
      </c>
      <c r="N296" s="24" t="str">
        <f t="shared" si="16"/>
        <v/>
      </c>
    </row>
    <row r="297" spans="12:14">
      <c r="M297" s="24">
        <f t="shared" si="15"/>
        <v>0</v>
      </c>
      <c r="N297" s="24" t="str">
        <f t="shared" si="16"/>
        <v/>
      </c>
    </row>
    <row r="298" spans="12:14">
      <c r="M298" s="24">
        <f t="shared" si="15"/>
        <v>0</v>
      </c>
      <c r="N298" s="24" t="str">
        <f t="shared" si="16"/>
        <v/>
      </c>
    </row>
    <row r="299" spans="12:14">
      <c r="M299" s="24">
        <f t="shared" si="15"/>
        <v>0</v>
      </c>
      <c r="N299" s="24" t="str">
        <f t="shared" si="16"/>
        <v/>
      </c>
    </row>
    <row r="300" spans="12:14">
      <c r="M300" s="24">
        <f t="shared" si="15"/>
        <v>0</v>
      </c>
      <c r="N300" s="24" t="str">
        <f t="shared" si="16"/>
        <v/>
      </c>
    </row>
    <row r="301" spans="12:14">
      <c r="M301" s="24">
        <f t="shared" si="15"/>
        <v>0</v>
      </c>
      <c r="N301" s="24" t="str">
        <f t="shared" si="16"/>
        <v/>
      </c>
    </row>
    <row r="302" spans="12:14">
      <c r="M302" s="24">
        <f t="shared" si="15"/>
        <v>0</v>
      </c>
      <c r="N302" s="24" t="str">
        <f t="shared" si="16"/>
        <v/>
      </c>
    </row>
    <row r="303" spans="12:14">
      <c r="M303" s="24">
        <f t="shared" si="15"/>
        <v>0</v>
      </c>
      <c r="N303" s="24" t="str">
        <f t="shared" si="16"/>
        <v/>
      </c>
    </row>
    <row r="304" spans="12:14">
      <c r="L304" s="96"/>
      <c r="M304" s="24">
        <f t="shared" si="15"/>
        <v>0</v>
      </c>
      <c r="N304" s="24" t="str">
        <f t="shared" si="16"/>
        <v/>
      </c>
    </row>
    <row r="305" spans="12:14">
      <c r="L305" s="92"/>
      <c r="M305" s="24">
        <f t="shared" si="15"/>
        <v>0</v>
      </c>
      <c r="N305" s="24" t="str">
        <f t="shared" si="16"/>
        <v/>
      </c>
    </row>
    <row r="306" spans="12:14">
      <c r="L306" s="92"/>
      <c r="M306" s="24">
        <f t="shared" si="15"/>
        <v>0</v>
      </c>
      <c r="N306" s="24" t="str">
        <f t="shared" si="16"/>
        <v/>
      </c>
    </row>
    <row r="307" spans="12:14">
      <c r="L307" s="96"/>
      <c r="M307" s="24">
        <f t="shared" si="15"/>
        <v>0</v>
      </c>
      <c r="N307" s="24" t="str">
        <f t="shared" si="16"/>
        <v/>
      </c>
    </row>
    <row r="308" spans="12:14">
      <c r="L308" s="96"/>
      <c r="M308" s="24">
        <f t="shared" si="15"/>
        <v>0</v>
      </c>
      <c r="N308" s="24" t="str">
        <f t="shared" si="16"/>
        <v/>
      </c>
    </row>
    <row r="309" spans="12:14">
      <c r="L309" s="96"/>
    </row>
    <row r="310" spans="12:14">
      <c r="L310" s="96"/>
    </row>
    <row r="311" spans="12:14">
      <c r="L311" s="97"/>
    </row>
    <row r="312" spans="12:14">
      <c r="L312" s="97"/>
    </row>
  </sheetData>
  <mergeCells count="2">
    <mergeCell ref="A1:H1"/>
    <mergeCell ref="A3:G3"/>
  </mergeCells>
  <phoneticPr fontId="0" type="noConversion"/>
  <conditionalFormatting sqref="E6:F9 E5 E18:F18">
    <cfRule type="containsText" dxfId="1225" priority="37" operator="containsText" text="CADUCADO">
      <formula>NOT(ISERROR(SEARCH("CADUCADO",E5)))</formula>
    </cfRule>
    <cfRule type="expression" dxfId="1224" priority="38">
      <formula xml:space="preserve"> CADUCADO</formula>
    </cfRule>
  </conditionalFormatting>
  <conditionalFormatting sqref="F6:F9 F18">
    <cfRule type="containsText" dxfId="1223" priority="36" operator="containsText" text="ALERTA">
      <formula>NOT(ISERROR(SEARCH("ALERTA",F6)))</formula>
    </cfRule>
  </conditionalFormatting>
  <conditionalFormatting sqref="E5:E9 E18">
    <cfRule type="containsText" dxfId="1222" priority="35" operator="containsText" text="CADUCADO">
      <formula>NOT(ISERROR(SEARCH("CADUCADO",E5)))</formula>
    </cfRule>
  </conditionalFormatting>
  <conditionalFormatting sqref="F6:F9">
    <cfRule type="containsText" dxfId="1221" priority="34" operator="containsText" text="ALERTA">
      <formula>NOT(ISERROR(SEARCH("ALERTA",F6)))</formula>
    </cfRule>
  </conditionalFormatting>
  <conditionalFormatting sqref="F5">
    <cfRule type="containsText" dxfId="1220" priority="32" operator="containsText" text="CADUCADO">
      <formula>NOT(ISERROR(SEARCH("CADUCADO",F5)))</formula>
    </cfRule>
    <cfRule type="expression" dxfId="1219" priority="33">
      <formula xml:space="preserve"> CADUCADO</formula>
    </cfRule>
  </conditionalFormatting>
  <conditionalFormatting sqref="F5">
    <cfRule type="containsText" dxfId="1218" priority="31" operator="containsText" text="ALERTA">
      <formula>NOT(ISERROR(SEARCH("ALERTA",F5)))</formula>
    </cfRule>
  </conditionalFormatting>
  <conditionalFormatting sqref="E10:F10">
    <cfRule type="containsText" dxfId="1217" priority="29" operator="containsText" text="CADUCADO">
      <formula>NOT(ISERROR(SEARCH("CADUCADO",E10)))</formula>
    </cfRule>
    <cfRule type="expression" dxfId="1216" priority="30">
      <formula xml:space="preserve"> CADUCADO</formula>
    </cfRule>
  </conditionalFormatting>
  <conditionalFormatting sqref="F10">
    <cfRule type="containsText" dxfId="1215" priority="28" operator="containsText" text="ALERTA">
      <formula>NOT(ISERROR(SEARCH("ALERTA",F10)))</formula>
    </cfRule>
  </conditionalFormatting>
  <conditionalFormatting sqref="E10">
    <cfRule type="containsText" dxfId="1214" priority="27" operator="containsText" text="CADUCADO">
      <formula>NOT(ISERROR(SEARCH("CADUCADO",E10)))</formula>
    </cfRule>
  </conditionalFormatting>
  <conditionalFormatting sqref="F10">
    <cfRule type="containsText" dxfId="1213" priority="26" operator="containsText" text="ALERTA">
      <formula>NOT(ISERROR(SEARCH("ALERTA",F10)))</formula>
    </cfRule>
  </conditionalFormatting>
  <conditionalFormatting sqref="E11:F11">
    <cfRule type="containsText" dxfId="1212" priority="19" operator="containsText" text="CADUCADO">
      <formula>NOT(ISERROR(SEARCH("CADUCADO",E11)))</formula>
    </cfRule>
    <cfRule type="expression" dxfId="1211" priority="20">
      <formula xml:space="preserve"> CADUCADO</formula>
    </cfRule>
  </conditionalFormatting>
  <conditionalFormatting sqref="F11">
    <cfRule type="containsText" dxfId="1210" priority="18" operator="containsText" text="ALERTA">
      <formula>NOT(ISERROR(SEARCH("ALERTA",F11)))</formula>
    </cfRule>
  </conditionalFormatting>
  <conditionalFormatting sqref="E11">
    <cfRule type="containsText" dxfId="1209" priority="17" operator="containsText" text="CADUCADO">
      <formula>NOT(ISERROR(SEARCH("CADUCADO",E11)))</formula>
    </cfRule>
  </conditionalFormatting>
  <conditionalFormatting sqref="F11">
    <cfRule type="containsText" dxfId="1208" priority="16" operator="containsText" text="ALERTA">
      <formula>NOT(ISERROR(SEARCH("ALERTA",F11)))</formula>
    </cfRule>
  </conditionalFormatting>
  <conditionalFormatting sqref="E17:F17">
    <cfRule type="containsText" dxfId="1207" priority="9" operator="containsText" text="CADUCADO">
      <formula>NOT(ISERROR(SEARCH("CADUCADO",E17)))</formula>
    </cfRule>
    <cfRule type="expression" dxfId="1206" priority="10">
      <formula xml:space="preserve"> CADUCADO</formula>
    </cfRule>
  </conditionalFormatting>
  <conditionalFormatting sqref="F17">
    <cfRule type="containsText" dxfId="1205" priority="8" operator="containsText" text="ALERTA">
      <formula>NOT(ISERROR(SEARCH("ALERTA",F17)))</formula>
    </cfRule>
  </conditionalFormatting>
  <conditionalFormatting sqref="E17">
    <cfRule type="containsText" dxfId="1204" priority="7" operator="containsText" text="CADUCADO">
      <formula>NOT(ISERROR(SEARCH("CADUCADO",E17)))</formula>
    </cfRule>
  </conditionalFormatting>
  <conditionalFormatting sqref="F17">
    <cfRule type="containsText" dxfId="1203" priority="6" operator="containsText" text="ALERTA">
      <formula>NOT(ISERROR(SEARCH("ALERTA",F17)))</formula>
    </cfRule>
  </conditionalFormatting>
  <conditionalFormatting sqref="E12:F16">
    <cfRule type="containsText" dxfId="1202" priority="4" operator="containsText" text="CADUCADO">
      <formula>NOT(ISERROR(SEARCH("CADUCADO",E12)))</formula>
    </cfRule>
    <cfRule type="expression" dxfId="1201" priority="5">
      <formula xml:space="preserve"> CADUCADO</formula>
    </cfRule>
  </conditionalFormatting>
  <conditionalFormatting sqref="F12:F16">
    <cfRule type="containsText" dxfId="1200" priority="3" operator="containsText" text="ALERTA">
      <formula>NOT(ISERROR(SEARCH("ALERTA",F12)))</formula>
    </cfRule>
  </conditionalFormatting>
  <conditionalFormatting sqref="E12:E16">
    <cfRule type="containsText" dxfId="1199" priority="2" operator="containsText" text="CADUCADO">
      <formula>NOT(ISERROR(SEARCH("CADUCADO",E12)))</formula>
    </cfRule>
  </conditionalFormatting>
  <conditionalFormatting sqref="F12:F16">
    <cfRule type="containsText" dxfId="1198" priority="1" operator="containsText" text="ALERTA">
      <formula>NOT(ISERROR(SEARCH("ALERTA",F12)))</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C304"/>
  <sheetViews>
    <sheetView workbookViewId="0">
      <selection sqref="A1:H1"/>
    </sheetView>
  </sheetViews>
  <sheetFormatPr baseColWidth="10" defaultRowHeight="42" customHeight="1"/>
  <cols>
    <col min="1" max="1" width="15.42578125" style="4" customWidth="1"/>
    <col min="2" max="2" width="10.42578125" style="4" customWidth="1"/>
    <col min="3" max="3" width="12.7109375" style="4" customWidth="1"/>
    <col min="4" max="4" width="15.140625" style="4" customWidth="1"/>
    <col min="5" max="5" width="16.5703125" style="4" hidden="1" customWidth="1"/>
    <col min="6" max="6" width="15.140625" style="4" hidden="1" customWidth="1"/>
    <col min="7" max="7" width="13" style="4" customWidth="1"/>
    <col min="8" max="8" width="45.42578125" style="4" customWidth="1"/>
    <col min="9" max="9" width="56.42578125" style="4" customWidth="1"/>
    <col min="10" max="10" width="27.5703125" style="4" customWidth="1"/>
    <col min="11" max="11" width="13.85546875" style="4" customWidth="1"/>
    <col min="12" max="12" width="11.42578125" style="24" hidden="1" customWidth="1"/>
    <col min="13" max="13" width="12.85546875" style="24" hidden="1" customWidth="1"/>
    <col min="14" max="14" width="17.28515625" style="24" hidden="1" customWidth="1"/>
    <col min="15" max="15" width="11.5703125" style="4" hidden="1" customWidth="1"/>
    <col min="16" max="16" width="8.5703125" style="4" hidden="1" customWidth="1"/>
    <col min="17" max="17" width="5" style="4" hidden="1" customWidth="1"/>
    <col min="18" max="19" width="11.42578125" style="4"/>
    <col min="20" max="28" width="0" style="4" hidden="1" customWidth="1"/>
    <col min="29" max="16384" width="11.42578125" style="4"/>
  </cols>
  <sheetData>
    <row r="1" spans="1:29" ht="19.5" customHeight="1">
      <c r="A1" s="2308" t="s">
        <v>6115</v>
      </c>
      <c r="B1" s="2308"/>
      <c r="C1" s="2308"/>
      <c r="D1" s="2308"/>
      <c r="E1" s="2308"/>
      <c r="F1" s="2308"/>
      <c r="G1" s="2308"/>
      <c r="H1" s="2308"/>
    </row>
    <row r="2" spans="1:29" ht="24.75" customHeight="1" thickBot="1">
      <c r="A2" s="580" t="s">
        <v>956</v>
      </c>
      <c r="B2" s="33"/>
      <c r="C2" s="33"/>
      <c r="D2" s="33"/>
      <c r="E2" s="33"/>
      <c r="F2" s="33"/>
      <c r="M2" s="92"/>
      <c r="S2" s="661" t="s">
        <v>3835</v>
      </c>
      <c r="T2" s="662">
        <f ca="1">TODAY()</f>
        <v>44236</v>
      </c>
    </row>
    <row r="3" spans="1:29" ht="24" customHeight="1" thickTop="1" thickBot="1">
      <c r="A3" s="2332" t="s">
        <v>1490</v>
      </c>
      <c r="B3" s="2333"/>
      <c r="C3" s="2333"/>
      <c r="D3" s="2333"/>
      <c r="E3" s="2333"/>
      <c r="F3" s="2333"/>
      <c r="G3" s="2334"/>
      <c r="H3" s="297"/>
      <c r="I3" s="297"/>
      <c r="J3" s="297"/>
      <c r="K3" s="298"/>
    </row>
    <row r="4" spans="1:29" s="698" customFormat="1" ht="33.75" customHeight="1" thickTop="1" thickBot="1">
      <c r="A4" s="693" t="s">
        <v>2033</v>
      </c>
      <c r="B4" s="694" t="s">
        <v>1489</v>
      </c>
      <c r="C4" s="694" t="s">
        <v>1491</v>
      </c>
      <c r="D4" s="694" t="s">
        <v>1492</v>
      </c>
      <c r="E4" s="672" t="s">
        <v>3836</v>
      </c>
      <c r="F4" s="672" t="s">
        <v>3837</v>
      </c>
      <c r="G4" s="695" t="s">
        <v>1360</v>
      </c>
      <c r="H4" s="678" t="s">
        <v>2016</v>
      </c>
      <c r="I4" s="694" t="s">
        <v>1493</v>
      </c>
      <c r="J4" s="694" t="s">
        <v>727</v>
      </c>
      <c r="K4" s="696" t="s">
        <v>1361</v>
      </c>
      <c r="L4" s="697" t="s">
        <v>2022</v>
      </c>
      <c r="M4" s="697" t="s">
        <v>2020</v>
      </c>
      <c r="N4" s="697" t="s">
        <v>2021</v>
      </c>
      <c r="O4" s="701" t="s">
        <v>2024</v>
      </c>
      <c r="P4" s="702"/>
      <c r="Q4" s="703"/>
      <c r="R4" s="699"/>
      <c r="S4" s="699"/>
      <c r="T4" s="823"/>
      <c r="U4" s="827">
        <v>2012</v>
      </c>
      <c r="V4" s="822">
        <v>2013</v>
      </c>
      <c r="W4" s="822">
        <v>2014</v>
      </c>
      <c r="X4" s="822">
        <v>2015</v>
      </c>
      <c r="Y4" s="822">
        <v>2016</v>
      </c>
      <c r="Z4" s="827" t="s">
        <v>3841</v>
      </c>
      <c r="AA4" s="850" t="s">
        <v>2025</v>
      </c>
      <c r="AB4" s="700"/>
      <c r="AC4" s="700"/>
    </row>
    <row r="5" spans="1:29" s="65" customFormat="1" ht="30.75" customHeight="1">
      <c r="A5" s="340" t="s">
        <v>2017</v>
      </c>
      <c r="B5" s="217" t="s">
        <v>1283</v>
      </c>
      <c r="C5" s="218">
        <v>37308</v>
      </c>
      <c r="D5" s="275">
        <v>44593</v>
      </c>
      <c r="E5" s="776" t="str">
        <f ca="1">IF(D5&lt;=$T$2,"CADUCADO","VIGENTE")</f>
        <v>VIGENTE</v>
      </c>
      <c r="F5" s="776" t="str">
        <f ca="1">IF($T$2&gt;=(EDATE(D5,-4)),"ALERTA","OK")</f>
        <v>OK</v>
      </c>
      <c r="G5" s="217" t="s">
        <v>1614</v>
      </c>
      <c r="H5" s="216" t="s">
        <v>1286</v>
      </c>
      <c r="I5" s="276" t="s">
        <v>4019</v>
      </c>
      <c r="J5" s="271" t="s">
        <v>1644</v>
      </c>
      <c r="K5" s="352"/>
      <c r="L5" s="92"/>
      <c r="M5" s="92" t="str">
        <f>IF(ISNUMBER(FIND("/",$B5,1)),MID($B5,1,FIND("/",$B5,1)-1),$B5)</f>
        <v>D0202-01</v>
      </c>
      <c r="N5" s="92" t="str">
        <f>IF(ISNUMBER(FIND("/",$B5,1)),MID($B5,FIND("/",$B5,1)+1,LEN($B5)),"")</f>
        <v/>
      </c>
      <c r="O5" s="918" t="s">
        <v>2033</v>
      </c>
      <c r="P5" s="918" t="s">
        <v>2020</v>
      </c>
      <c r="Q5" s="919" t="s">
        <v>2025</v>
      </c>
      <c r="R5" s="894"/>
      <c r="S5" s="894"/>
      <c r="T5" s="901"/>
      <c r="U5" s="902">
        <f>COUNTIFS($C$6:$C$240, "&gt;="&amp;U10, $C$6:$C$240, "&lt;="&amp;U11, $A$6:$A$240, "&lt;&gt;F")</f>
        <v>0</v>
      </c>
      <c r="V5" s="902">
        <f>COUNTIFS($C$6:$C$240, "&gt;="&amp;V10, $C$6:$C$240, "&lt;="&amp;V11, $A$6:$A$240, "&lt;&gt;F")</f>
        <v>0</v>
      </c>
      <c r="W5" s="902">
        <f>COUNTIFS($C$6:$C$240, "&gt;="&amp;W10, $C$6:$C$240, "&lt;="&amp;W11, $A$6:$A$240, "&lt;&gt;F")</f>
        <v>0</v>
      </c>
      <c r="X5" s="902">
        <f>COUNTIFS($C$6:$C$240, "&gt;="&amp;X10, $C$6:$C$240, "&lt;="&amp;X11, $A$6:$A$240, "&lt;&gt;F")</f>
        <v>0</v>
      </c>
      <c r="Y5" s="902">
        <f>COUNTIFS($C$6:$C$240, "&gt;="&amp;Y10, $C$6:$C$240, "&lt;="&amp;Y11, $A$6:$A$240, "&lt;&gt;F")</f>
        <v>0</v>
      </c>
      <c r="Z5" s="902">
        <f>COUNTIFS($C$6:$C$240,"&gt;="&amp;Z10, $C$6:$C$240, "&lt;="&amp;Z11, $A$6:$A$240, "&lt;&gt;F")</f>
        <v>0</v>
      </c>
      <c r="AA5" s="903">
        <f>SUM(U5:Y5)</f>
        <v>0</v>
      </c>
      <c r="AB5" s="68"/>
      <c r="AC5" s="68"/>
    </row>
    <row r="6" spans="1:29" s="65" customFormat="1" ht="30">
      <c r="A6" s="340" t="s">
        <v>2017</v>
      </c>
      <c r="B6" s="217" t="s">
        <v>1284</v>
      </c>
      <c r="C6" s="218">
        <v>37461</v>
      </c>
      <c r="D6" s="275">
        <v>44743</v>
      </c>
      <c r="E6" s="776" t="str">
        <f ca="1">IF(D6&lt;=$T$2,"CADUCADO","VIGENTE")</f>
        <v>VIGENTE</v>
      </c>
      <c r="F6" s="776" t="str">
        <f ca="1">IF($T$2&gt;=(EDATE(D6,-4)),"ALERTA","OK")</f>
        <v>OK</v>
      </c>
      <c r="G6" s="217" t="s">
        <v>1614</v>
      </c>
      <c r="H6" s="216" t="s">
        <v>1287</v>
      </c>
      <c r="I6" s="276" t="s">
        <v>1779</v>
      </c>
      <c r="J6" s="271" t="s">
        <v>1645</v>
      </c>
      <c r="K6" s="352"/>
      <c r="L6" s="92"/>
      <c r="M6" s="92" t="str">
        <f t="shared" ref="M6:M69" si="0">IF(ISNUMBER(FIND("/",$B6,1)),MID($B6,1,FIND("/",$B6,1)-1),$B6)</f>
        <v>D0207-28</v>
      </c>
      <c r="N6" s="92" t="str">
        <f t="shared" ref="N6:N69" si="1">IF(ISNUMBER(FIND("/",$B6,1)),MID($B6,FIND("/",$B6,1)+1,LEN($B6)),"")</f>
        <v/>
      </c>
      <c r="O6" s="1060" t="s">
        <v>2017</v>
      </c>
      <c r="P6" s="1061"/>
      <c r="Q6" s="1062">
        <v>3</v>
      </c>
      <c r="R6" s="894"/>
      <c r="S6" s="894"/>
      <c r="T6" s="1039" t="s">
        <v>3842</v>
      </c>
      <c r="U6" s="1063">
        <f>COUNTIFS($C$6:$C$240, "&gt;="&amp;U10, $C$6:$C$240, "&lt;="&amp;U11, $A$6:$A$240, "&lt;&gt;F",$G$6:$G$240, "A" )</f>
        <v>0</v>
      </c>
      <c r="V6" s="1063">
        <f>COUNTIFS($C$6:$C$240, "&gt;="&amp;V10, $C$6:$C$240, "&lt;="&amp;V11, $A$6:$A$240, "&lt;&gt;F",$G$6:$G$240, "A" )</f>
        <v>0</v>
      </c>
      <c r="W6" s="1063">
        <f>COUNTIFS($C$6:$C$240, "&gt;="&amp;W10, $C$6:$C$240, "&lt;="&amp;W11, $A$6:$A$240, "&lt;&gt;F",$G$6:$G$240, "A" )</f>
        <v>0</v>
      </c>
      <c r="X6" s="1063">
        <f>COUNTIFS($C$6:$C$240, "&gt;="&amp;X10, $C$6:$C$240, "&lt;="&amp;X11, $A$6:$A$240, "&lt;&gt;F",$G$6:$G$240, "A" )</f>
        <v>0</v>
      </c>
      <c r="Y6" s="1063">
        <f>COUNTIFS($C$6:$C$240, "&gt;="&amp;Y10, $C$6:$C$240, "&lt;="&amp;Y11, $A$6:$A$240, "&lt;&gt;F",$G$6:$G$240, "A" )</f>
        <v>0</v>
      </c>
      <c r="Z6" s="1063">
        <f>COUNTIFS($C$6:$C$240,"&gt;="&amp;Z11, $C$6:$C$240, "&lt;="&amp;Z12, $A$6:$A$240, "&lt;&gt;F",$G$6:$G$240, "A")</f>
        <v>0</v>
      </c>
      <c r="AA6" s="1064">
        <f>SUM(U6:Y6)</f>
        <v>0</v>
      </c>
    </row>
    <row r="7" spans="1:29" ht="28.5" customHeight="1" thickBot="1">
      <c r="A7" s="342" t="s">
        <v>2017</v>
      </c>
      <c r="B7" s="293" t="s">
        <v>1285</v>
      </c>
      <c r="C7" s="336">
        <v>37482</v>
      </c>
      <c r="D7" s="312">
        <v>44774</v>
      </c>
      <c r="E7" s="777" t="str">
        <f ca="1">IF(D7&lt;=$T$2,"CADUCADO","VIGENTE")</f>
        <v>VIGENTE</v>
      </c>
      <c r="F7" s="778" t="str">
        <f ca="1">IF($T$2&gt;=(EDATE(D7,-4)),"ALERTA","OK")</f>
        <v>OK</v>
      </c>
      <c r="G7" s="337" t="s">
        <v>1615</v>
      </c>
      <c r="H7" s="418" t="s">
        <v>1288</v>
      </c>
      <c r="I7" s="295" t="s">
        <v>1780</v>
      </c>
      <c r="J7" s="419" t="s">
        <v>1646</v>
      </c>
      <c r="K7" s="344"/>
      <c r="M7" s="24" t="str">
        <f t="shared" si="0"/>
        <v>D0208-34</v>
      </c>
      <c r="N7" s="24" t="str">
        <f t="shared" si="1"/>
        <v/>
      </c>
      <c r="O7" s="77" t="s">
        <v>2023</v>
      </c>
      <c r="P7" s="78"/>
      <c r="Q7" s="81">
        <v>3</v>
      </c>
      <c r="R7"/>
      <c r="S7"/>
      <c r="T7" s="825" t="s">
        <v>3843</v>
      </c>
      <c r="U7" s="828">
        <f>COUNTIFS($C$6:$C$240, "&gt;="&amp;U10, $C$6:$C$240, "&lt;="&amp;U11, $A$6:$A$240, "&lt;&gt;F",$G$6:$G$240, "B" )</f>
        <v>0</v>
      </c>
      <c r="V7" s="828">
        <f>COUNTIFS($C$6:$C$240, "&gt;="&amp;V10, $C$6:$C$240, "&lt;="&amp;V11, $A$6:$A$240, "&lt;&gt;F",$G$6:$G$240, "B" )</f>
        <v>0</v>
      </c>
      <c r="W7" s="828">
        <f>COUNTIFS($C$6:$C$240, "&gt;="&amp;W10, $C$6:$C$240, "&lt;="&amp;W11, $A$6:$A$240, "&lt;&gt;F",$G$6:$G$240, "B" )</f>
        <v>0</v>
      </c>
      <c r="X7" s="828">
        <f>COUNTIFS($C$6:$C$240, "&gt;="&amp;X10, $C$6:$C$240, "&lt;="&amp;X11, $A$6:$A$240, "&lt;&gt;F",$G$6:$G$240, "B" )</f>
        <v>0</v>
      </c>
      <c r="Y7" s="828">
        <f>COUNTIFS($C$6:$C$240, "&gt;="&amp;Y10, $C$6:$C$240, "&lt;="&amp;Y11, $A$6:$A$240, "&lt;&gt;F",$G$6:$G$240, "B" )</f>
        <v>0</v>
      </c>
      <c r="Z7" s="828">
        <f>COUNTIFS($C$6:$C$240,"&gt;="&amp;Z12, $C$6:$C$240, "&lt;="&amp;Z13, $A$6:$A$240, "&lt;&gt;F",$G$6:$G$240, "A")</f>
        <v>0</v>
      </c>
      <c r="AA7" s="851">
        <f>SUM(U7:Y7)</f>
        <v>0</v>
      </c>
    </row>
    <row r="8" spans="1:29" s="15" customFormat="1" ht="18.75" customHeight="1" thickTop="1">
      <c r="A8" s="875" t="s">
        <v>3834</v>
      </c>
      <c r="B8" s="647"/>
      <c r="C8" s="645"/>
      <c r="D8" s="646"/>
      <c r="E8" s="755"/>
      <c r="F8" s="755"/>
      <c r="G8" s="647"/>
      <c r="H8" s="648"/>
      <c r="I8" s="649"/>
      <c r="J8" s="651"/>
      <c r="K8" s="652"/>
      <c r="L8" s="24"/>
      <c r="M8" s="24">
        <f t="shared" si="0"/>
        <v>0</v>
      </c>
      <c r="N8" s="24" t="str">
        <f t="shared" si="1"/>
        <v/>
      </c>
      <c r="O8"/>
      <c r="P8"/>
      <c r="Q8"/>
      <c r="R8"/>
      <c r="S8"/>
      <c r="T8" s="825" t="s">
        <v>3844</v>
      </c>
      <c r="U8" s="828">
        <f>COUNTIFS($C$6:$C$240, "&gt;="&amp;U10, $C$6:$C$240, "&lt;="&amp;U11, $A$6:$A$240, "&lt;&gt;F",$G$6:$G$240, "C" )</f>
        <v>0</v>
      </c>
      <c r="V8" s="828">
        <f>COUNTIFS($C$6:$C$240, "&gt;="&amp;V10, $C$6:$C$240, "&lt;="&amp;V11, $A$6:$A$240, "&lt;&gt;F",$G$6:$G$240, "C" )</f>
        <v>0</v>
      </c>
      <c r="W8" s="828">
        <f>COUNTIFS($C$6:$C$240, "&gt;="&amp;W10, $C$6:$C$240, "&lt;="&amp;W11, $A$6:$A$240, "&lt;&gt;F",$G$6:$G$240, "C" )</f>
        <v>0</v>
      </c>
      <c r="X8" s="828">
        <f>COUNTIFS($C$6:$C$240, "&gt;="&amp;X10, $C$6:$C$240, "&lt;="&amp;X11, $A$6:$A$240, "&lt;&gt;F",$G$6:$G$240, "C" )</f>
        <v>0</v>
      </c>
      <c r="Y8" s="828">
        <f>COUNTIFS($C$6:$C$240, "&gt;="&amp;Y10, $C$6:$C$240, "&lt;="&amp;Y11, $A$6:$A$240, "&lt;&gt;F",$G$6:$G$240, "C" )</f>
        <v>0</v>
      </c>
      <c r="Z8" s="828">
        <f>COUNTIFS($C$6:$C$240,"&gt;="&amp;Z13, $C$6:$C$240, "&lt;="&amp;Z14, $A$6:$A$240, "&lt;&gt;F",$G$6:$G$240, "A")</f>
        <v>0</v>
      </c>
      <c r="AA8" s="851">
        <f>SUM(U8:Y8)</f>
        <v>0</v>
      </c>
    </row>
    <row r="9" spans="1:29" s="15" customFormat="1" ht="15.75" thickBot="1">
      <c r="G9" s="12"/>
      <c r="H9" s="30"/>
      <c r="L9" s="24"/>
      <c r="M9" s="24" t="str">
        <f>IF(ISNUMBER(FIND("/",$B10,1)),MID($B10,1,FIND("/",$B10,1)-1),$B10)</f>
        <v>SISTEMAS</v>
      </c>
      <c r="N9" s="24" t="str">
        <f>IF(ISNUMBER(FIND("/",$B10,1)),MID($B10,FIND("/",$B10,1)+1,LEN($B10)),"")</f>
        <v/>
      </c>
      <c r="O9"/>
      <c r="P9"/>
      <c r="Q9"/>
      <c r="R9"/>
      <c r="S9"/>
      <c r="T9" s="826" t="s">
        <v>3845</v>
      </c>
      <c r="U9" s="829">
        <f>COUNTIFS($C$6:$C$240, "&gt;="&amp;U10, $C$6:$C$240, "&lt;="&amp;U11, $A$6:$A$240, "&lt;&gt;F",$G$6:$G$240, "D" )</f>
        <v>0</v>
      </c>
      <c r="V9" s="829">
        <f>COUNTIFS($C$6:$C$240, "&gt;="&amp;V10, $C$6:$C$240, "&lt;="&amp;V11, $A$6:$A$240, "&lt;&gt;F",$G$6:$G$240, "D" )</f>
        <v>0</v>
      </c>
      <c r="W9" s="829">
        <f>COUNTIFS($C$6:$C$240, "&gt;="&amp;W10, $C$6:$C$240, "&lt;="&amp;W11, $A$6:$A$240, "&lt;&gt;F",$G$6:$G$240, "D" )</f>
        <v>0</v>
      </c>
      <c r="X9" s="829">
        <f>COUNTIFS($C$6:$C$240, "&gt;="&amp;X10, $C$6:$C$240, "&lt;="&amp;X11, $A$6:$A$240, "&lt;&gt;F",$G$6:$G$240, "D" )</f>
        <v>0</v>
      </c>
      <c r="Y9" s="829">
        <f>COUNTIFS($C$6:$C$240, "&gt;="&amp;Y10, $C$6:$C$240, "&lt;="&amp;Y11, $A$6:$A$240, "&lt;&gt;F",$G$6:$G$240, "D" )</f>
        <v>0</v>
      </c>
      <c r="Z9" s="829">
        <f>COUNTIFS($C$6:$C$240,"&gt;="&amp;Z14, $C$6:$C$240, "&lt;="&amp;Z15, $A$6:$A$240, "&lt;&gt;F",$G$6:$G$240, "A")</f>
        <v>0</v>
      </c>
      <c r="AA9" s="852">
        <f>SUM(U9:Y9)</f>
        <v>0</v>
      </c>
    </row>
    <row r="10" spans="1:29" ht="30.75" thickTop="1">
      <c r="A10" s="90" t="s">
        <v>2029</v>
      </c>
      <c r="B10" s="90" t="s">
        <v>2030</v>
      </c>
      <c r="C10" s="90" t="s">
        <v>2031</v>
      </c>
      <c r="D10" s="90" t="s">
        <v>2032</v>
      </c>
      <c r="E10" s="668"/>
      <c r="F10" s="668"/>
      <c r="M10" s="24">
        <f>IF(ISNUMBER(FIND("/",$B11,1)),MID($B11,1,FIND("/",$B11,1)-1),$B11)</f>
        <v>0</v>
      </c>
      <c r="N10" s="24" t="str">
        <f>IF(ISNUMBER(FIND("/",$B11,1)),MID($B11,FIND("/",$B11,1)+1,LEN($B11)),"")</f>
        <v/>
      </c>
      <c r="O10"/>
      <c r="P10"/>
      <c r="Q10"/>
      <c r="R10"/>
      <c r="S10"/>
      <c r="T10" s="665"/>
      <c r="U10" s="817">
        <v>40909</v>
      </c>
      <c r="V10" s="817">
        <v>41275</v>
      </c>
      <c r="W10" s="817">
        <v>41640</v>
      </c>
      <c r="X10" s="817">
        <v>42005</v>
      </c>
      <c r="Y10" s="817">
        <v>42370</v>
      </c>
      <c r="Z10" s="817">
        <v>40909</v>
      </c>
      <c r="AA10" s="665"/>
      <c r="AB10" s="15"/>
    </row>
    <row r="11" spans="1:29" ht="19.5" customHeight="1">
      <c r="A11" s="5">
        <f>COUNTIF($A2:$A8,"P")</f>
        <v>3</v>
      </c>
      <c r="B11" s="5">
        <f>COUNTIF($A2:$A8,"S*")</f>
        <v>0</v>
      </c>
      <c r="C11" s="5">
        <f>COUNTIF($A2:$A8,"F")</f>
        <v>0</v>
      </c>
      <c r="D11" s="5">
        <f>COUNTIF($A5:$A8,"P*") + COUNTIF($A5:$A8,"S2") *2 + COUNTIF($A5:$A8,"S3") *3 + COUNTIF($A5:$A8,"S4") *4</f>
        <v>3</v>
      </c>
      <c r="E11" s="12"/>
      <c r="F11" s="12"/>
      <c r="K11" s="15"/>
      <c r="M11" s="24" t="e">
        <f>IF(ISNUMBER(FIND("/",#REF!,1)),MID(#REF!,1,FIND("/",#REF!,1)-1),#REF!)</f>
        <v>#REF!</v>
      </c>
      <c r="N11" s="24" t="str">
        <f>IF(ISNUMBER(FIND("/",#REF!,1)),MID(#REF!,FIND("/",#REF!,1)+1,LEN(#REF!)),"")</f>
        <v/>
      </c>
      <c r="O11"/>
      <c r="P11"/>
      <c r="Q11"/>
      <c r="R11"/>
      <c r="S11"/>
      <c r="T11" s="2"/>
      <c r="U11" s="818">
        <v>41274</v>
      </c>
      <c r="V11" s="818">
        <v>41639</v>
      </c>
      <c r="W11" s="818">
        <v>42004</v>
      </c>
      <c r="X11" s="818">
        <v>42369</v>
      </c>
      <c r="Y11" s="818">
        <v>42735</v>
      </c>
      <c r="Z11" s="818">
        <v>42735</v>
      </c>
      <c r="AA11" s="2"/>
    </row>
    <row r="12" spans="1:29" ht="42" customHeight="1">
      <c r="K12" s="15"/>
      <c r="M12" s="24">
        <f t="shared" si="0"/>
        <v>0</v>
      </c>
      <c r="N12" s="24" t="str">
        <f t="shared" si="1"/>
        <v/>
      </c>
      <c r="O12"/>
      <c r="P12"/>
      <c r="Q12"/>
      <c r="R12"/>
      <c r="S12"/>
      <c r="T12"/>
      <c r="U12"/>
      <c r="V12"/>
      <c r="W12"/>
      <c r="X12" s="15"/>
      <c r="Y12" s="15"/>
      <c r="Z12" s="15"/>
      <c r="AA12" s="15"/>
    </row>
    <row r="13" spans="1:29" ht="42" customHeight="1">
      <c r="K13" s="15"/>
      <c r="M13" s="24">
        <f t="shared" si="0"/>
        <v>0</v>
      </c>
      <c r="N13" s="24" t="str">
        <f t="shared" si="1"/>
        <v/>
      </c>
      <c r="O13"/>
      <c r="P13"/>
      <c r="Q13"/>
      <c r="R13"/>
      <c r="S13"/>
      <c r="T13"/>
      <c r="U13"/>
      <c r="V13"/>
      <c r="W13"/>
      <c r="X13" s="15"/>
      <c r="Y13" s="15"/>
      <c r="Z13" s="15"/>
      <c r="AA13" s="15"/>
    </row>
    <row r="14" spans="1:29" ht="42" customHeight="1">
      <c r="K14" s="15"/>
      <c r="M14" s="24">
        <f t="shared" si="0"/>
        <v>0</v>
      </c>
      <c r="N14" s="24" t="str">
        <f t="shared" si="1"/>
        <v/>
      </c>
      <c r="O14"/>
      <c r="P14"/>
      <c r="Q14"/>
      <c r="R14"/>
      <c r="S14"/>
      <c r="T14"/>
      <c r="U14"/>
      <c r="V14"/>
      <c r="W14"/>
      <c r="X14" s="15"/>
      <c r="Y14" s="15"/>
      <c r="Z14" s="15"/>
      <c r="AA14" s="15"/>
    </row>
    <row r="15" spans="1:29" ht="42" customHeight="1">
      <c r="K15" s="15"/>
      <c r="M15" s="24">
        <f t="shared" si="0"/>
        <v>0</v>
      </c>
      <c r="N15" s="24" t="str">
        <f t="shared" si="1"/>
        <v/>
      </c>
      <c r="O15"/>
      <c r="P15"/>
      <c r="Q15"/>
      <c r="R15"/>
      <c r="S15"/>
      <c r="T15"/>
      <c r="U15"/>
      <c r="V15"/>
      <c r="W15"/>
      <c r="X15" s="15"/>
      <c r="Y15" s="15"/>
      <c r="Z15" s="15"/>
      <c r="AA15" s="15"/>
    </row>
    <row r="16" spans="1:29" ht="42" customHeight="1">
      <c r="K16" s="15"/>
      <c r="M16" s="24">
        <f t="shared" si="0"/>
        <v>0</v>
      </c>
      <c r="N16" s="24" t="str">
        <f t="shared" si="1"/>
        <v/>
      </c>
      <c r="O16"/>
      <c r="P16"/>
      <c r="Q16"/>
      <c r="R16"/>
      <c r="S16"/>
      <c r="T16"/>
      <c r="U16"/>
      <c r="V16"/>
      <c r="W16"/>
      <c r="X16" s="15"/>
      <c r="Y16" s="15"/>
      <c r="Z16" s="15"/>
      <c r="AA16" s="15"/>
    </row>
    <row r="17" spans="1:29" ht="42" customHeight="1">
      <c r="K17" s="15"/>
      <c r="M17" s="24">
        <f t="shared" si="0"/>
        <v>0</v>
      </c>
      <c r="N17" s="24" t="str">
        <f t="shared" si="1"/>
        <v/>
      </c>
      <c r="O17"/>
      <c r="P17"/>
      <c r="Q17"/>
      <c r="R17"/>
      <c r="S17"/>
      <c r="T17"/>
      <c r="U17"/>
      <c r="V17" s="15"/>
      <c r="W17" s="15"/>
      <c r="X17" s="15"/>
      <c r="Y17" s="15"/>
      <c r="Z17" s="15"/>
      <c r="AA17" s="15"/>
    </row>
    <row r="18" spans="1:29" ht="42" customHeight="1">
      <c r="K18" s="15"/>
      <c r="M18" s="24">
        <f t="shared" si="0"/>
        <v>0</v>
      </c>
      <c r="N18" s="24" t="str">
        <f t="shared" si="1"/>
        <v/>
      </c>
      <c r="O18" s="15"/>
      <c r="P18" s="15"/>
      <c r="Q18" s="15"/>
      <c r="R18" s="15"/>
      <c r="S18" s="15"/>
      <c r="T18" s="15"/>
      <c r="U18" s="15"/>
      <c r="V18" s="15"/>
      <c r="W18" s="15"/>
      <c r="X18" s="15"/>
      <c r="Y18" s="15"/>
      <c r="Z18" s="15"/>
      <c r="AA18" s="15"/>
    </row>
    <row r="19" spans="1:29" ht="42" customHeight="1">
      <c r="K19" s="15"/>
      <c r="M19" s="24">
        <f t="shared" si="0"/>
        <v>0</v>
      </c>
      <c r="N19" s="24" t="str">
        <f t="shared" si="1"/>
        <v/>
      </c>
      <c r="O19" s="15"/>
      <c r="P19" s="15"/>
      <c r="Q19" s="15"/>
      <c r="R19" s="15"/>
      <c r="S19" s="15"/>
      <c r="T19" s="15"/>
      <c r="U19" s="15"/>
      <c r="V19" s="15"/>
      <c r="W19" s="15"/>
      <c r="X19" s="15"/>
      <c r="Y19" s="15"/>
      <c r="Z19" s="15"/>
      <c r="AA19" s="15"/>
    </row>
    <row r="20" spans="1:29" s="27" customFormat="1" ht="42" customHeight="1">
      <c r="A20" s="4"/>
      <c r="B20" s="4"/>
      <c r="C20" s="4"/>
      <c r="D20" s="4"/>
      <c r="E20" s="4"/>
      <c r="F20" s="4"/>
      <c r="G20" s="4"/>
      <c r="H20" s="4"/>
      <c r="I20" s="4"/>
      <c r="J20" s="4"/>
      <c r="K20" s="15"/>
      <c r="L20" s="24"/>
      <c r="M20" s="24">
        <f t="shared" si="0"/>
        <v>0</v>
      </c>
      <c r="N20" s="24" t="str">
        <f t="shared" si="1"/>
        <v/>
      </c>
      <c r="O20" s="15"/>
      <c r="P20" s="15"/>
      <c r="Q20" s="15"/>
      <c r="R20" s="15"/>
      <c r="S20" s="15"/>
      <c r="T20" s="15"/>
      <c r="U20" s="15"/>
      <c r="V20" s="15"/>
      <c r="W20" s="15"/>
      <c r="X20" s="15"/>
      <c r="Y20" s="15"/>
      <c r="Z20" s="15"/>
      <c r="AA20" s="15"/>
      <c r="AB20" s="15"/>
      <c r="AC20" s="15"/>
    </row>
    <row r="21" spans="1:29" ht="42" customHeight="1">
      <c r="M21" s="24">
        <f t="shared" si="0"/>
        <v>0</v>
      </c>
      <c r="N21" s="24" t="str">
        <f t="shared" si="1"/>
        <v/>
      </c>
    </row>
    <row r="22" spans="1:29" ht="42" customHeight="1">
      <c r="M22" s="24">
        <f t="shared" si="0"/>
        <v>0</v>
      </c>
      <c r="N22" s="24" t="str">
        <f t="shared" si="1"/>
        <v/>
      </c>
    </row>
    <row r="23" spans="1:29" ht="42" customHeight="1">
      <c r="M23" s="24">
        <f t="shared" si="0"/>
        <v>0</v>
      </c>
      <c r="N23" s="24" t="str">
        <f t="shared" si="1"/>
        <v/>
      </c>
    </row>
    <row r="24" spans="1:29" ht="42" customHeight="1">
      <c r="M24" s="24">
        <f t="shared" si="0"/>
        <v>0</v>
      </c>
      <c r="N24" s="24" t="str">
        <f t="shared" si="1"/>
        <v/>
      </c>
    </row>
    <row r="25" spans="1:29" ht="42" customHeight="1">
      <c r="M25" s="24">
        <f t="shared" si="0"/>
        <v>0</v>
      </c>
      <c r="N25" s="24" t="str">
        <f t="shared" si="1"/>
        <v/>
      </c>
    </row>
    <row r="26" spans="1:29" ht="42" customHeight="1">
      <c r="M26" s="24">
        <f t="shared" si="0"/>
        <v>0</v>
      </c>
      <c r="N26" s="24" t="str">
        <f t="shared" si="1"/>
        <v/>
      </c>
    </row>
    <row r="27" spans="1:29" ht="42" customHeight="1">
      <c r="M27" s="24">
        <f t="shared" si="0"/>
        <v>0</v>
      </c>
      <c r="N27" s="24" t="str">
        <f t="shared" si="1"/>
        <v/>
      </c>
    </row>
    <row r="28" spans="1:29" ht="42" customHeight="1">
      <c r="M28" s="24">
        <f t="shared" si="0"/>
        <v>0</v>
      </c>
      <c r="N28" s="24" t="str">
        <f t="shared" si="1"/>
        <v/>
      </c>
    </row>
    <row r="29" spans="1:29" ht="42" customHeight="1">
      <c r="M29" s="24">
        <f t="shared" si="0"/>
        <v>0</v>
      </c>
      <c r="N29" s="24" t="str">
        <f t="shared" si="1"/>
        <v/>
      </c>
    </row>
    <row r="30" spans="1:29" ht="42" customHeight="1">
      <c r="M30" s="24">
        <f t="shared" si="0"/>
        <v>0</v>
      </c>
      <c r="N30" s="24" t="str">
        <f t="shared" si="1"/>
        <v/>
      </c>
    </row>
    <row r="31" spans="1:29" ht="42" customHeight="1">
      <c r="M31" s="24">
        <f t="shared" si="0"/>
        <v>0</v>
      </c>
      <c r="N31" s="24" t="str">
        <f t="shared" si="1"/>
        <v/>
      </c>
    </row>
    <row r="32" spans="1:29" ht="42" customHeight="1">
      <c r="M32" s="24">
        <f t="shared" si="0"/>
        <v>0</v>
      </c>
      <c r="N32" s="24" t="str">
        <f t="shared" si="1"/>
        <v/>
      </c>
    </row>
    <row r="33" spans="13:14" ht="42" customHeight="1">
      <c r="M33" s="24">
        <f t="shared" si="0"/>
        <v>0</v>
      </c>
      <c r="N33" s="24" t="str">
        <f t="shared" si="1"/>
        <v/>
      </c>
    </row>
    <row r="34" spans="13:14" ht="42" customHeight="1">
      <c r="M34" s="24">
        <f t="shared" si="0"/>
        <v>0</v>
      </c>
      <c r="N34" s="24" t="str">
        <f t="shared" si="1"/>
        <v/>
      </c>
    </row>
    <row r="35" spans="13:14" ht="42" customHeight="1">
      <c r="M35" s="24">
        <f t="shared" si="0"/>
        <v>0</v>
      </c>
      <c r="N35" s="24" t="str">
        <f t="shared" si="1"/>
        <v/>
      </c>
    </row>
    <row r="36" spans="13:14" ht="42" customHeight="1">
      <c r="M36" s="24">
        <f t="shared" si="0"/>
        <v>0</v>
      </c>
      <c r="N36" s="24" t="str">
        <f t="shared" si="1"/>
        <v/>
      </c>
    </row>
    <row r="37" spans="13:14" ht="42" customHeight="1">
      <c r="M37" s="24">
        <f t="shared" si="0"/>
        <v>0</v>
      </c>
      <c r="N37" s="24" t="str">
        <f t="shared" si="1"/>
        <v/>
      </c>
    </row>
    <row r="38" spans="13:14" ht="42" customHeight="1">
      <c r="M38" s="24">
        <f t="shared" si="0"/>
        <v>0</v>
      </c>
      <c r="N38" s="24" t="str">
        <f t="shared" si="1"/>
        <v/>
      </c>
    </row>
    <row r="39" spans="13:14" ht="42" customHeight="1">
      <c r="M39" s="24">
        <f t="shared" si="0"/>
        <v>0</v>
      </c>
      <c r="N39" s="24" t="str">
        <f t="shared" si="1"/>
        <v/>
      </c>
    </row>
    <row r="40" spans="13:14" ht="42" customHeight="1">
      <c r="M40" s="24">
        <f t="shared" si="0"/>
        <v>0</v>
      </c>
      <c r="N40" s="24" t="str">
        <f t="shared" si="1"/>
        <v/>
      </c>
    </row>
    <row r="41" spans="13:14" ht="42" customHeight="1">
      <c r="M41" s="24">
        <f t="shared" si="0"/>
        <v>0</v>
      </c>
      <c r="N41" s="24" t="str">
        <f t="shared" si="1"/>
        <v/>
      </c>
    </row>
    <row r="42" spans="13:14" ht="42" customHeight="1">
      <c r="M42" s="24">
        <f t="shared" si="0"/>
        <v>0</v>
      </c>
      <c r="N42" s="24" t="str">
        <f t="shared" si="1"/>
        <v/>
      </c>
    </row>
    <row r="43" spans="13:14" ht="42" customHeight="1">
      <c r="M43" s="24">
        <f t="shared" si="0"/>
        <v>0</v>
      </c>
      <c r="N43" s="24" t="str">
        <f t="shared" si="1"/>
        <v/>
      </c>
    </row>
    <row r="44" spans="13:14" ht="42" customHeight="1">
      <c r="M44" s="24">
        <f t="shared" si="0"/>
        <v>0</v>
      </c>
      <c r="N44" s="24" t="str">
        <f t="shared" si="1"/>
        <v/>
      </c>
    </row>
    <row r="45" spans="13:14" ht="42" customHeight="1">
      <c r="M45" s="24">
        <f t="shared" si="0"/>
        <v>0</v>
      </c>
      <c r="N45" s="24" t="str">
        <f t="shared" si="1"/>
        <v/>
      </c>
    </row>
    <row r="46" spans="13:14" ht="42" customHeight="1">
      <c r="M46" s="24">
        <f t="shared" si="0"/>
        <v>0</v>
      </c>
      <c r="N46" s="24" t="str">
        <f t="shared" si="1"/>
        <v/>
      </c>
    </row>
    <row r="47" spans="13:14" ht="42" customHeight="1">
      <c r="M47" s="24">
        <f t="shared" si="0"/>
        <v>0</v>
      </c>
      <c r="N47" s="24" t="str">
        <f t="shared" si="1"/>
        <v/>
      </c>
    </row>
    <row r="48" spans="13:14" ht="42" customHeight="1">
      <c r="M48" s="24">
        <f t="shared" si="0"/>
        <v>0</v>
      </c>
      <c r="N48" s="24" t="str">
        <f t="shared" si="1"/>
        <v/>
      </c>
    </row>
    <row r="49" spans="12:14" ht="42" customHeight="1">
      <c r="M49" s="24">
        <f t="shared" si="0"/>
        <v>0</v>
      </c>
      <c r="N49" s="24" t="str">
        <f t="shared" si="1"/>
        <v/>
      </c>
    </row>
    <row r="50" spans="12:14" ht="42" customHeight="1">
      <c r="L50" s="93"/>
      <c r="M50" s="24">
        <f t="shared" si="0"/>
        <v>0</v>
      </c>
      <c r="N50" s="24" t="str">
        <f t="shared" si="1"/>
        <v/>
      </c>
    </row>
    <row r="51" spans="12:14" ht="42" customHeight="1">
      <c r="L51" s="93"/>
      <c r="M51" s="24">
        <f t="shared" si="0"/>
        <v>0</v>
      </c>
      <c r="N51" s="24" t="str">
        <f t="shared" si="1"/>
        <v/>
      </c>
    </row>
    <row r="52" spans="12:14" ht="42" customHeight="1">
      <c r="M52" s="24">
        <f t="shared" si="0"/>
        <v>0</v>
      </c>
      <c r="N52" s="24" t="str">
        <f t="shared" si="1"/>
        <v/>
      </c>
    </row>
    <row r="53" spans="12:14" ht="42" customHeight="1">
      <c r="M53" s="24">
        <f t="shared" si="0"/>
        <v>0</v>
      </c>
      <c r="N53" s="24" t="str">
        <f t="shared" si="1"/>
        <v/>
      </c>
    </row>
    <row r="54" spans="12:14" ht="42" customHeight="1">
      <c r="M54" s="24">
        <f t="shared" si="0"/>
        <v>0</v>
      </c>
      <c r="N54" s="24" t="str">
        <f t="shared" si="1"/>
        <v/>
      </c>
    </row>
    <row r="55" spans="12:14" ht="42" customHeight="1">
      <c r="M55" s="24">
        <f t="shared" si="0"/>
        <v>0</v>
      </c>
      <c r="N55" s="24" t="str">
        <f t="shared" si="1"/>
        <v/>
      </c>
    </row>
    <row r="56" spans="12:14" ht="42" customHeight="1">
      <c r="M56" s="24">
        <f t="shared" si="0"/>
        <v>0</v>
      </c>
      <c r="N56" s="24" t="str">
        <f t="shared" si="1"/>
        <v/>
      </c>
    </row>
    <row r="57" spans="12:14" ht="42" customHeight="1">
      <c r="M57" s="24">
        <f t="shared" si="0"/>
        <v>0</v>
      </c>
      <c r="N57" s="24" t="str">
        <f t="shared" si="1"/>
        <v/>
      </c>
    </row>
    <row r="58" spans="12:14" ht="42" customHeight="1">
      <c r="M58" s="24">
        <f t="shared" si="0"/>
        <v>0</v>
      </c>
      <c r="N58" s="24" t="str">
        <f t="shared" si="1"/>
        <v/>
      </c>
    </row>
    <row r="59" spans="12:14" ht="42" customHeight="1">
      <c r="M59" s="24">
        <f t="shared" si="0"/>
        <v>0</v>
      </c>
      <c r="N59" s="24" t="str">
        <f t="shared" si="1"/>
        <v/>
      </c>
    </row>
    <row r="60" spans="12:14" ht="42" customHeight="1">
      <c r="M60" s="24">
        <f t="shared" si="0"/>
        <v>0</v>
      </c>
      <c r="N60" s="24" t="str">
        <f t="shared" si="1"/>
        <v/>
      </c>
    </row>
    <row r="61" spans="12:14" ht="42" customHeight="1">
      <c r="M61" s="24">
        <f t="shared" si="0"/>
        <v>0</v>
      </c>
      <c r="N61" s="24" t="str">
        <f t="shared" si="1"/>
        <v/>
      </c>
    </row>
    <row r="62" spans="12:14" ht="42" customHeight="1">
      <c r="M62" s="24">
        <f t="shared" si="0"/>
        <v>0</v>
      </c>
      <c r="N62" s="24" t="str">
        <f t="shared" si="1"/>
        <v/>
      </c>
    </row>
    <row r="63" spans="12:14" ht="42" customHeight="1">
      <c r="M63" s="24">
        <f t="shared" si="0"/>
        <v>0</v>
      </c>
      <c r="N63" s="24" t="str">
        <f t="shared" si="1"/>
        <v/>
      </c>
    </row>
    <row r="64" spans="12:14" ht="42" customHeight="1">
      <c r="M64" s="24">
        <f t="shared" si="0"/>
        <v>0</v>
      </c>
      <c r="N64" s="24" t="str">
        <f t="shared" si="1"/>
        <v/>
      </c>
    </row>
    <row r="65" spans="13:14" ht="42" customHeight="1">
      <c r="M65" s="24">
        <f t="shared" si="0"/>
        <v>0</v>
      </c>
      <c r="N65" s="24" t="str">
        <f t="shared" si="1"/>
        <v/>
      </c>
    </row>
    <row r="66" spans="13:14" ht="42" customHeight="1">
      <c r="M66" s="24">
        <f t="shared" si="0"/>
        <v>0</v>
      </c>
      <c r="N66" s="24" t="str">
        <f t="shared" si="1"/>
        <v/>
      </c>
    </row>
    <row r="67" spans="13:14" ht="42" customHeight="1">
      <c r="M67" s="24">
        <f t="shared" si="0"/>
        <v>0</v>
      </c>
      <c r="N67" s="24" t="str">
        <f t="shared" si="1"/>
        <v/>
      </c>
    </row>
    <row r="68" spans="13:14" ht="42" customHeight="1">
      <c r="M68" s="24">
        <f t="shared" si="0"/>
        <v>0</v>
      </c>
      <c r="N68" s="24" t="str">
        <f t="shared" si="1"/>
        <v/>
      </c>
    </row>
    <row r="69" spans="13:14" ht="42" customHeight="1">
      <c r="M69" s="24">
        <f t="shared" si="0"/>
        <v>0</v>
      </c>
      <c r="N69" s="24" t="str">
        <f t="shared" si="1"/>
        <v/>
      </c>
    </row>
    <row r="70" spans="13:14" ht="42" customHeight="1">
      <c r="M70" s="24">
        <f t="shared" ref="M70:M133" si="2">IF(ISNUMBER(FIND("/",$B70,1)),MID($B70,1,FIND("/",$B70,1)-1),$B70)</f>
        <v>0</v>
      </c>
      <c r="N70" s="24" t="str">
        <f t="shared" ref="N70:N133" si="3">IF(ISNUMBER(FIND("/",$B70,1)),MID($B70,FIND("/",$B70,1)+1,LEN($B70)),"")</f>
        <v/>
      </c>
    </row>
    <row r="71" spans="13:14" ht="42" customHeight="1">
      <c r="M71" s="24">
        <f t="shared" si="2"/>
        <v>0</v>
      </c>
      <c r="N71" s="24" t="str">
        <f t="shared" si="3"/>
        <v/>
      </c>
    </row>
    <row r="72" spans="13:14" ht="42" customHeight="1">
      <c r="M72" s="24">
        <f t="shared" si="2"/>
        <v>0</v>
      </c>
      <c r="N72" s="24" t="str">
        <f t="shared" si="3"/>
        <v/>
      </c>
    </row>
    <row r="73" spans="13:14" ht="42" customHeight="1">
      <c r="M73" s="24">
        <f t="shared" si="2"/>
        <v>0</v>
      </c>
      <c r="N73" s="24" t="str">
        <f t="shared" si="3"/>
        <v/>
      </c>
    </row>
    <row r="74" spans="13:14" ht="42" customHeight="1">
      <c r="M74" s="24">
        <f t="shared" si="2"/>
        <v>0</v>
      </c>
      <c r="N74" s="24" t="str">
        <f t="shared" si="3"/>
        <v/>
      </c>
    </row>
    <row r="75" spans="13:14" ht="42" customHeight="1">
      <c r="M75" s="24">
        <f t="shared" si="2"/>
        <v>0</v>
      </c>
      <c r="N75" s="24" t="str">
        <f t="shared" si="3"/>
        <v/>
      </c>
    </row>
    <row r="76" spans="13:14" ht="42" customHeight="1">
      <c r="M76" s="24">
        <f t="shared" si="2"/>
        <v>0</v>
      </c>
      <c r="N76" s="24" t="str">
        <f t="shared" si="3"/>
        <v/>
      </c>
    </row>
    <row r="77" spans="13:14" ht="42" customHeight="1">
      <c r="M77" s="24">
        <f t="shared" si="2"/>
        <v>0</v>
      </c>
      <c r="N77" s="24" t="str">
        <f t="shared" si="3"/>
        <v/>
      </c>
    </row>
    <row r="78" spans="13:14" ht="42" customHeight="1">
      <c r="M78" s="24">
        <f t="shared" si="2"/>
        <v>0</v>
      </c>
      <c r="N78" s="24" t="str">
        <f t="shared" si="3"/>
        <v/>
      </c>
    </row>
    <row r="79" spans="13:14" ht="42" customHeight="1">
      <c r="M79" s="24">
        <f t="shared" si="2"/>
        <v>0</v>
      </c>
      <c r="N79" s="24" t="str">
        <f t="shared" si="3"/>
        <v/>
      </c>
    </row>
    <row r="80" spans="13:14" ht="42" customHeight="1">
      <c r="M80" s="24">
        <f t="shared" si="2"/>
        <v>0</v>
      </c>
      <c r="N80" s="24" t="str">
        <f t="shared" si="3"/>
        <v/>
      </c>
    </row>
    <row r="81" spans="12:14" ht="42" customHeight="1">
      <c r="M81" s="24">
        <f t="shared" si="2"/>
        <v>0</v>
      </c>
      <c r="N81" s="24" t="str">
        <f t="shared" si="3"/>
        <v/>
      </c>
    </row>
    <row r="82" spans="12:14" ht="42" customHeight="1">
      <c r="M82" s="24">
        <f t="shared" si="2"/>
        <v>0</v>
      </c>
      <c r="N82" s="24" t="str">
        <f t="shared" si="3"/>
        <v/>
      </c>
    </row>
    <row r="83" spans="12:14" ht="42" customHeight="1">
      <c r="M83" s="24">
        <f t="shared" si="2"/>
        <v>0</v>
      </c>
      <c r="N83" s="24" t="str">
        <f t="shared" si="3"/>
        <v/>
      </c>
    </row>
    <row r="84" spans="12:14" ht="42" customHeight="1">
      <c r="M84" s="24">
        <f t="shared" si="2"/>
        <v>0</v>
      </c>
      <c r="N84" s="24" t="str">
        <f t="shared" si="3"/>
        <v/>
      </c>
    </row>
    <row r="85" spans="12:14" ht="42" customHeight="1">
      <c r="M85" s="24">
        <f t="shared" si="2"/>
        <v>0</v>
      </c>
      <c r="N85" s="24" t="str">
        <f t="shared" si="3"/>
        <v/>
      </c>
    </row>
    <row r="86" spans="12:14" ht="42" customHeight="1">
      <c r="M86" s="24">
        <f t="shared" si="2"/>
        <v>0</v>
      </c>
      <c r="N86" s="24" t="str">
        <f t="shared" si="3"/>
        <v/>
      </c>
    </row>
    <row r="87" spans="12:14" ht="42" customHeight="1">
      <c r="M87" s="24">
        <f t="shared" si="2"/>
        <v>0</v>
      </c>
      <c r="N87" s="24" t="str">
        <f t="shared" si="3"/>
        <v/>
      </c>
    </row>
    <row r="88" spans="12:14" ht="42" customHeight="1">
      <c r="M88" s="24">
        <f t="shared" si="2"/>
        <v>0</v>
      </c>
      <c r="N88" s="24" t="str">
        <f t="shared" si="3"/>
        <v/>
      </c>
    </row>
    <row r="89" spans="12:14" ht="42" customHeight="1">
      <c r="M89" s="24">
        <f t="shared" si="2"/>
        <v>0</v>
      </c>
      <c r="N89" s="24" t="str">
        <f t="shared" si="3"/>
        <v/>
      </c>
    </row>
    <row r="90" spans="12:14" ht="42" customHeight="1">
      <c r="M90" s="24">
        <f t="shared" si="2"/>
        <v>0</v>
      </c>
      <c r="N90" s="24" t="str">
        <f t="shared" si="3"/>
        <v/>
      </c>
    </row>
    <row r="91" spans="12:14" ht="42" customHeight="1">
      <c r="M91" s="24">
        <f t="shared" si="2"/>
        <v>0</v>
      </c>
      <c r="N91" s="24" t="str">
        <f t="shared" si="3"/>
        <v/>
      </c>
    </row>
    <row r="92" spans="12:14" ht="42" customHeight="1">
      <c r="L92" s="94"/>
      <c r="M92" s="24">
        <f t="shared" si="2"/>
        <v>0</v>
      </c>
      <c r="N92" s="24" t="str">
        <f t="shared" si="3"/>
        <v/>
      </c>
    </row>
    <row r="93" spans="12:14" ht="42" customHeight="1">
      <c r="M93" s="24">
        <f t="shared" si="2"/>
        <v>0</v>
      </c>
      <c r="N93" s="24" t="str">
        <f t="shared" si="3"/>
        <v/>
      </c>
    </row>
    <row r="94" spans="12:14" ht="42" customHeight="1">
      <c r="M94" s="24">
        <f t="shared" si="2"/>
        <v>0</v>
      </c>
      <c r="N94" s="24" t="str">
        <f t="shared" si="3"/>
        <v/>
      </c>
    </row>
    <row r="95" spans="12:14" ht="42" customHeight="1">
      <c r="M95" s="24">
        <f t="shared" si="2"/>
        <v>0</v>
      </c>
      <c r="N95" s="24" t="str">
        <f t="shared" si="3"/>
        <v/>
      </c>
    </row>
    <row r="96" spans="12:14" ht="42" customHeight="1">
      <c r="M96" s="24">
        <f t="shared" si="2"/>
        <v>0</v>
      </c>
      <c r="N96" s="24" t="str">
        <f t="shared" si="3"/>
        <v/>
      </c>
    </row>
    <row r="97" spans="13:14" ht="42" customHeight="1">
      <c r="M97" s="24">
        <f t="shared" si="2"/>
        <v>0</v>
      </c>
      <c r="N97" s="24" t="str">
        <f t="shared" si="3"/>
        <v/>
      </c>
    </row>
    <row r="98" spans="13:14" ht="42" customHeight="1">
      <c r="M98" s="24">
        <f t="shared" si="2"/>
        <v>0</v>
      </c>
      <c r="N98" s="24" t="str">
        <f t="shared" si="3"/>
        <v/>
      </c>
    </row>
    <row r="99" spans="13:14" ht="42" customHeight="1">
      <c r="M99" s="24">
        <f t="shared" si="2"/>
        <v>0</v>
      </c>
      <c r="N99" s="24" t="str">
        <f t="shared" si="3"/>
        <v/>
      </c>
    </row>
    <row r="100" spans="13:14" ht="42" customHeight="1">
      <c r="M100" s="24">
        <f t="shared" si="2"/>
        <v>0</v>
      </c>
      <c r="N100" s="24" t="str">
        <f t="shared" si="3"/>
        <v/>
      </c>
    </row>
    <row r="101" spans="13:14" ht="42" customHeight="1">
      <c r="M101" s="24">
        <f t="shared" si="2"/>
        <v>0</v>
      </c>
      <c r="N101" s="24" t="str">
        <f t="shared" si="3"/>
        <v/>
      </c>
    </row>
    <row r="102" spans="13:14" ht="42" customHeight="1">
      <c r="M102" s="24">
        <f t="shared" si="2"/>
        <v>0</v>
      </c>
      <c r="N102" s="24" t="str">
        <f t="shared" si="3"/>
        <v/>
      </c>
    </row>
    <row r="103" spans="13:14" ht="42" customHeight="1">
      <c r="M103" s="24">
        <f t="shared" si="2"/>
        <v>0</v>
      </c>
      <c r="N103" s="24" t="str">
        <f t="shared" si="3"/>
        <v/>
      </c>
    </row>
    <row r="104" spans="13:14" ht="42" customHeight="1">
      <c r="M104" s="24">
        <f t="shared" si="2"/>
        <v>0</v>
      </c>
      <c r="N104" s="24" t="str">
        <f t="shared" si="3"/>
        <v/>
      </c>
    </row>
    <row r="105" spans="13:14" ht="42" customHeight="1">
      <c r="M105" s="24">
        <f t="shared" si="2"/>
        <v>0</v>
      </c>
      <c r="N105" s="24" t="str">
        <f t="shared" si="3"/>
        <v/>
      </c>
    </row>
    <row r="106" spans="13:14" ht="42" customHeight="1">
      <c r="M106" s="24">
        <f t="shared" si="2"/>
        <v>0</v>
      </c>
      <c r="N106" s="24" t="str">
        <f t="shared" si="3"/>
        <v/>
      </c>
    </row>
    <row r="107" spans="13:14" ht="42" customHeight="1">
      <c r="M107" s="24">
        <f t="shared" si="2"/>
        <v>0</v>
      </c>
      <c r="N107" s="24" t="str">
        <f t="shared" si="3"/>
        <v/>
      </c>
    </row>
    <row r="108" spans="13:14" ht="42" customHeight="1">
      <c r="M108" s="24">
        <f t="shared" si="2"/>
        <v>0</v>
      </c>
      <c r="N108" s="24" t="str">
        <f t="shared" si="3"/>
        <v/>
      </c>
    </row>
    <row r="109" spans="13:14" ht="42" customHeight="1">
      <c r="M109" s="24">
        <f t="shared" si="2"/>
        <v>0</v>
      </c>
      <c r="N109" s="24" t="str">
        <f t="shared" si="3"/>
        <v/>
      </c>
    </row>
    <row r="110" spans="13:14" ht="42" customHeight="1">
      <c r="M110" s="24">
        <f t="shared" si="2"/>
        <v>0</v>
      </c>
      <c r="N110" s="24" t="str">
        <f t="shared" si="3"/>
        <v/>
      </c>
    </row>
    <row r="111" spans="13:14" ht="42" customHeight="1">
      <c r="M111" s="24">
        <f t="shared" si="2"/>
        <v>0</v>
      </c>
      <c r="N111" s="24" t="str">
        <f t="shared" si="3"/>
        <v/>
      </c>
    </row>
    <row r="112" spans="13:14" ht="42" customHeight="1">
      <c r="M112" s="24">
        <f t="shared" si="2"/>
        <v>0</v>
      </c>
      <c r="N112" s="24" t="str">
        <f t="shared" si="3"/>
        <v/>
      </c>
    </row>
    <row r="113" spans="13:14" ht="42" customHeight="1">
      <c r="M113" s="24">
        <f t="shared" si="2"/>
        <v>0</v>
      </c>
      <c r="N113" s="24" t="str">
        <f t="shared" si="3"/>
        <v/>
      </c>
    </row>
    <row r="114" spans="13:14" ht="42" customHeight="1">
      <c r="M114" s="24">
        <f t="shared" si="2"/>
        <v>0</v>
      </c>
      <c r="N114" s="24" t="str">
        <f t="shared" si="3"/>
        <v/>
      </c>
    </row>
    <row r="115" spans="13:14" ht="42" customHeight="1">
      <c r="M115" s="24">
        <f t="shared" si="2"/>
        <v>0</v>
      </c>
      <c r="N115" s="24" t="str">
        <f t="shared" si="3"/>
        <v/>
      </c>
    </row>
    <row r="116" spans="13:14" ht="42" customHeight="1">
      <c r="M116" s="24">
        <f t="shared" si="2"/>
        <v>0</v>
      </c>
      <c r="N116" s="24" t="str">
        <f t="shared" si="3"/>
        <v/>
      </c>
    </row>
    <row r="117" spans="13:14" ht="42" customHeight="1">
      <c r="M117" s="24">
        <f t="shared" si="2"/>
        <v>0</v>
      </c>
      <c r="N117" s="24" t="str">
        <f t="shared" si="3"/>
        <v/>
      </c>
    </row>
    <row r="118" spans="13:14" ht="42" customHeight="1">
      <c r="M118" s="24">
        <f t="shared" si="2"/>
        <v>0</v>
      </c>
      <c r="N118" s="24" t="str">
        <f t="shared" si="3"/>
        <v/>
      </c>
    </row>
    <row r="119" spans="13:14" ht="42" customHeight="1">
      <c r="M119" s="24">
        <f t="shared" si="2"/>
        <v>0</v>
      </c>
      <c r="N119" s="24" t="str">
        <f t="shared" si="3"/>
        <v/>
      </c>
    </row>
    <row r="120" spans="13:14" ht="42" customHeight="1">
      <c r="M120" s="24">
        <f t="shared" si="2"/>
        <v>0</v>
      </c>
      <c r="N120" s="24" t="str">
        <f t="shared" si="3"/>
        <v/>
      </c>
    </row>
    <row r="121" spans="13:14" ht="42" customHeight="1">
      <c r="M121" s="24">
        <f t="shared" si="2"/>
        <v>0</v>
      </c>
      <c r="N121" s="24" t="str">
        <f t="shared" si="3"/>
        <v/>
      </c>
    </row>
    <row r="122" spans="13:14" ht="42" customHeight="1">
      <c r="M122" s="24">
        <f t="shared" si="2"/>
        <v>0</v>
      </c>
      <c r="N122" s="24" t="str">
        <f t="shared" si="3"/>
        <v/>
      </c>
    </row>
    <row r="123" spans="13:14" ht="42" customHeight="1">
      <c r="M123" s="24">
        <f t="shared" si="2"/>
        <v>0</v>
      </c>
      <c r="N123" s="24" t="str">
        <f t="shared" si="3"/>
        <v/>
      </c>
    </row>
    <row r="124" spans="13:14" ht="42" customHeight="1">
      <c r="M124" s="24">
        <f t="shared" si="2"/>
        <v>0</v>
      </c>
      <c r="N124" s="24" t="str">
        <f t="shared" si="3"/>
        <v/>
      </c>
    </row>
    <row r="125" spans="13:14" ht="42" customHeight="1">
      <c r="M125" s="24">
        <f t="shared" si="2"/>
        <v>0</v>
      </c>
      <c r="N125" s="24" t="str">
        <f t="shared" si="3"/>
        <v/>
      </c>
    </row>
    <row r="126" spans="13:14" ht="42" customHeight="1">
      <c r="M126" s="24">
        <f t="shared" si="2"/>
        <v>0</v>
      </c>
      <c r="N126" s="24" t="str">
        <f t="shared" si="3"/>
        <v/>
      </c>
    </row>
    <row r="127" spans="13:14" ht="42" customHeight="1">
      <c r="M127" s="24">
        <f t="shared" si="2"/>
        <v>0</v>
      </c>
      <c r="N127" s="24" t="str">
        <f t="shared" si="3"/>
        <v/>
      </c>
    </row>
    <row r="128" spans="13:14" ht="42" customHeight="1">
      <c r="M128" s="24">
        <f t="shared" si="2"/>
        <v>0</v>
      </c>
      <c r="N128" s="24" t="str">
        <f t="shared" si="3"/>
        <v/>
      </c>
    </row>
    <row r="129" spans="13:14" ht="42" customHeight="1">
      <c r="M129" s="24">
        <f t="shared" si="2"/>
        <v>0</v>
      </c>
      <c r="N129" s="24" t="str">
        <f t="shared" si="3"/>
        <v/>
      </c>
    </row>
    <row r="130" spans="13:14" ht="42" customHeight="1">
      <c r="M130" s="24">
        <f t="shared" si="2"/>
        <v>0</v>
      </c>
      <c r="N130" s="24" t="str">
        <f t="shared" si="3"/>
        <v/>
      </c>
    </row>
    <row r="131" spans="13:14" ht="42" customHeight="1">
      <c r="M131" s="24">
        <f t="shared" si="2"/>
        <v>0</v>
      </c>
      <c r="N131" s="24" t="str">
        <f t="shared" si="3"/>
        <v/>
      </c>
    </row>
    <row r="132" spans="13:14" ht="42" customHeight="1">
      <c r="M132" s="24">
        <f t="shared" si="2"/>
        <v>0</v>
      </c>
      <c r="N132" s="24" t="str">
        <f t="shared" si="3"/>
        <v/>
      </c>
    </row>
    <row r="133" spans="13:14" ht="42" customHeight="1">
      <c r="M133" s="24">
        <f t="shared" si="2"/>
        <v>0</v>
      </c>
      <c r="N133" s="24" t="str">
        <f t="shared" si="3"/>
        <v/>
      </c>
    </row>
    <row r="134" spans="13:14" ht="42" customHeight="1">
      <c r="M134" s="24">
        <f t="shared" ref="M134:M197" si="4">IF(ISNUMBER(FIND("/",$B134,1)),MID($B134,1,FIND("/",$B134,1)-1),$B134)</f>
        <v>0</v>
      </c>
      <c r="N134" s="24" t="str">
        <f t="shared" ref="N134:N197" si="5">IF(ISNUMBER(FIND("/",$B134,1)),MID($B134,FIND("/",$B134,1)+1,LEN($B134)),"")</f>
        <v/>
      </c>
    </row>
    <row r="135" spans="13:14" ht="42" customHeight="1">
      <c r="M135" s="24">
        <f t="shared" si="4"/>
        <v>0</v>
      </c>
      <c r="N135" s="24" t="str">
        <f t="shared" si="5"/>
        <v/>
      </c>
    </row>
    <row r="136" spans="13:14" ht="42" customHeight="1">
      <c r="M136" s="24">
        <f t="shared" si="4"/>
        <v>0</v>
      </c>
      <c r="N136" s="24" t="str">
        <f t="shared" si="5"/>
        <v/>
      </c>
    </row>
    <row r="137" spans="13:14" ht="42" customHeight="1">
      <c r="M137" s="24">
        <f t="shared" si="4"/>
        <v>0</v>
      </c>
      <c r="N137" s="24" t="str">
        <f t="shared" si="5"/>
        <v/>
      </c>
    </row>
    <row r="138" spans="13:14" ht="42" customHeight="1">
      <c r="M138" s="24">
        <f t="shared" si="4"/>
        <v>0</v>
      </c>
      <c r="N138" s="24" t="str">
        <f t="shared" si="5"/>
        <v/>
      </c>
    </row>
    <row r="139" spans="13:14" ht="42" customHeight="1">
      <c r="M139" s="24">
        <f t="shared" si="4"/>
        <v>0</v>
      </c>
      <c r="N139" s="24" t="str">
        <f t="shared" si="5"/>
        <v/>
      </c>
    </row>
    <row r="140" spans="13:14" ht="42" customHeight="1">
      <c r="M140" s="24">
        <f t="shared" si="4"/>
        <v>0</v>
      </c>
      <c r="N140" s="24" t="str">
        <f t="shared" si="5"/>
        <v/>
      </c>
    </row>
    <row r="141" spans="13:14" ht="42" customHeight="1">
      <c r="M141" s="24">
        <f t="shared" si="4"/>
        <v>0</v>
      </c>
      <c r="N141" s="24" t="str">
        <f t="shared" si="5"/>
        <v/>
      </c>
    </row>
    <row r="142" spans="13:14" ht="42" customHeight="1">
      <c r="M142" s="24">
        <f t="shared" si="4"/>
        <v>0</v>
      </c>
      <c r="N142" s="24" t="str">
        <f t="shared" si="5"/>
        <v/>
      </c>
    </row>
    <row r="143" spans="13:14" ht="42" customHeight="1">
      <c r="M143" s="24">
        <f t="shared" si="4"/>
        <v>0</v>
      </c>
      <c r="N143" s="24" t="str">
        <f t="shared" si="5"/>
        <v/>
      </c>
    </row>
    <row r="144" spans="13:14" ht="42" customHeight="1">
      <c r="M144" s="24">
        <f t="shared" si="4"/>
        <v>0</v>
      </c>
      <c r="N144" s="24" t="str">
        <f t="shared" si="5"/>
        <v/>
      </c>
    </row>
    <row r="145" spans="13:14" ht="42" customHeight="1">
      <c r="M145" s="24">
        <f t="shared" si="4"/>
        <v>0</v>
      </c>
      <c r="N145" s="24" t="str">
        <f t="shared" si="5"/>
        <v/>
      </c>
    </row>
    <row r="146" spans="13:14" ht="42" customHeight="1">
      <c r="M146" s="24">
        <f t="shared" si="4"/>
        <v>0</v>
      </c>
      <c r="N146" s="24" t="str">
        <f t="shared" si="5"/>
        <v/>
      </c>
    </row>
    <row r="147" spans="13:14" ht="42" customHeight="1">
      <c r="M147" s="24">
        <f t="shared" si="4"/>
        <v>0</v>
      </c>
      <c r="N147" s="24" t="str">
        <f t="shared" si="5"/>
        <v/>
      </c>
    </row>
    <row r="148" spans="13:14" ht="42" customHeight="1">
      <c r="M148" s="24">
        <f t="shared" si="4"/>
        <v>0</v>
      </c>
      <c r="N148" s="24" t="str">
        <f t="shared" si="5"/>
        <v/>
      </c>
    </row>
    <row r="149" spans="13:14" ht="42" customHeight="1">
      <c r="M149" s="24">
        <f t="shared" si="4"/>
        <v>0</v>
      </c>
      <c r="N149" s="24" t="str">
        <f t="shared" si="5"/>
        <v/>
      </c>
    </row>
    <row r="150" spans="13:14" ht="42" customHeight="1">
      <c r="M150" s="24">
        <f t="shared" si="4"/>
        <v>0</v>
      </c>
      <c r="N150" s="24" t="str">
        <f t="shared" si="5"/>
        <v/>
      </c>
    </row>
    <row r="151" spans="13:14" ht="42" customHeight="1">
      <c r="M151" s="24">
        <f t="shared" si="4"/>
        <v>0</v>
      </c>
      <c r="N151" s="24" t="str">
        <f t="shared" si="5"/>
        <v/>
      </c>
    </row>
    <row r="152" spans="13:14" ht="42" customHeight="1">
      <c r="M152" s="24">
        <f t="shared" si="4"/>
        <v>0</v>
      </c>
      <c r="N152" s="24" t="str">
        <f t="shared" si="5"/>
        <v/>
      </c>
    </row>
    <row r="153" spans="13:14" ht="42" customHeight="1">
      <c r="M153" s="24">
        <f t="shared" si="4"/>
        <v>0</v>
      </c>
      <c r="N153" s="24" t="str">
        <f t="shared" si="5"/>
        <v/>
      </c>
    </row>
    <row r="154" spans="13:14" ht="42" customHeight="1">
      <c r="M154" s="24">
        <f t="shared" si="4"/>
        <v>0</v>
      </c>
      <c r="N154" s="24" t="str">
        <f t="shared" si="5"/>
        <v/>
      </c>
    </row>
    <row r="155" spans="13:14" ht="42" customHeight="1">
      <c r="M155" s="24">
        <f t="shared" si="4"/>
        <v>0</v>
      </c>
      <c r="N155" s="24" t="str">
        <f t="shared" si="5"/>
        <v/>
      </c>
    </row>
    <row r="156" spans="13:14" ht="42" customHeight="1">
      <c r="M156" s="24">
        <f t="shared" si="4"/>
        <v>0</v>
      </c>
      <c r="N156" s="24" t="str">
        <f t="shared" si="5"/>
        <v/>
      </c>
    </row>
    <row r="157" spans="13:14" ht="42" customHeight="1">
      <c r="M157" s="24">
        <f t="shared" si="4"/>
        <v>0</v>
      </c>
      <c r="N157" s="24" t="str">
        <f t="shared" si="5"/>
        <v/>
      </c>
    </row>
    <row r="158" spans="13:14" ht="42" customHeight="1">
      <c r="M158" s="24">
        <f t="shared" si="4"/>
        <v>0</v>
      </c>
      <c r="N158" s="24" t="str">
        <f t="shared" si="5"/>
        <v/>
      </c>
    </row>
    <row r="159" spans="13:14" ht="42" customHeight="1">
      <c r="M159" s="24">
        <f t="shared" si="4"/>
        <v>0</v>
      </c>
      <c r="N159" s="24" t="str">
        <f t="shared" si="5"/>
        <v/>
      </c>
    </row>
    <row r="160" spans="13:14" ht="42" customHeight="1">
      <c r="M160" s="24">
        <f t="shared" si="4"/>
        <v>0</v>
      </c>
      <c r="N160" s="24" t="str">
        <f t="shared" si="5"/>
        <v/>
      </c>
    </row>
    <row r="161" spans="12:14" ht="42" customHeight="1">
      <c r="M161" s="24">
        <f t="shared" si="4"/>
        <v>0</v>
      </c>
      <c r="N161" s="24" t="str">
        <f t="shared" si="5"/>
        <v/>
      </c>
    </row>
    <row r="162" spans="12:14" ht="42" customHeight="1">
      <c r="M162" s="24">
        <f t="shared" si="4"/>
        <v>0</v>
      </c>
      <c r="N162" s="24" t="str">
        <f t="shared" si="5"/>
        <v/>
      </c>
    </row>
    <row r="163" spans="12:14" ht="42" customHeight="1">
      <c r="M163" s="24">
        <f t="shared" si="4"/>
        <v>0</v>
      </c>
      <c r="N163" s="24" t="str">
        <f t="shared" si="5"/>
        <v/>
      </c>
    </row>
    <row r="164" spans="12:14" ht="42" customHeight="1">
      <c r="M164" s="24">
        <f t="shared" si="4"/>
        <v>0</v>
      </c>
      <c r="N164" s="24" t="str">
        <f t="shared" si="5"/>
        <v/>
      </c>
    </row>
    <row r="165" spans="12:14" ht="42" customHeight="1">
      <c r="M165" s="24">
        <f t="shared" si="4"/>
        <v>0</v>
      </c>
      <c r="N165" s="24" t="str">
        <f t="shared" si="5"/>
        <v/>
      </c>
    </row>
    <row r="166" spans="12:14" ht="42" customHeight="1">
      <c r="M166" s="24">
        <f t="shared" si="4"/>
        <v>0</v>
      </c>
      <c r="N166" s="24" t="str">
        <f t="shared" si="5"/>
        <v/>
      </c>
    </row>
    <row r="167" spans="12:14" ht="42" customHeight="1">
      <c r="M167" s="24">
        <f t="shared" si="4"/>
        <v>0</v>
      </c>
      <c r="N167" s="24" t="str">
        <f t="shared" si="5"/>
        <v/>
      </c>
    </row>
    <row r="168" spans="12:14" ht="42" customHeight="1">
      <c r="M168" s="24">
        <f t="shared" si="4"/>
        <v>0</v>
      </c>
      <c r="N168" s="24" t="str">
        <f t="shared" si="5"/>
        <v/>
      </c>
    </row>
    <row r="169" spans="12:14" ht="42" customHeight="1">
      <c r="M169" s="24">
        <f t="shared" si="4"/>
        <v>0</v>
      </c>
      <c r="N169" s="24" t="str">
        <f t="shared" si="5"/>
        <v/>
      </c>
    </row>
    <row r="170" spans="12:14" ht="42" customHeight="1">
      <c r="M170" s="24">
        <f t="shared" si="4"/>
        <v>0</v>
      </c>
      <c r="N170" s="24" t="str">
        <f t="shared" si="5"/>
        <v/>
      </c>
    </row>
    <row r="171" spans="12:14" ht="42" customHeight="1">
      <c r="M171" s="24">
        <f t="shared" si="4"/>
        <v>0</v>
      </c>
      <c r="N171" s="24" t="str">
        <f t="shared" si="5"/>
        <v/>
      </c>
    </row>
    <row r="172" spans="12:14" ht="42" customHeight="1">
      <c r="M172" s="24">
        <f t="shared" si="4"/>
        <v>0</v>
      </c>
      <c r="N172" s="24" t="str">
        <f t="shared" si="5"/>
        <v/>
      </c>
    </row>
    <row r="173" spans="12:14" ht="42" customHeight="1">
      <c r="L173" s="26"/>
      <c r="M173" s="24">
        <f t="shared" si="4"/>
        <v>0</v>
      </c>
      <c r="N173" s="24" t="str">
        <f t="shared" si="5"/>
        <v/>
      </c>
    </row>
    <row r="174" spans="12:14" ht="42" customHeight="1">
      <c r="L174" s="26"/>
      <c r="M174" s="24">
        <f t="shared" si="4"/>
        <v>0</v>
      </c>
      <c r="N174" s="24" t="str">
        <f t="shared" si="5"/>
        <v/>
      </c>
    </row>
    <row r="175" spans="12:14" ht="42" customHeight="1">
      <c r="L175" s="26"/>
      <c r="M175" s="24">
        <f t="shared" si="4"/>
        <v>0</v>
      </c>
      <c r="N175" s="24" t="str">
        <f t="shared" si="5"/>
        <v/>
      </c>
    </row>
    <row r="176" spans="12:14" ht="42" customHeight="1">
      <c r="L176" s="26"/>
      <c r="M176" s="24">
        <f t="shared" si="4"/>
        <v>0</v>
      </c>
      <c r="N176" s="24" t="str">
        <f t="shared" si="5"/>
        <v/>
      </c>
    </row>
    <row r="177" spans="12:14" ht="42" customHeight="1">
      <c r="L177" s="26"/>
      <c r="M177" s="24">
        <f t="shared" si="4"/>
        <v>0</v>
      </c>
      <c r="N177" s="24" t="str">
        <f t="shared" si="5"/>
        <v/>
      </c>
    </row>
    <row r="178" spans="12:14" ht="42" customHeight="1">
      <c r="L178" s="26"/>
      <c r="M178" s="24">
        <f t="shared" si="4"/>
        <v>0</v>
      </c>
      <c r="N178" s="24" t="str">
        <f t="shared" si="5"/>
        <v/>
      </c>
    </row>
    <row r="179" spans="12:14" ht="42" customHeight="1">
      <c r="L179" s="26"/>
      <c r="M179" s="24">
        <f t="shared" si="4"/>
        <v>0</v>
      </c>
      <c r="N179" s="24" t="str">
        <f t="shared" si="5"/>
        <v/>
      </c>
    </row>
    <row r="180" spans="12:14" ht="42" customHeight="1">
      <c r="L180" s="26"/>
      <c r="M180" s="24">
        <f t="shared" si="4"/>
        <v>0</v>
      </c>
      <c r="N180" s="24" t="str">
        <f t="shared" si="5"/>
        <v/>
      </c>
    </row>
    <row r="181" spans="12:14" ht="42" customHeight="1">
      <c r="L181" s="26"/>
      <c r="M181" s="24">
        <f t="shared" si="4"/>
        <v>0</v>
      </c>
      <c r="N181" s="24" t="str">
        <f t="shared" si="5"/>
        <v/>
      </c>
    </row>
    <row r="182" spans="12:14" ht="42" customHeight="1">
      <c r="L182" s="26"/>
      <c r="M182" s="24">
        <f t="shared" si="4"/>
        <v>0</v>
      </c>
      <c r="N182" s="24" t="str">
        <f t="shared" si="5"/>
        <v/>
      </c>
    </row>
    <row r="183" spans="12:14" ht="42" customHeight="1">
      <c r="L183" s="26"/>
      <c r="M183" s="24">
        <f t="shared" si="4"/>
        <v>0</v>
      </c>
      <c r="N183" s="24" t="str">
        <f t="shared" si="5"/>
        <v/>
      </c>
    </row>
    <row r="184" spans="12:14" ht="42" customHeight="1">
      <c r="L184" s="26"/>
      <c r="M184" s="24">
        <f t="shared" si="4"/>
        <v>0</v>
      </c>
      <c r="N184" s="24" t="str">
        <f t="shared" si="5"/>
        <v/>
      </c>
    </row>
    <row r="185" spans="12:14" ht="42" customHeight="1">
      <c r="L185" s="26"/>
      <c r="M185" s="24">
        <f t="shared" si="4"/>
        <v>0</v>
      </c>
      <c r="N185" s="24" t="str">
        <f t="shared" si="5"/>
        <v/>
      </c>
    </row>
    <row r="186" spans="12:14" ht="42" customHeight="1">
      <c r="L186" s="26"/>
      <c r="M186" s="24">
        <f t="shared" si="4"/>
        <v>0</v>
      </c>
      <c r="N186" s="24" t="str">
        <f t="shared" si="5"/>
        <v/>
      </c>
    </row>
    <row r="187" spans="12:14" ht="42" customHeight="1">
      <c r="L187" s="26"/>
      <c r="M187" s="24">
        <f t="shared" si="4"/>
        <v>0</v>
      </c>
      <c r="N187" s="24" t="str">
        <f t="shared" si="5"/>
        <v/>
      </c>
    </row>
    <row r="188" spans="12:14" ht="42" customHeight="1">
      <c r="L188" s="26"/>
      <c r="M188" s="24">
        <f t="shared" si="4"/>
        <v>0</v>
      </c>
      <c r="N188" s="24" t="str">
        <f t="shared" si="5"/>
        <v/>
      </c>
    </row>
    <row r="189" spans="12:14" ht="42" customHeight="1">
      <c r="L189" s="26"/>
      <c r="M189" s="24">
        <f t="shared" si="4"/>
        <v>0</v>
      </c>
      <c r="N189" s="24" t="str">
        <f t="shared" si="5"/>
        <v/>
      </c>
    </row>
    <row r="190" spans="12:14" ht="42" customHeight="1">
      <c r="L190" s="26"/>
      <c r="M190" s="24">
        <f t="shared" si="4"/>
        <v>0</v>
      </c>
      <c r="N190" s="24" t="str">
        <f t="shared" si="5"/>
        <v/>
      </c>
    </row>
    <row r="191" spans="12:14" ht="42" customHeight="1">
      <c r="L191" s="26"/>
      <c r="M191" s="24">
        <f t="shared" si="4"/>
        <v>0</v>
      </c>
      <c r="N191" s="24" t="str">
        <f t="shared" si="5"/>
        <v/>
      </c>
    </row>
    <row r="192" spans="12:14" ht="42" customHeight="1">
      <c r="L192" s="26"/>
      <c r="M192" s="24">
        <f t="shared" si="4"/>
        <v>0</v>
      </c>
      <c r="N192" s="24" t="str">
        <f t="shared" si="5"/>
        <v/>
      </c>
    </row>
    <row r="193" spans="12:14" ht="42" customHeight="1">
      <c r="L193" s="26"/>
      <c r="M193" s="24">
        <f t="shared" si="4"/>
        <v>0</v>
      </c>
      <c r="N193" s="24" t="str">
        <f t="shared" si="5"/>
        <v/>
      </c>
    </row>
    <row r="194" spans="12:14" ht="42" customHeight="1">
      <c r="L194" s="95"/>
      <c r="M194" s="24">
        <f t="shared" si="4"/>
        <v>0</v>
      </c>
      <c r="N194" s="24" t="str">
        <f t="shared" si="5"/>
        <v/>
      </c>
    </row>
    <row r="195" spans="12:14" ht="42" customHeight="1">
      <c r="L195" s="95"/>
      <c r="M195" s="24">
        <f t="shared" si="4"/>
        <v>0</v>
      </c>
      <c r="N195" s="24" t="str">
        <f t="shared" si="5"/>
        <v/>
      </c>
    </row>
    <row r="196" spans="12:14" ht="42" customHeight="1">
      <c r="L196" s="95"/>
      <c r="M196" s="24">
        <f t="shared" si="4"/>
        <v>0</v>
      </c>
      <c r="N196" s="24" t="str">
        <f t="shared" si="5"/>
        <v/>
      </c>
    </row>
    <row r="197" spans="12:14" ht="42" customHeight="1">
      <c r="L197" s="95"/>
      <c r="M197" s="24">
        <f t="shared" si="4"/>
        <v>0</v>
      </c>
      <c r="N197" s="24" t="str">
        <f t="shared" si="5"/>
        <v/>
      </c>
    </row>
    <row r="198" spans="12:14" ht="42" customHeight="1">
      <c r="L198" s="95"/>
      <c r="M198" s="24">
        <f t="shared" ref="M198:M261" si="6">IF(ISNUMBER(FIND("/",$B198,1)),MID($B198,1,FIND("/",$B198,1)-1),$B198)</f>
        <v>0</v>
      </c>
      <c r="N198" s="24" t="str">
        <f t="shared" ref="N198:N261" si="7">IF(ISNUMBER(FIND("/",$B198,1)),MID($B198,FIND("/",$B198,1)+1,LEN($B198)),"")</f>
        <v/>
      </c>
    </row>
    <row r="199" spans="12:14" ht="42" customHeight="1">
      <c r="L199" s="95"/>
      <c r="M199" s="24">
        <f t="shared" si="6"/>
        <v>0</v>
      </c>
      <c r="N199" s="24" t="str">
        <f t="shared" si="7"/>
        <v/>
      </c>
    </row>
    <row r="200" spans="12:14" ht="42" customHeight="1">
      <c r="L200" s="95"/>
      <c r="M200" s="24">
        <f t="shared" si="6"/>
        <v>0</v>
      </c>
      <c r="N200" s="24" t="str">
        <f t="shared" si="7"/>
        <v/>
      </c>
    </row>
    <row r="201" spans="12:14" ht="42" customHeight="1">
      <c r="L201" s="95"/>
      <c r="M201" s="24">
        <f t="shared" si="6"/>
        <v>0</v>
      </c>
      <c r="N201" s="24" t="str">
        <f t="shared" si="7"/>
        <v/>
      </c>
    </row>
    <row r="202" spans="12:14" ht="42" customHeight="1">
      <c r="L202" s="95"/>
      <c r="M202" s="24">
        <f t="shared" si="6"/>
        <v>0</v>
      </c>
      <c r="N202" s="24" t="str">
        <f t="shared" si="7"/>
        <v/>
      </c>
    </row>
    <row r="203" spans="12:14" ht="42" customHeight="1">
      <c r="L203" s="95"/>
      <c r="M203" s="24">
        <f t="shared" si="6"/>
        <v>0</v>
      </c>
      <c r="N203" s="24" t="str">
        <f t="shared" si="7"/>
        <v/>
      </c>
    </row>
    <row r="204" spans="12:14" ht="42" customHeight="1">
      <c r="L204" s="95"/>
      <c r="M204" s="24">
        <f t="shared" si="6"/>
        <v>0</v>
      </c>
      <c r="N204" s="24" t="str">
        <f t="shared" si="7"/>
        <v/>
      </c>
    </row>
    <row r="205" spans="12:14" ht="42" customHeight="1">
      <c r="L205" s="95"/>
      <c r="M205" s="24">
        <f t="shared" si="6"/>
        <v>0</v>
      </c>
      <c r="N205" s="24" t="str">
        <f t="shared" si="7"/>
        <v/>
      </c>
    </row>
    <row r="206" spans="12:14" ht="42" customHeight="1">
      <c r="L206" s="95"/>
      <c r="M206" s="24">
        <f t="shared" si="6"/>
        <v>0</v>
      </c>
      <c r="N206" s="24" t="str">
        <f t="shared" si="7"/>
        <v/>
      </c>
    </row>
    <row r="207" spans="12:14" ht="42" customHeight="1">
      <c r="L207" s="95"/>
      <c r="M207" s="24">
        <f t="shared" si="6"/>
        <v>0</v>
      </c>
      <c r="N207" s="24" t="str">
        <f t="shared" si="7"/>
        <v/>
      </c>
    </row>
    <row r="208" spans="12:14" ht="42" customHeight="1">
      <c r="L208" s="95"/>
      <c r="M208" s="24">
        <f t="shared" si="6"/>
        <v>0</v>
      </c>
      <c r="N208" s="24" t="str">
        <f t="shared" si="7"/>
        <v/>
      </c>
    </row>
    <row r="209" spans="12:14" ht="42" customHeight="1">
      <c r="L209" s="95"/>
      <c r="M209" s="24">
        <f t="shared" si="6"/>
        <v>0</v>
      </c>
      <c r="N209" s="24" t="str">
        <f t="shared" si="7"/>
        <v/>
      </c>
    </row>
    <row r="210" spans="12:14" ht="42" customHeight="1">
      <c r="L210" s="95"/>
      <c r="M210" s="24">
        <f t="shared" si="6"/>
        <v>0</v>
      </c>
      <c r="N210" s="24" t="str">
        <f t="shared" si="7"/>
        <v/>
      </c>
    </row>
    <row r="211" spans="12:14" ht="42" customHeight="1">
      <c r="L211" s="95"/>
      <c r="M211" s="24">
        <f t="shared" si="6"/>
        <v>0</v>
      </c>
      <c r="N211" s="24" t="str">
        <f t="shared" si="7"/>
        <v/>
      </c>
    </row>
    <row r="212" spans="12:14" ht="42" customHeight="1">
      <c r="L212" s="95"/>
      <c r="M212" s="24">
        <f t="shared" si="6"/>
        <v>0</v>
      </c>
      <c r="N212" s="24" t="str">
        <f t="shared" si="7"/>
        <v/>
      </c>
    </row>
    <row r="213" spans="12:14" ht="42" customHeight="1">
      <c r="L213" s="95"/>
      <c r="M213" s="24">
        <f t="shared" si="6"/>
        <v>0</v>
      </c>
      <c r="N213" s="24" t="str">
        <f t="shared" si="7"/>
        <v/>
      </c>
    </row>
    <row r="214" spans="12:14" ht="42" customHeight="1">
      <c r="L214" s="95"/>
      <c r="M214" s="24">
        <f t="shared" si="6"/>
        <v>0</v>
      </c>
      <c r="N214" s="24" t="str">
        <f t="shared" si="7"/>
        <v/>
      </c>
    </row>
    <row r="215" spans="12:14" ht="42" customHeight="1">
      <c r="L215" s="95"/>
      <c r="M215" s="24">
        <f t="shared" si="6"/>
        <v>0</v>
      </c>
      <c r="N215" s="24" t="str">
        <f t="shared" si="7"/>
        <v/>
      </c>
    </row>
    <row r="216" spans="12:14" ht="42" customHeight="1">
      <c r="L216" s="26"/>
      <c r="M216" s="24">
        <f t="shared" si="6"/>
        <v>0</v>
      </c>
      <c r="N216" s="24" t="str">
        <f t="shared" si="7"/>
        <v/>
      </c>
    </row>
    <row r="217" spans="12:14" ht="42" customHeight="1">
      <c r="L217" s="26"/>
      <c r="M217" s="24">
        <f t="shared" si="6"/>
        <v>0</v>
      </c>
      <c r="N217" s="24" t="str">
        <f t="shared" si="7"/>
        <v/>
      </c>
    </row>
    <row r="218" spans="12:14" ht="42" customHeight="1">
      <c r="L218" s="26"/>
      <c r="M218" s="24">
        <f t="shared" si="6"/>
        <v>0</v>
      </c>
      <c r="N218" s="24" t="str">
        <f t="shared" si="7"/>
        <v/>
      </c>
    </row>
    <row r="219" spans="12:14" ht="42" customHeight="1">
      <c r="L219" s="26"/>
      <c r="M219" s="24">
        <f t="shared" si="6"/>
        <v>0</v>
      </c>
      <c r="N219" s="24" t="str">
        <f t="shared" si="7"/>
        <v/>
      </c>
    </row>
    <row r="220" spans="12:14" ht="42" customHeight="1">
      <c r="L220" s="26"/>
      <c r="M220" s="24">
        <f t="shared" si="6"/>
        <v>0</v>
      </c>
      <c r="N220" s="24" t="str">
        <f t="shared" si="7"/>
        <v/>
      </c>
    </row>
    <row r="221" spans="12:14" ht="42" customHeight="1">
      <c r="L221" s="26"/>
      <c r="M221" s="24">
        <f t="shared" si="6"/>
        <v>0</v>
      </c>
      <c r="N221" s="24" t="str">
        <f t="shared" si="7"/>
        <v/>
      </c>
    </row>
    <row r="222" spans="12:14" ht="42" customHeight="1">
      <c r="L222" s="26"/>
      <c r="M222" s="24">
        <f t="shared" si="6"/>
        <v>0</v>
      </c>
      <c r="N222" s="24" t="str">
        <f t="shared" si="7"/>
        <v/>
      </c>
    </row>
    <row r="223" spans="12:14" ht="42" customHeight="1">
      <c r="M223" s="24">
        <f t="shared" si="6"/>
        <v>0</v>
      </c>
      <c r="N223" s="24" t="str">
        <f t="shared" si="7"/>
        <v/>
      </c>
    </row>
    <row r="224" spans="12:14" ht="42" customHeight="1">
      <c r="M224" s="24">
        <f t="shared" si="6"/>
        <v>0</v>
      </c>
      <c r="N224" s="24" t="str">
        <f t="shared" si="7"/>
        <v/>
      </c>
    </row>
    <row r="225" spans="13:14" ht="42" customHeight="1">
      <c r="M225" s="24">
        <f t="shared" si="6"/>
        <v>0</v>
      </c>
      <c r="N225" s="24" t="str">
        <f t="shared" si="7"/>
        <v/>
      </c>
    </row>
    <row r="226" spans="13:14" ht="42" customHeight="1">
      <c r="M226" s="24">
        <f t="shared" si="6"/>
        <v>0</v>
      </c>
      <c r="N226" s="24" t="str">
        <f t="shared" si="7"/>
        <v/>
      </c>
    </row>
    <row r="227" spans="13:14" ht="42" customHeight="1">
      <c r="M227" s="24">
        <f t="shared" si="6"/>
        <v>0</v>
      </c>
      <c r="N227" s="24" t="str">
        <f t="shared" si="7"/>
        <v/>
      </c>
    </row>
    <row r="228" spans="13:14" ht="42" customHeight="1">
      <c r="M228" s="24">
        <f t="shared" si="6"/>
        <v>0</v>
      </c>
      <c r="N228" s="24" t="str">
        <f t="shared" si="7"/>
        <v/>
      </c>
    </row>
    <row r="229" spans="13:14" ht="42" customHeight="1">
      <c r="M229" s="24">
        <f t="shared" si="6"/>
        <v>0</v>
      </c>
      <c r="N229" s="24" t="str">
        <f t="shared" si="7"/>
        <v/>
      </c>
    </row>
    <row r="230" spans="13:14" ht="42" customHeight="1">
      <c r="M230" s="24">
        <f t="shared" si="6"/>
        <v>0</v>
      </c>
      <c r="N230" s="24" t="str">
        <f t="shared" si="7"/>
        <v/>
      </c>
    </row>
    <row r="231" spans="13:14" ht="42" customHeight="1">
      <c r="M231" s="24">
        <f t="shared" si="6"/>
        <v>0</v>
      </c>
      <c r="N231" s="24" t="str">
        <f t="shared" si="7"/>
        <v/>
      </c>
    </row>
    <row r="232" spans="13:14" ht="42" customHeight="1">
      <c r="M232" s="24">
        <f t="shared" si="6"/>
        <v>0</v>
      </c>
      <c r="N232" s="24" t="str">
        <f t="shared" si="7"/>
        <v/>
      </c>
    </row>
    <row r="233" spans="13:14" ht="42" customHeight="1">
      <c r="M233" s="24">
        <f t="shared" si="6"/>
        <v>0</v>
      </c>
      <c r="N233" s="24" t="str">
        <f t="shared" si="7"/>
        <v/>
      </c>
    </row>
    <row r="234" spans="13:14" ht="42" customHeight="1">
      <c r="M234" s="24">
        <f t="shared" si="6"/>
        <v>0</v>
      </c>
      <c r="N234" s="24" t="str">
        <f t="shared" si="7"/>
        <v/>
      </c>
    </row>
    <row r="235" spans="13:14" ht="42" customHeight="1">
      <c r="M235" s="24">
        <f t="shared" si="6"/>
        <v>0</v>
      </c>
      <c r="N235" s="24" t="str">
        <f t="shared" si="7"/>
        <v/>
      </c>
    </row>
    <row r="236" spans="13:14" ht="42" customHeight="1">
      <c r="M236" s="24">
        <f t="shared" si="6"/>
        <v>0</v>
      </c>
      <c r="N236" s="24" t="str">
        <f t="shared" si="7"/>
        <v/>
      </c>
    </row>
    <row r="237" spans="13:14" ht="42" customHeight="1">
      <c r="M237" s="24">
        <f t="shared" si="6"/>
        <v>0</v>
      </c>
      <c r="N237" s="24" t="str">
        <f t="shared" si="7"/>
        <v/>
      </c>
    </row>
    <row r="238" spans="13:14" ht="42" customHeight="1">
      <c r="M238" s="24">
        <f t="shared" si="6"/>
        <v>0</v>
      </c>
      <c r="N238" s="24" t="str">
        <f t="shared" si="7"/>
        <v/>
      </c>
    </row>
    <row r="239" spans="13:14" ht="42" customHeight="1">
      <c r="M239" s="24">
        <f t="shared" si="6"/>
        <v>0</v>
      </c>
      <c r="N239" s="24" t="str">
        <f t="shared" si="7"/>
        <v/>
      </c>
    </row>
    <row r="240" spans="13:14" ht="42" customHeight="1">
      <c r="M240" s="24">
        <f t="shared" si="6"/>
        <v>0</v>
      </c>
      <c r="N240" s="24" t="str">
        <f t="shared" si="7"/>
        <v/>
      </c>
    </row>
    <row r="241" spans="13:14" ht="42" customHeight="1">
      <c r="M241" s="24">
        <f t="shared" si="6"/>
        <v>0</v>
      </c>
      <c r="N241" s="24" t="str">
        <f t="shared" si="7"/>
        <v/>
      </c>
    </row>
    <row r="242" spans="13:14" ht="42" customHeight="1">
      <c r="M242" s="24">
        <f t="shared" si="6"/>
        <v>0</v>
      </c>
      <c r="N242" s="24" t="str">
        <f t="shared" si="7"/>
        <v/>
      </c>
    </row>
    <row r="243" spans="13:14" ht="42" customHeight="1">
      <c r="M243" s="24">
        <f t="shared" si="6"/>
        <v>0</v>
      </c>
      <c r="N243" s="24" t="str">
        <f t="shared" si="7"/>
        <v/>
      </c>
    </row>
    <row r="244" spans="13:14" ht="42" customHeight="1">
      <c r="M244" s="24">
        <f t="shared" si="6"/>
        <v>0</v>
      </c>
      <c r="N244" s="24" t="str">
        <f t="shared" si="7"/>
        <v/>
      </c>
    </row>
    <row r="245" spans="13:14" ht="42" customHeight="1">
      <c r="M245" s="24">
        <f t="shared" si="6"/>
        <v>0</v>
      </c>
      <c r="N245" s="24" t="str">
        <f t="shared" si="7"/>
        <v/>
      </c>
    </row>
    <row r="246" spans="13:14" ht="42" customHeight="1">
      <c r="M246" s="24">
        <f t="shared" si="6"/>
        <v>0</v>
      </c>
      <c r="N246" s="24" t="str">
        <f t="shared" si="7"/>
        <v/>
      </c>
    </row>
    <row r="247" spans="13:14" ht="42" customHeight="1">
      <c r="M247" s="24">
        <f t="shared" si="6"/>
        <v>0</v>
      </c>
      <c r="N247" s="24" t="str">
        <f t="shared" si="7"/>
        <v/>
      </c>
    </row>
    <row r="248" spans="13:14" ht="42" customHeight="1">
      <c r="M248" s="24">
        <f t="shared" si="6"/>
        <v>0</v>
      </c>
      <c r="N248" s="24" t="str">
        <f t="shared" si="7"/>
        <v/>
      </c>
    </row>
    <row r="249" spans="13:14" ht="42" customHeight="1">
      <c r="M249" s="24">
        <f t="shared" si="6"/>
        <v>0</v>
      </c>
      <c r="N249" s="24" t="str">
        <f t="shared" si="7"/>
        <v/>
      </c>
    </row>
    <row r="250" spans="13:14" ht="42" customHeight="1">
      <c r="M250" s="24">
        <f t="shared" si="6"/>
        <v>0</v>
      </c>
      <c r="N250" s="24" t="str">
        <f t="shared" si="7"/>
        <v/>
      </c>
    </row>
    <row r="251" spans="13:14" ht="42" customHeight="1">
      <c r="M251" s="24">
        <f t="shared" si="6"/>
        <v>0</v>
      </c>
      <c r="N251" s="24" t="str">
        <f t="shared" si="7"/>
        <v/>
      </c>
    </row>
    <row r="252" spans="13:14" ht="42" customHeight="1">
      <c r="M252" s="24">
        <f t="shared" si="6"/>
        <v>0</v>
      </c>
      <c r="N252" s="24" t="str">
        <f t="shared" si="7"/>
        <v/>
      </c>
    </row>
    <row r="253" spans="13:14" ht="42" customHeight="1">
      <c r="M253" s="24">
        <f t="shared" si="6"/>
        <v>0</v>
      </c>
      <c r="N253" s="24" t="str">
        <f t="shared" si="7"/>
        <v/>
      </c>
    </row>
    <row r="254" spans="13:14" ht="42" customHeight="1">
      <c r="M254" s="24">
        <f t="shared" si="6"/>
        <v>0</v>
      </c>
      <c r="N254" s="24" t="str">
        <f t="shared" si="7"/>
        <v/>
      </c>
    </row>
    <row r="255" spans="13:14" ht="42" customHeight="1">
      <c r="M255" s="24">
        <f t="shared" si="6"/>
        <v>0</v>
      </c>
      <c r="N255" s="24" t="str">
        <f t="shared" si="7"/>
        <v/>
      </c>
    </row>
    <row r="256" spans="13:14" ht="42" customHeight="1">
      <c r="M256" s="24">
        <f t="shared" si="6"/>
        <v>0</v>
      </c>
      <c r="N256" s="24" t="str">
        <f t="shared" si="7"/>
        <v/>
      </c>
    </row>
    <row r="257" spans="13:14" ht="42" customHeight="1">
      <c r="M257" s="24">
        <f t="shared" si="6"/>
        <v>0</v>
      </c>
      <c r="N257" s="24" t="str">
        <f t="shared" si="7"/>
        <v/>
      </c>
    </row>
    <row r="258" spans="13:14" ht="42" customHeight="1">
      <c r="M258" s="24">
        <f t="shared" si="6"/>
        <v>0</v>
      </c>
      <c r="N258" s="24" t="str">
        <f t="shared" si="7"/>
        <v/>
      </c>
    </row>
    <row r="259" spans="13:14" ht="42" customHeight="1">
      <c r="M259" s="24">
        <f t="shared" si="6"/>
        <v>0</v>
      </c>
      <c r="N259" s="24" t="str">
        <f t="shared" si="7"/>
        <v/>
      </c>
    </row>
    <row r="260" spans="13:14" ht="42" customHeight="1">
      <c r="M260" s="24">
        <f t="shared" si="6"/>
        <v>0</v>
      </c>
      <c r="N260" s="24" t="str">
        <f t="shared" si="7"/>
        <v/>
      </c>
    </row>
    <row r="261" spans="13:14" ht="42" customHeight="1">
      <c r="M261" s="24">
        <f t="shared" si="6"/>
        <v>0</v>
      </c>
      <c r="N261" s="24" t="str">
        <f t="shared" si="7"/>
        <v/>
      </c>
    </row>
    <row r="262" spans="13:14" ht="42" customHeight="1">
      <c r="M262" s="24">
        <f t="shared" ref="M262:M300" si="8">IF(ISNUMBER(FIND("/",$B262,1)),MID($B262,1,FIND("/",$B262,1)-1),$B262)</f>
        <v>0</v>
      </c>
      <c r="N262" s="24" t="str">
        <f t="shared" ref="N262:N300" si="9">IF(ISNUMBER(FIND("/",$B262,1)),MID($B262,FIND("/",$B262,1)+1,LEN($B262)),"")</f>
        <v/>
      </c>
    </row>
    <row r="263" spans="13:14" ht="42" customHeight="1">
      <c r="M263" s="24">
        <f t="shared" si="8"/>
        <v>0</v>
      </c>
      <c r="N263" s="24" t="str">
        <f t="shared" si="9"/>
        <v/>
      </c>
    </row>
    <row r="264" spans="13:14" ht="42" customHeight="1">
      <c r="M264" s="24">
        <f t="shared" si="8"/>
        <v>0</v>
      </c>
      <c r="N264" s="24" t="str">
        <f t="shared" si="9"/>
        <v/>
      </c>
    </row>
    <row r="265" spans="13:14" ht="42" customHeight="1">
      <c r="M265" s="24">
        <f t="shared" si="8"/>
        <v>0</v>
      </c>
      <c r="N265" s="24" t="str">
        <f t="shared" si="9"/>
        <v/>
      </c>
    </row>
    <row r="266" spans="13:14" ht="42" customHeight="1">
      <c r="M266" s="24">
        <f t="shared" si="8"/>
        <v>0</v>
      </c>
      <c r="N266" s="24" t="str">
        <f t="shared" si="9"/>
        <v/>
      </c>
    </row>
    <row r="267" spans="13:14" ht="42" customHeight="1">
      <c r="M267" s="24">
        <f t="shared" si="8"/>
        <v>0</v>
      </c>
      <c r="N267" s="24" t="str">
        <f t="shared" si="9"/>
        <v/>
      </c>
    </row>
    <row r="268" spans="13:14" ht="42" customHeight="1">
      <c r="M268" s="24">
        <f t="shared" si="8"/>
        <v>0</v>
      </c>
      <c r="N268" s="24" t="str">
        <f t="shared" si="9"/>
        <v/>
      </c>
    </row>
    <row r="269" spans="13:14" ht="42" customHeight="1">
      <c r="M269" s="24">
        <f t="shared" si="8"/>
        <v>0</v>
      </c>
      <c r="N269" s="24" t="str">
        <f t="shared" si="9"/>
        <v/>
      </c>
    </row>
    <row r="270" spans="13:14" ht="42" customHeight="1">
      <c r="M270" s="24">
        <f t="shared" si="8"/>
        <v>0</v>
      </c>
      <c r="N270" s="24" t="str">
        <f t="shared" si="9"/>
        <v/>
      </c>
    </row>
    <row r="271" spans="13:14" ht="42" customHeight="1">
      <c r="M271" s="24">
        <f t="shared" si="8"/>
        <v>0</v>
      </c>
      <c r="N271" s="24" t="str">
        <f t="shared" si="9"/>
        <v/>
      </c>
    </row>
    <row r="272" spans="13:14" ht="42" customHeight="1">
      <c r="M272" s="24">
        <f t="shared" si="8"/>
        <v>0</v>
      </c>
      <c r="N272" s="24" t="str">
        <f t="shared" si="9"/>
        <v/>
      </c>
    </row>
    <row r="273" spans="13:14" ht="42" customHeight="1">
      <c r="M273" s="24">
        <f t="shared" si="8"/>
        <v>0</v>
      </c>
      <c r="N273" s="24" t="str">
        <f t="shared" si="9"/>
        <v/>
      </c>
    </row>
    <row r="274" spans="13:14" ht="42" customHeight="1">
      <c r="M274" s="24">
        <f t="shared" si="8"/>
        <v>0</v>
      </c>
      <c r="N274" s="24" t="str">
        <f t="shared" si="9"/>
        <v/>
      </c>
    </row>
    <row r="275" spans="13:14" ht="42" customHeight="1">
      <c r="M275" s="24">
        <f t="shared" si="8"/>
        <v>0</v>
      </c>
      <c r="N275" s="24" t="str">
        <f t="shared" si="9"/>
        <v/>
      </c>
    </row>
    <row r="276" spans="13:14" ht="42" customHeight="1">
      <c r="M276" s="24">
        <f t="shared" si="8"/>
        <v>0</v>
      </c>
      <c r="N276" s="24" t="str">
        <f t="shared" si="9"/>
        <v/>
      </c>
    </row>
    <row r="277" spans="13:14" ht="42" customHeight="1">
      <c r="M277" s="24">
        <f t="shared" si="8"/>
        <v>0</v>
      </c>
      <c r="N277" s="24" t="str">
        <f t="shared" si="9"/>
        <v/>
      </c>
    </row>
    <row r="278" spans="13:14" ht="42" customHeight="1">
      <c r="M278" s="24">
        <f t="shared" si="8"/>
        <v>0</v>
      </c>
      <c r="N278" s="24" t="str">
        <f t="shared" si="9"/>
        <v/>
      </c>
    </row>
    <row r="279" spans="13:14" ht="42" customHeight="1">
      <c r="M279" s="24">
        <f t="shared" si="8"/>
        <v>0</v>
      </c>
      <c r="N279" s="24" t="str">
        <f t="shared" si="9"/>
        <v/>
      </c>
    </row>
    <row r="280" spans="13:14" ht="42" customHeight="1">
      <c r="M280" s="24">
        <f t="shared" si="8"/>
        <v>0</v>
      </c>
      <c r="N280" s="24" t="str">
        <f t="shared" si="9"/>
        <v/>
      </c>
    </row>
    <row r="281" spans="13:14" ht="42" customHeight="1">
      <c r="M281" s="24">
        <f t="shared" si="8"/>
        <v>0</v>
      </c>
      <c r="N281" s="24" t="str">
        <f t="shared" si="9"/>
        <v/>
      </c>
    </row>
    <row r="282" spans="13:14" ht="42" customHeight="1">
      <c r="M282" s="24">
        <f t="shared" si="8"/>
        <v>0</v>
      </c>
      <c r="N282" s="24" t="str">
        <f t="shared" si="9"/>
        <v/>
      </c>
    </row>
    <row r="283" spans="13:14" ht="42" customHeight="1">
      <c r="M283" s="24">
        <f t="shared" si="8"/>
        <v>0</v>
      </c>
      <c r="N283" s="24" t="str">
        <f t="shared" si="9"/>
        <v/>
      </c>
    </row>
    <row r="284" spans="13:14" ht="42" customHeight="1">
      <c r="M284" s="24">
        <f t="shared" si="8"/>
        <v>0</v>
      </c>
      <c r="N284" s="24" t="str">
        <f t="shared" si="9"/>
        <v/>
      </c>
    </row>
    <row r="285" spans="13:14" ht="42" customHeight="1">
      <c r="M285" s="24">
        <f t="shared" si="8"/>
        <v>0</v>
      </c>
      <c r="N285" s="24" t="str">
        <f t="shared" si="9"/>
        <v/>
      </c>
    </row>
    <row r="286" spans="13:14" ht="42" customHeight="1">
      <c r="M286" s="24">
        <f t="shared" si="8"/>
        <v>0</v>
      </c>
      <c r="N286" s="24" t="str">
        <f t="shared" si="9"/>
        <v/>
      </c>
    </row>
    <row r="287" spans="13:14" ht="42" customHeight="1">
      <c r="M287" s="24">
        <f t="shared" si="8"/>
        <v>0</v>
      </c>
      <c r="N287" s="24" t="str">
        <f t="shared" si="9"/>
        <v/>
      </c>
    </row>
    <row r="288" spans="13:14" ht="42" customHeight="1">
      <c r="M288" s="24">
        <f t="shared" si="8"/>
        <v>0</v>
      </c>
      <c r="N288" s="24" t="str">
        <f t="shared" si="9"/>
        <v/>
      </c>
    </row>
    <row r="289" spans="12:14" ht="42" customHeight="1">
      <c r="M289" s="24">
        <f t="shared" si="8"/>
        <v>0</v>
      </c>
      <c r="N289" s="24" t="str">
        <f t="shared" si="9"/>
        <v/>
      </c>
    </row>
    <row r="290" spans="12:14" ht="42" customHeight="1">
      <c r="M290" s="24">
        <f t="shared" si="8"/>
        <v>0</v>
      </c>
      <c r="N290" s="24" t="str">
        <f t="shared" si="9"/>
        <v/>
      </c>
    </row>
    <row r="291" spans="12:14" ht="42" customHeight="1">
      <c r="M291" s="24">
        <f t="shared" si="8"/>
        <v>0</v>
      </c>
      <c r="N291" s="24" t="str">
        <f t="shared" si="9"/>
        <v/>
      </c>
    </row>
    <row r="292" spans="12:14" ht="42" customHeight="1">
      <c r="M292" s="24">
        <f t="shared" si="8"/>
        <v>0</v>
      </c>
      <c r="N292" s="24" t="str">
        <f t="shared" si="9"/>
        <v/>
      </c>
    </row>
    <row r="293" spans="12:14" ht="42" customHeight="1">
      <c r="M293" s="24">
        <f t="shared" si="8"/>
        <v>0</v>
      </c>
      <c r="N293" s="24" t="str">
        <f t="shared" si="9"/>
        <v/>
      </c>
    </row>
    <row r="294" spans="12:14" ht="42" customHeight="1">
      <c r="M294" s="24">
        <f t="shared" si="8"/>
        <v>0</v>
      </c>
      <c r="N294" s="24" t="str">
        <f t="shared" si="9"/>
        <v/>
      </c>
    </row>
    <row r="295" spans="12:14" ht="42" customHeight="1">
      <c r="M295" s="24">
        <f t="shared" si="8"/>
        <v>0</v>
      </c>
      <c r="N295" s="24" t="str">
        <f t="shared" si="9"/>
        <v/>
      </c>
    </row>
    <row r="296" spans="12:14" ht="42" customHeight="1">
      <c r="L296" s="96"/>
      <c r="M296" s="24">
        <f t="shared" si="8"/>
        <v>0</v>
      </c>
      <c r="N296" s="24" t="str">
        <f t="shared" si="9"/>
        <v/>
      </c>
    </row>
    <row r="297" spans="12:14" ht="42" customHeight="1">
      <c r="L297" s="92"/>
      <c r="M297" s="24">
        <f t="shared" si="8"/>
        <v>0</v>
      </c>
      <c r="N297" s="24" t="str">
        <f t="shared" si="9"/>
        <v/>
      </c>
    </row>
    <row r="298" spans="12:14" ht="42" customHeight="1">
      <c r="L298" s="92"/>
      <c r="M298" s="24">
        <f t="shared" si="8"/>
        <v>0</v>
      </c>
      <c r="N298" s="24" t="str">
        <f t="shared" si="9"/>
        <v/>
      </c>
    </row>
    <row r="299" spans="12:14" ht="42" customHeight="1">
      <c r="L299" s="96"/>
      <c r="M299" s="24">
        <f t="shared" si="8"/>
        <v>0</v>
      </c>
      <c r="N299" s="24" t="str">
        <f t="shared" si="9"/>
        <v/>
      </c>
    </row>
    <row r="300" spans="12:14" ht="42" customHeight="1">
      <c r="L300" s="96"/>
      <c r="M300" s="24">
        <f t="shared" si="8"/>
        <v>0</v>
      </c>
      <c r="N300" s="24" t="str">
        <f t="shared" si="9"/>
        <v/>
      </c>
    </row>
    <row r="301" spans="12:14" ht="42" customHeight="1">
      <c r="L301" s="96"/>
    </row>
    <row r="302" spans="12:14" ht="42" customHeight="1">
      <c r="L302" s="96"/>
    </row>
    <row r="303" spans="12:14" ht="42" customHeight="1">
      <c r="L303" s="97"/>
    </row>
    <row r="304" spans="12:14" ht="42" customHeight="1">
      <c r="L304" s="97"/>
    </row>
  </sheetData>
  <mergeCells count="2">
    <mergeCell ref="A1:H1"/>
    <mergeCell ref="A3:G3"/>
  </mergeCells>
  <phoneticPr fontId="0" type="noConversion"/>
  <conditionalFormatting sqref="E5:E7">
    <cfRule type="containsText" dxfId="1177" priority="7" operator="containsText" text="CADUCADO">
      <formula>NOT(ISERROR(SEARCH("CADUCADO",E5)))</formula>
    </cfRule>
    <cfRule type="expression" dxfId="1176" priority="8">
      <formula xml:space="preserve"> CADUCADO</formula>
    </cfRule>
  </conditionalFormatting>
  <conditionalFormatting sqref="E5:E7">
    <cfRule type="containsText" dxfId="1175" priority="5" operator="containsText" text="CADUCADO">
      <formula>NOT(ISERROR(SEARCH("CADUCADO",E5)))</formula>
    </cfRule>
  </conditionalFormatting>
  <conditionalFormatting sqref="F5:F7">
    <cfRule type="containsText" dxfId="1174" priority="2" operator="containsText" text="CADUCADO">
      <formula>NOT(ISERROR(SEARCH("CADUCADO",F5)))</formula>
    </cfRule>
    <cfRule type="expression" dxfId="1173" priority="3">
      <formula xml:space="preserve"> CADUCADO</formula>
    </cfRule>
  </conditionalFormatting>
  <conditionalFormatting sqref="F5:F7">
    <cfRule type="containsText" dxfId="1172" priority="1" operator="containsText" text="ALERTA">
      <formula>NOT(ISERROR(SEARCH("ALERTA",F5)))</formula>
    </cfRule>
  </conditionalFormatting>
  <hyperlinks>
    <hyperlink ref="A1:H1" location="TITULARES!A1" display="LISTA DE DIAGNOSTICADORES CON AUTORIZACIÓN DE COMERCIALIZACIÓN EN CUBA 2017"/>
  </hyperlinks>
  <pageMargins left="0.75" right="0.75" top="1" bottom="1" header="0" footer="0"/>
  <pageSetup orientation="landscape" verticalDpi="0"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Q741"/>
  <sheetViews>
    <sheetView workbookViewId="0">
      <selection sqref="A1:H1"/>
    </sheetView>
  </sheetViews>
  <sheetFormatPr baseColWidth="10" defaultRowHeight="15"/>
  <cols>
    <col min="1" max="1" width="16" style="65" customWidth="1"/>
    <col min="2" max="2" width="13.28515625" style="175" customWidth="1"/>
    <col min="3" max="4" width="15.42578125" style="65" customWidth="1"/>
    <col min="5" max="5" width="16.7109375" style="65" customWidth="1"/>
    <col min="6" max="6" width="15.42578125" style="65" customWidth="1"/>
    <col min="7" max="7" width="13.7109375" style="65" customWidth="1"/>
    <col min="8" max="8" width="56.28515625" style="65" customWidth="1"/>
    <col min="9" max="9" width="61.28515625" style="65" customWidth="1"/>
    <col min="10" max="10" width="45.42578125" style="1185" customWidth="1"/>
    <col min="11" max="11" width="19" style="155" customWidth="1"/>
    <col min="12" max="12" width="11.42578125" style="92" hidden="1" customWidth="1"/>
    <col min="13" max="13" width="12.85546875" style="92" hidden="1" customWidth="1"/>
    <col min="14" max="14" width="17.28515625" style="92" hidden="1" customWidth="1"/>
    <col min="15" max="15" width="11.5703125" style="65" hidden="1" customWidth="1"/>
    <col min="16" max="16" width="8.5703125" style="65" hidden="1" customWidth="1"/>
    <col min="17" max="17" width="5.140625" style="65" hidden="1" customWidth="1"/>
    <col min="18" max="18" width="8.5703125" style="65" customWidth="1"/>
    <col min="19" max="19" width="7.140625" style="65" customWidth="1"/>
    <col min="20" max="16384" width="11.42578125" style="65"/>
  </cols>
  <sheetData>
    <row r="1" spans="1:49">
      <c r="A1" s="2308" t="s">
        <v>6115</v>
      </c>
      <c r="B1" s="2308"/>
      <c r="C1" s="2308"/>
      <c r="D1" s="2308"/>
      <c r="E1" s="2308"/>
      <c r="F1" s="2308"/>
      <c r="G1" s="2308"/>
      <c r="H1" s="2308"/>
    </row>
    <row r="2" spans="1:49" ht="26.25" customHeight="1" thickBot="1">
      <c r="A2" s="1186" t="s">
        <v>483</v>
      </c>
      <c r="B2" s="2057"/>
      <c r="C2" s="1059"/>
      <c r="D2" s="1059"/>
      <c r="E2" s="1059"/>
      <c r="F2" s="1059"/>
      <c r="S2" s="661" t="s">
        <v>3835</v>
      </c>
      <c r="T2" s="1187">
        <f ca="1">TODAY()</f>
        <v>44236</v>
      </c>
    </row>
    <row r="3" spans="1:49" ht="21.75" customHeight="1" thickTop="1" thickBot="1">
      <c r="A3" s="2335" t="s">
        <v>1490</v>
      </c>
      <c r="B3" s="2336"/>
      <c r="C3" s="2336"/>
      <c r="D3" s="2336"/>
      <c r="E3" s="2336"/>
      <c r="F3" s="2336"/>
      <c r="G3" s="2337"/>
      <c r="H3" s="1188"/>
      <c r="I3" s="1188"/>
      <c r="J3" s="576"/>
      <c r="K3" s="569"/>
    </row>
    <row r="4" spans="1:49" s="855" customFormat="1" ht="30.75" customHeight="1" thickTop="1" thickBot="1">
      <c r="A4" s="857" t="s">
        <v>2028</v>
      </c>
      <c r="B4" s="386" t="s">
        <v>1489</v>
      </c>
      <c r="C4" s="859" t="s">
        <v>1491</v>
      </c>
      <c r="D4" s="859" t="s">
        <v>1492</v>
      </c>
      <c r="E4" s="858" t="s">
        <v>3836</v>
      </c>
      <c r="F4" s="858" t="s">
        <v>3837</v>
      </c>
      <c r="G4" s="1189" t="s">
        <v>778</v>
      </c>
      <c r="H4" s="859" t="s">
        <v>2016</v>
      </c>
      <c r="I4" s="859" t="s">
        <v>1493</v>
      </c>
      <c r="J4" s="859" t="s">
        <v>564</v>
      </c>
      <c r="K4" s="1190" t="s">
        <v>1361</v>
      </c>
      <c r="L4" s="854" t="s">
        <v>2022</v>
      </c>
      <c r="M4" s="854" t="s">
        <v>2020</v>
      </c>
      <c r="N4" s="854" t="s">
        <v>2021</v>
      </c>
      <c r="R4" s="783"/>
      <c r="S4" s="161"/>
      <c r="T4" s="1191"/>
      <c r="U4" s="1192">
        <v>2012</v>
      </c>
      <c r="V4" s="1193">
        <v>2013</v>
      </c>
      <c r="W4" s="1193">
        <v>2014</v>
      </c>
      <c r="X4" s="1193">
        <v>2015</v>
      </c>
      <c r="Y4" s="1193">
        <v>2016</v>
      </c>
      <c r="Z4" s="1192" t="s">
        <v>3841</v>
      </c>
      <c r="AA4" s="1194" t="s">
        <v>2025</v>
      </c>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s="1234" customFormat="1" ht="21" customHeight="1">
      <c r="A5" s="557" t="s">
        <v>2019</v>
      </c>
      <c r="B5" s="2058" t="s">
        <v>1686</v>
      </c>
      <c r="C5" s="246">
        <v>39100</v>
      </c>
      <c r="D5" s="274">
        <v>44562</v>
      </c>
      <c r="E5" s="274" t="str">
        <f t="shared" ref="E5:E25" ca="1" si="0">IF(D5&lt;=$T$2,"CADUCADO","VIGENTE")</f>
        <v>VIGENTE</v>
      </c>
      <c r="F5" s="1067" t="str">
        <f t="shared" ref="F5:F25" ca="1" si="1">IF($T$2&gt;=(EDATE(D5,-3)),"ALERTA","OK")</f>
        <v>OK</v>
      </c>
      <c r="G5" s="401" t="s">
        <v>1614</v>
      </c>
      <c r="H5" s="413" t="s">
        <v>4246</v>
      </c>
      <c r="I5" s="402" t="s">
        <v>1552</v>
      </c>
      <c r="J5" s="247" t="s">
        <v>1715</v>
      </c>
      <c r="K5" s="385"/>
      <c r="L5" s="1232"/>
      <c r="M5" s="1232" t="e">
        <f>IF(ISNUMBER(FIND("/",#REF!,1)),MID(#REF!,1,FIND("/",#REF!,1)-1),#REF!)</f>
        <v>#REF!</v>
      </c>
      <c r="N5" s="1232" t="str">
        <f>IF(ISNUMBER(FIND("/",#REF!,1)),MID(#REF!,FIND("/",#REF!,1)+1,LEN(#REF!)),"")</f>
        <v/>
      </c>
      <c r="O5" s="1233"/>
      <c r="P5" s="1233"/>
      <c r="Q5" s="1233"/>
      <c r="R5" s="1233"/>
      <c r="S5" s="1233"/>
      <c r="T5" s="1233"/>
      <c r="U5" s="1233"/>
      <c r="V5" s="1233"/>
      <c r="W5" s="1233"/>
      <c r="X5" s="1233"/>
    </row>
    <row r="6" spans="1:49" s="1042" customFormat="1" ht="18" customHeight="1">
      <c r="A6" s="350" t="s">
        <v>2018</v>
      </c>
      <c r="B6" s="253" t="s">
        <v>2140</v>
      </c>
      <c r="C6" s="277">
        <v>39100</v>
      </c>
      <c r="D6" s="255">
        <v>44562</v>
      </c>
      <c r="E6" s="389" t="str">
        <f t="shared" ca="1" si="0"/>
        <v>VIGENTE</v>
      </c>
      <c r="F6" s="776" t="str">
        <f t="shared" ca="1" si="1"/>
        <v>OK</v>
      </c>
      <c r="G6" s="253" t="s">
        <v>1614</v>
      </c>
      <c r="H6" s="258" t="s">
        <v>1687</v>
      </c>
      <c r="I6" s="258" t="s">
        <v>1552</v>
      </c>
      <c r="J6" s="253" t="s">
        <v>567</v>
      </c>
      <c r="K6" s="372">
        <v>4018102</v>
      </c>
      <c r="L6" s="1041"/>
      <c r="M6" s="1041" t="str">
        <f>IF(ISNUMBER(FIND("/",$B5,1)),MID($B5,1,FIND("/",$B5,1)-1),$B5)</f>
        <v>D0701-01</v>
      </c>
      <c r="N6" s="1041" t="str">
        <f>IF(ISNUMBER(FIND("/",$B5,1)),MID($B5,FIND("/",$B5,1)+1,LEN($B5)),"")</f>
        <v/>
      </c>
      <c r="O6" s="1218"/>
      <c r="P6" s="1218"/>
      <c r="Q6" s="1218"/>
      <c r="R6" s="1218"/>
      <c r="S6" s="1218"/>
      <c r="T6" s="1218"/>
      <c r="U6" s="1218"/>
      <c r="V6" s="1218"/>
      <c r="W6" s="1218"/>
      <c r="X6" s="1218"/>
    </row>
    <row r="7" spans="1:49" s="877" customFormat="1" ht="18" customHeight="1">
      <c r="A7" s="350" t="s">
        <v>2018</v>
      </c>
      <c r="B7" s="253" t="s">
        <v>2141</v>
      </c>
      <c r="C7" s="277">
        <v>39100</v>
      </c>
      <c r="D7" s="255">
        <v>44562</v>
      </c>
      <c r="E7" s="389" t="str">
        <f t="shared" ca="1" si="0"/>
        <v>VIGENTE</v>
      </c>
      <c r="F7" s="776" t="str">
        <f t="shared" ca="1" si="1"/>
        <v>OK</v>
      </c>
      <c r="G7" s="253" t="s">
        <v>1614</v>
      </c>
      <c r="H7" s="258" t="s">
        <v>1688</v>
      </c>
      <c r="I7" s="258" t="s">
        <v>1552</v>
      </c>
      <c r="J7" s="253" t="s">
        <v>566</v>
      </c>
      <c r="K7" s="372">
        <v>4020052</v>
      </c>
      <c r="L7" s="873"/>
      <c r="M7" s="873" t="e">
        <f>IF(ISNUMBER(FIND("/",#REF!,1)),MID(#REF!,1,FIND("/",#REF!,1)-1),#REF!)</f>
        <v>#REF!</v>
      </c>
      <c r="N7" s="873" t="str">
        <f>IF(ISNUMBER(FIND("/",#REF!,1)),MID(#REF!,FIND("/",#REF!,1)+1,LEN(#REF!)),"")</f>
        <v/>
      </c>
      <c r="O7" s="1219"/>
      <c r="P7" s="1219"/>
      <c r="Q7" s="1219"/>
      <c r="R7" s="1219"/>
      <c r="S7" s="1219"/>
      <c r="T7" s="1219"/>
      <c r="U7" s="1219"/>
      <c r="V7" s="1219"/>
      <c r="W7" s="1219"/>
      <c r="X7" s="1219"/>
    </row>
    <row r="8" spans="1:49" s="877" customFormat="1" ht="18" customHeight="1">
      <c r="A8" s="350" t="s">
        <v>2018</v>
      </c>
      <c r="B8" s="253" t="s">
        <v>2142</v>
      </c>
      <c r="C8" s="277">
        <v>39100</v>
      </c>
      <c r="D8" s="255">
        <v>44562</v>
      </c>
      <c r="E8" s="389" t="str">
        <f t="shared" ca="1" si="0"/>
        <v>VIGENTE</v>
      </c>
      <c r="F8" s="776" t="str">
        <f t="shared" ca="1" si="1"/>
        <v>OK</v>
      </c>
      <c r="G8" s="253" t="s">
        <v>1614</v>
      </c>
      <c r="H8" s="258" t="s">
        <v>1164</v>
      </c>
      <c r="I8" s="258" t="s">
        <v>1552</v>
      </c>
      <c r="J8" s="253" t="s">
        <v>566</v>
      </c>
      <c r="K8" s="372">
        <v>4020362</v>
      </c>
      <c r="L8" s="873"/>
      <c r="M8" s="873" t="e">
        <f>IF(ISNUMBER(FIND("/",#REF!,1)),MID(#REF!,1,FIND("/",#REF!,1)-1),#REF!)</f>
        <v>#REF!</v>
      </c>
      <c r="N8" s="873" t="str">
        <f>IF(ISNUMBER(FIND("/",#REF!,1)),MID(#REF!,FIND("/",#REF!,1)+1,LEN(#REF!)),"")</f>
        <v/>
      </c>
      <c r="O8" s="1219"/>
      <c r="P8" s="1219"/>
      <c r="Q8" s="1219"/>
      <c r="R8" s="1219"/>
      <c r="S8" s="1219"/>
      <c r="T8" s="1219"/>
      <c r="U8" s="1219"/>
      <c r="V8" s="1219"/>
      <c r="W8" s="1219"/>
      <c r="X8" s="1219"/>
    </row>
    <row r="9" spans="1:49" s="877" customFormat="1" ht="18" customHeight="1">
      <c r="A9" s="350" t="s">
        <v>2018</v>
      </c>
      <c r="B9" s="253" t="s">
        <v>2143</v>
      </c>
      <c r="C9" s="277">
        <v>39100</v>
      </c>
      <c r="D9" s="255">
        <v>44562</v>
      </c>
      <c r="E9" s="389" t="str">
        <f t="shared" ca="1" si="0"/>
        <v>VIGENTE</v>
      </c>
      <c r="F9" s="776" t="str">
        <f t="shared" ca="1" si="1"/>
        <v>OK</v>
      </c>
      <c r="G9" s="253" t="s">
        <v>1614</v>
      </c>
      <c r="H9" s="258" t="s">
        <v>1689</v>
      </c>
      <c r="I9" s="258" t="s">
        <v>1552</v>
      </c>
      <c r="J9" s="253" t="s">
        <v>566</v>
      </c>
      <c r="K9" s="372">
        <v>4020752</v>
      </c>
      <c r="L9" s="873"/>
      <c r="M9" s="873" t="e">
        <f>IF(ISNUMBER(FIND("/",#REF!,1)),MID(#REF!,1,FIND("/",#REF!,1)-1),#REF!)</f>
        <v>#REF!</v>
      </c>
      <c r="N9" s="873" t="str">
        <f>IF(ISNUMBER(FIND("/",#REF!,1)),MID(#REF!,FIND("/",#REF!,1)+1,LEN(#REF!)),"")</f>
        <v/>
      </c>
      <c r="O9" s="1219"/>
      <c r="P9" s="1219"/>
      <c r="Q9" s="1219"/>
      <c r="R9" s="1219"/>
      <c r="S9" s="1219"/>
      <c r="T9" s="1219"/>
      <c r="U9" s="1219"/>
      <c r="V9" s="1219"/>
      <c r="W9" s="1219"/>
      <c r="X9" s="1219"/>
    </row>
    <row r="10" spans="1:49" s="877" customFormat="1" ht="18" customHeight="1">
      <c r="A10" s="350" t="s">
        <v>2018</v>
      </c>
      <c r="B10" s="253" t="s">
        <v>1917</v>
      </c>
      <c r="C10" s="277">
        <v>39100</v>
      </c>
      <c r="D10" s="255">
        <v>44562</v>
      </c>
      <c r="E10" s="389" t="str">
        <f t="shared" ca="1" si="0"/>
        <v>VIGENTE</v>
      </c>
      <c r="F10" s="776" t="str">
        <f t="shared" ca="1" si="1"/>
        <v>OK</v>
      </c>
      <c r="G10" s="253" t="s">
        <v>1614</v>
      </c>
      <c r="H10" s="258" t="s">
        <v>1690</v>
      </c>
      <c r="I10" s="258" t="s">
        <v>1552</v>
      </c>
      <c r="J10" s="253" t="s">
        <v>1715</v>
      </c>
      <c r="K10" s="372">
        <v>4021802</v>
      </c>
      <c r="L10" s="873"/>
      <c r="M10" s="873" t="e">
        <f>IF(ISNUMBER(FIND("/",#REF!,1)),MID(#REF!,1,FIND("/",#REF!,1)-1),#REF!)</f>
        <v>#REF!</v>
      </c>
      <c r="N10" s="873" t="str">
        <f>IF(ISNUMBER(FIND("/",#REF!,1)),MID(#REF!,FIND("/",#REF!,1)+1,LEN(#REF!)),"")</f>
        <v/>
      </c>
      <c r="O10" s="1219"/>
      <c r="P10" s="1219"/>
      <c r="Q10" s="1219"/>
      <c r="R10" s="1219"/>
      <c r="S10" s="1219"/>
      <c r="T10" s="1219"/>
      <c r="U10" s="1219"/>
      <c r="V10" s="1219"/>
      <c r="W10" s="1219"/>
      <c r="X10" s="1219"/>
    </row>
    <row r="11" spans="1:49" s="175" customFormat="1" ht="18" customHeight="1">
      <c r="A11" s="350" t="s">
        <v>2018</v>
      </c>
      <c r="B11" s="253" t="s">
        <v>1537</v>
      </c>
      <c r="C11" s="277">
        <v>39100</v>
      </c>
      <c r="D11" s="255">
        <v>44562</v>
      </c>
      <c r="E11" s="389" t="str">
        <f t="shared" ca="1" si="0"/>
        <v>VIGENTE</v>
      </c>
      <c r="F11" s="776" t="str">
        <f t="shared" ca="1" si="1"/>
        <v>OK</v>
      </c>
      <c r="G11" s="253" t="s">
        <v>1614</v>
      </c>
      <c r="H11" s="258" t="s">
        <v>1647</v>
      </c>
      <c r="I11" s="258" t="s">
        <v>1552</v>
      </c>
      <c r="J11" s="253" t="s">
        <v>566</v>
      </c>
      <c r="K11" s="372">
        <v>4019612</v>
      </c>
      <c r="L11" s="1043"/>
      <c r="M11" s="1043" t="e">
        <f>IF(ISNUMBER(FIND("/",#REF!,1)),MID(#REF!,1,FIND("/",#REF!,1)-1),#REF!)</f>
        <v>#REF!</v>
      </c>
      <c r="N11" s="1043" t="str">
        <f>IF(ISNUMBER(FIND("/",#REF!,1)),MID(#REF!,FIND("/",#REF!,1)+1,LEN(#REF!)),"")</f>
        <v/>
      </c>
      <c r="O11" s="1204"/>
      <c r="P11" s="1204"/>
      <c r="Q11" s="1204"/>
      <c r="R11" s="1204"/>
      <c r="S11" s="1204"/>
      <c r="T11" s="1204"/>
      <c r="U11" s="1204"/>
      <c r="V11" s="1204"/>
      <c r="W11" s="1204"/>
      <c r="X11" s="1204"/>
    </row>
    <row r="12" spans="1:49" s="175" customFormat="1" ht="18" customHeight="1">
      <c r="A12" s="350" t="s">
        <v>2018</v>
      </c>
      <c r="B12" s="253" t="s">
        <v>1538</v>
      </c>
      <c r="C12" s="277">
        <v>39100</v>
      </c>
      <c r="D12" s="255">
        <v>44562</v>
      </c>
      <c r="E12" s="389" t="str">
        <f t="shared" ca="1" si="0"/>
        <v>VIGENTE</v>
      </c>
      <c r="F12" s="776" t="str">
        <f t="shared" ca="1" si="1"/>
        <v>OK</v>
      </c>
      <c r="G12" s="253" t="s">
        <v>1614</v>
      </c>
      <c r="H12" s="258" t="s">
        <v>1648</v>
      </c>
      <c r="I12" s="258" t="s">
        <v>1552</v>
      </c>
      <c r="J12" s="253" t="s">
        <v>566</v>
      </c>
      <c r="K12" s="372">
        <v>4019622</v>
      </c>
      <c r="L12" s="1043"/>
      <c r="M12" s="1043" t="str">
        <f>IF(ISNUMBER(FIND("/",$B11,1)),MID($B11,1,FIND("/",$B11,1)-1),$B11)</f>
        <v>D0701-01</v>
      </c>
      <c r="N12" s="1043" t="str">
        <f>IF(ISNUMBER(FIND("/",$B11,1)),MID($B11,FIND("/",$B11,1)+1,LEN($B11)),"")</f>
        <v>41</v>
      </c>
      <c r="O12" s="1204"/>
      <c r="P12" s="1204"/>
      <c r="Q12" s="1204"/>
      <c r="R12" s="1204"/>
      <c r="S12" s="1204"/>
      <c r="T12" s="1204"/>
      <c r="U12" s="1204"/>
      <c r="V12" s="1204"/>
      <c r="W12" s="1204"/>
      <c r="X12" s="1204"/>
    </row>
    <row r="13" spans="1:49" s="175" customFormat="1" ht="18" customHeight="1">
      <c r="A13" s="350" t="s">
        <v>2018</v>
      </c>
      <c r="B13" s="253" t="s">
        <v>1539</v>
      </c>
      <c r="C13" s="277">
        <v>39100</v>
      </c>
      <c r="D13" s="255">
        <v>44562</v>
      </c>
      <c r="E13" s="389" t="str">
        <f t="shared" ca="1" si="0"/>
        <v>VIGENTE</v>
      </c>
      <c r="F13" s="776" t="str">
        <f t="shared" ca="1" si="1"/>
        <v>OK</v>
      </c>
      <c r="G13" s="253" t="s">
        <v>1614</v>
      </c>
      <c r="H13" s="258" t="s">
        <v>1418</v>
      </c>
      <c r="I13" s="258" t="s">
        <v>1552</v>
      </c>
      <c r="J13" s="253" t="s">
        <v>567</v>
      </c>
      <c r="K13" s="372">
        <v>4019602</v>
      </c>
      <c r="L13" s="1043"/>
      <c r="M13" s="1043" t="e">
        <f>IF(ISNUMBER(FIND("/",#REF!,1)),MID(#REF!,1,FIND("/",#REF!,1)-1),#REF!)</f>
        <v>#REF!</v>
      </c>
      <c r="N13" s="1043" t="str">
        <f>IF(ISNUMBER(FIND("/",#REF!,1)),MID(#REF!,FIND("/",#REF!,1)+1,LEN(#REF!)),"")</f>
        <v/>
      </c>
      <c r="O13" s="1204"/>
      <c r="P13" s="1204"/>
      <c r="Q13" s="1204"/>
      <c r="R13" s="1204"/>
      <c r="S13" s="1204"/>
      <c r="T13" s="1204"/>
      <c r="U13" s="1204"/>
      <c r="V13" s="1204"/>
      <c r="W13" s="1204"/>
      <c r="X13" s="1204"/>
    </row>
    <row r="14" spans="1:49" s="175" customFormat="1" ht="18" customHeight="1">
      <c r="A14" s="350" t="s">
        <v>2018</v>
      </c>
      <c r="B14" s="253" t="s">
        <v>1341</v>
      </c>
      <c r="C14" s="277">
        <v>39100</v>
      </c>
      <c r="D14" s="255">
        <v>44562</v>
      </c>
      <c r="E14" s="389" t="str">
        <f t="shared" ca="1" si="0"/>
        <v>VIGENTE</v>
      </c>
      <c r="F14" s="776" t="str">
        <f t="shared" ca="1" si="1"/>
        <v>OK</v>
      </c>
      <c r="G14" s="253" t="s">
        <v>1614</v>
      </c>
      <c r="H14" s="258" t="s">
        <v>1419</v>
      </c>
      <c r="I14" s="258" t="s">
        <v>1552</v>
      </c>
      <c r="J14" s="253" t="s">
        <v>567</v>
      </c>
      <c r="K14" s="372">
        <v>4016752</v>
      </c>
      <c r="L14" s="1043"/>
      <c r="M14" s="1043" t="e">
        <f>IF(ISNUMBER(FIND("/",#REF!,1)),MID(#REF!,1,FIND("/",#REF!,1)-1),#REF!)</f>
        <v>#REF!</v>
      </c>
      <c r="N14" s="1043" t="str">
        <f>IF(ISNUMBER(FIND("/",#REF!,1)),MID(#REF!,FIND("/",#REF!,1)+1,LEN(#REF!)),"")</f>
        <v/>
      </c>
      <c r="O14" s="1204"/>
      <c r="P14" s="1204"/>
      <c r="Q14" s="1204"/>
      <c r="R14" s="1204"/>
      <c r="S14" s="1204"/>
      <c r="T14" s="1204"/>
      <c r="U14" s="1204"/>
      <c r="V14" s="1204"/>
      <c r="W14" s="1204"/>
      <c r="X14" s="1204"/>
    </row>
    <row r="15" spans="1:49" s="175" customFormat="1" ht="18" customHeight="1">
      <c r="A15" s="350" t="s">
        <v>2018</v>
      </c>
      <c r="B15" s="253" t="s">
        <v>1342</v>
      </c>
      <c r="C15" s="277">
        <v>39100</v>
      </c>
      <c r="D15" s="255">
        <v>44562</v>
      </c>
      <c r="E15" s="389" t="str">
        <f t="shared" ca="1" si="0"/>
        <v>VIGENTE</v>
      </c>
      <c r="F15" s="776" t="str">
        <f t="shared" ca="1" si="1"/>
        <v>OK</v>
      </c>
      <c r="G15" s="253" t="s">
        <v>1614</v>
      </c>
      <c r="H15" s="258" t="s">
        <v>1115</v>
      </c>
      <c r="I15" s="258" t="s">
        <v>1552</v>
      </c>
      <c r="J15" s="253" t="s">
        <v>567</v>
      </c>
      <c r="K15" s="372" t="s">
        <v>568</v>
      </c>
      <c r="L15" s="1043"/>
      <c r="M15" s="1043" t="e">
        <f>IF(ISNUMBER(FIND("/",#REF!,1)),MID(#REF!,1,FIND("/",#REF!,1)-1),#REF!)</f>
        <v>#REF!</v>
      </c>
      <c r="N15" s="1043" t="str">
        <f>IF(ISNUMBER(FIND("/",#REF!,1)),MID(#REF!,FIND("/",#REF!,1)+1,LEN(#REF!)),"")</f>
        <v/>
      </c>
      <c r="O15" s="1204"/>
      <c r="P15" s="1204"/>
      <c r="Q15" s="1204"/>
      <c r="R15" s="1204"/>
      <c r="S15" s="1204"/>
      <c r="T15" s="1204"/>
      <c r="U15" s="1204"/>
      <c r="V15" s="1204"/>
      <c r="W15" s="1204"/>
      <c r="X15" s="1204"/>
    </row>
    <row r="16" spans="1:49" s="175" customFormat="1" ht="18" customHeight="1">
      <c r="A16" s="350" t="s">
        <v>2018</v>
      </c>
      <c r="B16" s="253" t="s">
        <v>1116</v>
      </c>
      <c r="C16" s="277">
        <v>39100</v>
      </c>
      <c r="D16" s="255">
        <v>44562</v>
      </c>
      <c r="E16" s="389" t="str">
        <f t="shared" ca="1" si="0"/>
        <v>VIGENTE</v>
      </c>
      <c r="F16" s="776" t="str">
        <f t="shared" ca="1" si="1"/>
        <v>OK</v>
      </c>
      <c r="G16" s="253" t="s">
        <v>1614</v>
      </c>
      <c r="H16" s="258" t="s">
        <v>812</v>
      </c>
      <c r="I16" s="258" t="s">
        <v>1552</v>
      </c>
      <c r="J16" s="253" t="s">
        <v>567</v>
      </c>
      <c r="K16" s="372">
        <v>4012822</v>
      </c>
      <c r="L16" s="1043"/>
      <c r="M16" s="1043" t="e">
        <f>IF(ISNUMBER(FIND("/",#REF!,1)),MID(#REF!,1,FIND("/",#REF!,1)-1),#REF!)</f>
        <v>#REF!</v>
      </c>
      <c r="N16" s="1043" t="str">
        <f>IF(ISNUMBER(FIND("/",#REF!,1)),MID(#REF!,FIND("/",#REF!,1)+1,LEN(#REF!)),"")</f>
        <v/>
      </c>
      <c r="O16" s="1204"/>
      <c r="P16" s="1204"/>
      <c r="Q16" s="1204"/>
      <c r="R16" s="1204"/>
      <c r="S16" s="1204"/>
      <c r="T16" s="1204"/>
      <c r="U16" s="1204"/>
      <c r="V16" s="1204"/>
      <c r="W16" s="1204"/>
      <c r="X16" s="1204"/>
    </row>
    <row r="17" spans="1:27" s="175" customFormat="1" ht="18" customHeight="1">
      <c r="A17" s="350" t="s">
        <v>2018</v>
      </c>
      <c r="B17" s="253" t="s">
        <v>1117</v>
      </c>
      <c r="C17" s="277">
        <v>39100</v>
      </c>
      <c r="D17" s="255">
        <v>44562</v>
      </c>
      <c r="E17" s="389" t="str">
        <f t="shared" ca="1" si="0"/>
        <v>VIGENTE</v>
      </c>
      <c r="F17" s="776" t="str">
        <f t="shared" ca="1" si="1"/>
        <v>OK</v>
      </c>
      <c r="G17" s="253" t="s">
        <v>1614</v>
      </c>
      <c r="H17" s="258" t="s">
        <v>1121</v>
      </c>
      <c r="I17" s="258" t="s">
        <v>1552</v>
      </c>
      <c r="J17" s="253" t="s">
        <v>566</v>
      </c>
      <c r="K17" s="372">
        <v>4012872</v>
      </c>
      <c r="L17" s="1043"/>
      <c r="M17" s="1043" t="e">
        <f>IF(ISNUMBER(FIND("/",#REF!,1)),MID(#REF!,1,FIND("/",#REF!,1)-1),#REF!)</f>
        <v>#REF!</v>
      </c>
      <c r="N17" s="1043" t="str">
        <f>IF(ISNUMBER(FIND("/",#REF!,1)),MID(#REF!,FIND("/",#REF!,1)+1,LEN(#REF!)),"")</f>
        <v/>
      </c>
      <c r="O17" s="1204"/>
      <c r="P17" s="1204"/>
      <c r="Q17" s="1204"/>
      <c r="R17" s="1204"/>
      <c r="S17" s="1204"/>
      <c r="T17" s="1204"/>
      <c r="U17" s="1204"/>
      <c r="V17" s="1204"/>
      <c r="W17" s="1204"/>
      <c r="X17" s="1204"/>
    </row>
    <row r="18" spans="1:27" s="175" customFormat="1" ht="18" customHeight="1">
      <c r="A18" s="350" t="s">
        <v>2018</v>
      </c>
      <c r="B18" s="253" t="s">
        <v>1118</v>
      </c>
      <c r="C18" s="277">
        <v>39100</v>
      </c>
      <c r="D18" s="255">
        <v>44562</v>
      </c>
      <c r="E18" s="389" t="str">
        <f t="shared" ca="1" si="0"/>
        <v>VIGENTE</v>
      </c>
      <c r="F18" s="776" t="str">
        <f t="shared" ca="1" si="1"/>
        <v>OK</v>
      </c>
      <c r="G18" s="253" t="s">
        <v>1614</v>
      </c>
      <c r="H18" s="258" t="s">
        <v>1112</v>
      </c>
      <c r="I18" s="258" t="s">
        <v>1552</v>
      </c>
      <c r="J18" s="253" t="s">
        <v>567</v>
      </c>
      <c r="K18" s="372">
        <v>4013682</v>
      </c>
      <c r="L18" s="1043"/>
      <c r="M18" s="1043" t="e">
        <f>IF(ISNUMBER(FIND("/",#REF!,1)),MID(#REF!,1,FIND("/",#REF!,1)-1),#REF!)</f>
        <v>#REF!</v>
      </c>
      <c r="N18" s="1043" t="str">
        <f>IF(ISNUMBER(FIND("/",#REF!,1)),MID(#REF!,FIND("/",#REF!,1)+1,LEN(#REF!)),"")</f>
        <v/>
      </c>
      <c r="O18" s="1204"/>
      <c r="P18" s="1204"/>
      <c r="Q18" s="1204"/>
      <c r="R18" s="1204"/>
      <c r="S18" s="1204"/>
      <c r="T18" s="1204"/>
      <c r="U18" s="1204"/>
      <c r="V18" s="1204"/>
      <c r="W18" s="1204"/>
      <c r="X18" s="1204"/>
    </row>
    <row r="19" spans="1:27" s="175" customFormat="1" ht="18" customHeight="1">
      <c r="A19" s="350" t="s">
        <v>2018</v>
      </c>
      <c r="B19" s="253" t="s">
        <v>1119</v>
      </c>
      <c r="C19" s="277">
        <v>39100</v>
      </c>
      <c r="D19" s="255">
        <v>44562</v>
      </c>
      <c r="E19" s="389" t="str">
        <f t="shared" ca="1" si="0"/>
        <v>VIGENTE</v>
      </c>
      <c r="F19" s="776" t="str">
        <f t="shared" ca="1" si="1"/>
        <v>OK</v>
      </c>
      <c r="G19" s="253" t="s">
        <v>1614</v>
      </c>
      <c r="H19" s="258" t="s">
        <v>1139</v>
      </c>
      <c r="I19" s="258" t="s">
        <v>1552</v>
      </c>
      <c r="J19" s="253" t="s">
        <v>566</v>
      </c>
      <c r="K19" s="372">
        <v>4016002</v>
      </c>
      <c r="L19" s="1043"/>
      <c r="M19" s="1043" t="e">
        <f>IF(ISNUMBER(FIND("/",#REF!,1)),MID(#REF!,1,FIND("/",#REF!,1)-1),#REF!)</f>
        <v>#REF!</v>
      </c>
      <c r="N19" s="1043" t="str">
        <f>IF(ISNUMBER(FIND("/",#REF!,1)),MID(#REF!,FIND("/",#REF!,1)+1,LEN(#REF!)),"")</f>
        <v/>
      </c>
      <c r="O19" s="1204"/>
      <c r="P19" s="1204"/>
      <c r="Q19" s="1204"/>
      <c r="R19" s="1204"/>
      <c r="S19" s="1204"/>
      <c r="T19" s="1204"/>
      <c r="U19" s="1204"/>
      <c r="V19" s="1204"/>
      <c r="W19" s="1204"/>
      <c r="X19" s="1204"/>
    </row>
    <row r="20" spans="1:27" s="175" customFormat="1" ht="18" customHeight="1">
      <c r="A20" s="350" t="s">
        <v>2018</v>
      </c>
      <c r="B20" s="253" t="s">
        <v>1120</v>
      </c>
      <c r="C20" s="277">
        <v>39100</v>
      </c>
      <c r="D20" s="255">
        <v>44562</v>
      </c>
      <c r="E20" s="389" t="str">
        <f t="shared" ca="1" si="0"/>
        <v>VIGENTE</v>
      </c>
      <c r="F20" s="776" t="str">
        <f t="shared" ca="1" si="1"/>
        <v>OK</v>
      </c>
      <c r="G20" s="253" t="s">
        <v>1614</v>
      </c>
      <c r="H20" s="258" t="s">
        <v>1140</v>
      </c>
      <c r="I20" s="258" t="s">
        <v>1552</v>
      </c>
      <c r="J20" s="253" t="s">
        <v>566</v>
      </c>
      <c r="K20" s="372">
        <v>4016852</v>
      </c>
      <c r="L20" s="1043"/>
      <c r="M20" s="1043" t="e">
        <f>IF(ISNUMBER(FIND("/",#REF!,1)),MID(#REF!,1,FIND("/",#REF!,1)-1),#REF!)</f>
        <v>#REF!</v>
      </c>
      <c r="N20" s="1043" t="str">
        <f>IF(ISNUMBER(FIND("/",#REF!,1)),MID(#REF!,FIND("/",#REF!,1)+1,LEN(#REF!)),"")</f>
        <v/>
      </c>
      <c r="O20" s="1204"/>
      <c r="P20" s="1204"/>
      <c r="Q20" s="1204"/>
      <c r="R20" s="1204"/>
      <c r="S20" s="1204"/>
      <c r="T20" s="1204"/>
      <c r="U20" s="1204"/>
      <c r="V20" s="1204"/>
      <c r="W20" s="1204"/>
      <c r="X20" s="1204"/>
    </row>
    <row r="21" spans="1:27" s="175" customFormat="1" ht="18" customHeight="1">
      <c r="A21" s="350" t="s">
        <v>2018</v>
      </c>
      <c r="B21" s="253" t="s">
        <v>1141</v>
      </c>
      <c r="C21" s="277">
        <v>39100</v>
      </c>
      <c r="D21" s="255">
        <v>44562</v>
      </c>
      <c r="E21" s="389" t="str">
        <f t="shared" ca="1" si="0"/>
        <v>VIGENTE</v>
      </c>
      <c r="F21" s="776" t="str">
        <f t="shared" ca="1" si="1"/>
        <v>OK</v>
      </c>
      <c r="G21" s="253" t="s">
        <v>1614</v>
      </c>
      <c r="H21" s="258" t="s">
        <v>2144</v>
      </c>
      <c r="I21" s="258" t="s">
        <v>1552</v>
      </c>
      <c r="J21" s="253" t="s">
        <v>567</v>
      </c>
      <c r="K21" s="372">
        <v>4020252</v>
      </c>
      <c r="L21" s="1043"/>
      <c r="M21" s="1043" t="e">
        <f>IF(ISNUMBER(FIND("/",#REF!,1)),MID(#REF!,1,FIND("/",#REF!,1)-1),#REF!)</f>
        <v>#REF!</v>
      </c>
      <c r="N21" s="1043" t="str">
        <f>IF(ISNUMBER(FIND("/",#REF!,1)),MID(#REF!,FIND("/",#REF!,1)+1,LEN(#REF!)),"")</f>
        <v/>
      </c>
      <c r="O21" s="1204"/>
      <c r="P21" s="1204"/>
      <c r="Q21" s="1204"/>
      <c r="R21" s="1204"/>
      <c r="S21" s="1204"/>
      <c r="T21" s="1204"/>
      <c r="U21" s="1204"/>
      <c r="V21" s="1204"/>
      <c r="W21" s="1204"/>
      <c r="X21" s="1204"/>
    </row>
    <row r="22" spans="1:27" s="175" customFormat="1" ht="18" customHeight="1">
      <c r="A22" s="350" t="s">
        <v>2018</v>
      </c>
      <c r="B22" s="253" t="s">
        <v>1142</v>
      </c>
      <c r="C22" s="277">
        <v>39100</v>
      </c>
      <c r="D22" s="255">
        <v>44562</v>
      </c>
      <c r="E22" s="389" t="str">
        <f t="shared" ca="1" si="0"/>
        <v>VIGENTE</v>
      </c>
      <c r="F22" s="776" t="str">
        <f t="shared" ca="1" si="1"/>
        <v>OK</v>
      </c>
      <c r="G22" s="253" t="s">
        <v>1614</v>
      </c>
      <c r="H22" s="258" t="s">
        <v>1618</v>
      </c>
      <c r="I22" s="258" t="s">
        <v>1552</v>
      </c>
      <c r="J22" s="253" t="s">
        <v>567</v>
      </c>
      <c r="K22" s="372">
        <v>4021062</v>
      </c>
      <c r="L22" s="1043"/>
      <c r="M22" s="1043" t="e">
        <f>IF(ISNUMBER(FIND("/",#REF!,1)),MID(#REF!,1,FIND("/",#REF!,1)-1),#REF!)</f>
        <v>#REF!</v>
      </c>
      <c r="N22" s="1043" t="str">
        <f>IF(ISNUMBER(FIND("/",#REF!,1)),MID(#REF!,FIND("/",#REF!,1)+1,LEN(#REF!)),"")</f>
        <v/>
      </c>
      <c r="O22" s="1204"/>
      <c r="P22" s="1204"/>
      <c r="Q22" s="1204"/>
      <c r="R22" s="1204"/>
      <c r="S22" s="1204"/>
      <c r="T22" s="1204"/>
      <c r="U22" s="1204"/>
      <c r="V22" s="1204"/>
      <c r="W22" s="1204"/>
      <c r="X22" s="1204"/>
    </row>
    <row r="23" spans="1:27" s="175" customFormat="1" ht="18" customHeight="1">
      <c r="A23" s="350" t="s">
        <v>2018</v>
      </c>
      <c r="B23" s="253" t="s">
        <v>2419</v>
      </c>
      <c r="C23" s="277">
        <v>41976</v>
      </c>
      <c r="D23" s="255">
        <v>44562</v>
      </c>
      <c r="E23" s="389" t="str">
        <f t="shared" ca="1" si="0"/>
        <v>VIGENTE</v>
      </c>
      <c r="F23" s="776" t="str">
        <f t="shared" ca="1" si="1"/>
        <v>OK</v>
      </c>
      <c r="G23" s="253" t="s">
        <v>1614</v>
      </c>
      <c r="H23" s="258" t="s">
        <v>2422</v>
      </c>
      <c r="I23" s="258" t="s">
        <v>1552</v>
      </c>
      <c r="J23" s="253" t="s">
        <v>567</v>
      </c>
      <c r="K23" s="372">
        <v>4013072</v>
      </c>
      <c r="L23" s="1043"/>
      <c r="M23" s="1043" t="e">
        <f>IF(ISNUMBER(FIND("/",#REF!,1)),MID(#REF!,1,FIND("/",#REF!,1)-1),#REF!)</f>
        <v>#REF!</v>
      </c>
      <c r="N23" s="1043" t="str">
        <f>IF(ISNUMBER(FIND("/",#REF!,1)),MID(#REF!,FIND("/",#REF!,1)+1,LEN(#REF!)),"")</f>
        <v/>
      </c>
      <c r="O23" s="1204"/>
      <c r="P23" s="1204"/>
      <c r="Q23" s="1204"/>
      <c r="R23" s="1204"/>
      <c r="S23" s="1204"/>
      <c r="T23" s="1204"/>
      <c r="U23" s="1204"/>
      <c r="V23" s="1204"/>
      <c r="W23" s="1204"/>
      <c r="X23" s="1204"/>
    </row>
    <row r="24" spans="1:27" s="175" customFormat="1" ht="18" customHeight="1">
      <c r="A24" s="350" t="s">
        <v>2018</v>
      </c>
      <c r="B24" s="253" t="s">
        <v>2420</v>
      </c>
      <c r="C24" s="277">
        <v>41976</v>
      </c>
      <c r="D24" s="255">
        <v>44562</v>
      </c>
      <c r="E24" s="389" t="str">
        <f t="shared" ca="1" si="0"/>
        <v>VIGENTE</v>
      </c>
      <c r="F24" s="776" t="str">
        <f t="shared" ca="1" si="1"/>
        <v>OK</v>
      </c>
      <c r="G24" s="253" t="s">
        <v>1614</v>
      </c>
      <c r="H24" s="258" t="s">
        <v>2423</v>
      </c>
      <c r="I24" s="258" t="s">
        <v>1552</v>
      </c>
      <c r="J24" s="253" t="s">
        <v>567</v>
      </c>
      <c r="K24" s="372">
        <v>4017432</v>
      </c>
      <c r="L24" s="1043"/>
      <c r="M24" s="1043" t="e">
        <f>IF(ISNUMBER(FIND("/",#REF!,1)),MID(#REF!,1,FIND("/",#REF!,1)-1),#REF!)</f>
        <v>#REF!</v>
      </c>
      <c r="N24" s="1043" t="str">
        <f>IF(ISNUMBER(FIND("/",#REF!,1)),MID(#REF!,FIND("/",#REF!,1)+1,LEN(#REF!)),"")</f>
        <v/>
      </c>
      <c r="O24" s="1204"/>
      <c r="P24" s="1204"/>
      <c r="Q24" s="1204"/>
      <c r="R24" s="1204"/>
      <c r="S24" s="1204"/>
      <c r="T24" s="1204"/>
      <c r="U24" s="1204"/>
      <c r="V24" s="1204"/>
      <c r="W24" s="1204"/>
      <c r="X24" s="1204"/>
    </row>
    <row r="25" spans="1:27" s="175" customFormat="1" ht="18" customHeight="1">
      <c r="A25" s="350" t="s">
        <v>2018</v>
      </c>
      <c r="B25" s="253" t="s">
        <v>2421</v>
      </c>
      <c r="C25" s="277">
        <v>41976</v>
      </c>
      <c r="D25" s="255">
        <v>44562</v>
      </c>
      <c r="E25" s="389" t="str">
        <f t="shared" ca="1" si="0"/>
        <v>VIGENTE</v>
      </c>
      <c r="F25" s="776" t="str">
        <f t="shared" ca="1" si="1"/>
        <v>OK</v>
      </c>
      <c r="G25" s="253" t="s">
        <v>1614</v>
      </c>
      <c r="H25" s="258" t="s">
        <v>2418</v>
      </c>
      <c r="I25" s="258" t="s">
        <v>1552</v>
      </c>
      <c r="J25" s="253" t="s">
        <v>567</v>
      </c>
      <c r="K25" s="372">
        <v>4011042</v>
      </c>
      <c r="L25" s="1043"/>
      <c r="M25" s="1043" t="str">
        <f>IF(ISNUMBER(FIND("/",$B24,1)),MID($B24,1,FIND("/",$B24,1)-1),$B24)</f>
        <v>D0701-01</v>
      </c>
      <c r="N25" s="1043" t="str">
        <f>IF(ISNUMBER(FIND("/",$B24,1)),MID($B24,FIND("/",$B24,1)+1,LEN($B24)),"")</f>
        <v>102</v>
      </c>
      <c r="O25" s="1204"/>
      <c r="P25" s="1204"/>
      <c r="Q25" s="1204"/>
      <c r="R25" s="1204"/>
      <c r="S25" s="1204"/>
      <c r="T25" s="1204"/>
      <c r="U25" s="1204"/>
      <c r="V25" s="1204"/>
      <c r="W25" s="1204"/>
      <c r="X25" s="1204"/>
    </row>
    <row r="26" spans="1:27" s="1040" customFormat="1" ht="30">
      <c r="A26" s="574" t="s">
        <v>2019</v>
      </c>
      <c r="B26" s="240" t="s">
        <v>1536</v>
      </c>
      <c r="C26" s="234">
        <v>40242</v>
      </c>
      <c r="D26" s="274">
        <v>43891</v>
      </c>
      <c r="E26" s="248" t="str">
        <f t="shared" ref="E26:E89" ca="1" si="2">IF(D26&lt;=$T$2,"CADUCADO","VIGENTE")</f>
        <v>CADUCADO</v>
      </c>
      <c r="F26" s="248" t="str">
        <f t="shared" ref="F26:F89" ca="1" si="3">IF($T$2&gt;=(EDATE(D26,-3)),"ALERTA","OK")</f>
        <v>ALERTA</v>
      </c>
      <c r="G26" s="235" t="s">
        <v>1614</v>
      </c>
      <c r="H26" s="269" t="s">
        <v>814</v>
      </c>
      <c r="I26" s="269" t="s">
        <v>1552</v>
      </c>
      <c r="J26" s="235"/>
      <c r="K26" s="355"/>
      <c r="L26" s="1038"/>
      <c r="M26" s="1038" t="str">
        <f t="shared" ref="M26:M69" si="4">IF(ISNUMBER(FIND("/",$B26,1)),MID($B26,1,FIND("/",$B26,1)-1),$B26)</f>
        <v>D1003-11</v>
      </c>
      <c r="N26" s="1038" t="str">
        <f t="shared" ref="N26:N69" si="5">IF(ISNUMBER(FIND("/",$B26,1)),MID($B26,FIND("/",$B26,1)+1,LEN($B26)),"")</f>
        <v/>
      </c>
      <c r="O26" s="1195" t="s">
        <v>2024</v>
      </c>
      <c r="P26" s="1196"/>
      <c r="Q26" s="1197"/>
      <c r="R26" s="1198"/>
      <c r="S26" s="1198"/>
      <c r="T26" s="1199"/>
      <c r="U26" s="1200">
        <f>COUNTIFS($C$27:$C$156, "&gt;="&amp;U31, $C$27:$C$156, "&lt;="&amp;U32, $A$27:$A$156, "&lt;&gt;F")</f>
        <v>1</v>
      </c>
      <c r="V26" s="1200">
        <f>COUNTIFS($C$27:$C$156, "&gt;="&amp;V31, $C$27:$C$156, "&lt;="&amp;V32, $A$27:$A$156, "&lt;&gt;F")</f>
        <v>0</v>
      </c>
      <c r="W26" s="1200">
        <f>COUNTIFS($C$27:$C$156, "&gt;="&amp;W31, $C$27:$C$156, "&lt;="&amp;W32, $A$27:$A$156, "&lt;&gt;F")</f>
        <v>0</v>
      </c>
      <c r="X26" s="1200">
        <f>COUNTIFS($C$27:$C$156, "&gt;="&amp;X31, $C$27:$C$156, "&lt;="&amp;X32, $A$27:$A$156, "&lt;&gt;F")</f>
        <v>0</v>
      </c>
      <c r="Y26" s="1200">
        <f>COUNTIFS($C$27:$C$156, "&gt;="&amp;Y31, $C$27:$C$156, "&lt;="&amp;Y32, $A$27:$A$156, "&lt;&gt;F")</f>
        <v>0</v>
      </c>
      <c r="Z26" s="1200">
        <f>COUNTIFS($C$27:$C$156,"&gt;="&amp;Z31, $C$27:$C$156, "&lt;="&amp;Z32, $A$27:$A$156, "&lt;&gt;F")</f>
        <v>1</v>
      </c>
      <c r="AA26" s="1201">
        <f>SUM(U26:Y26)</f>
        <v>1</v>
      </c>
    </row>
    <row r="27" spans="1:27" s="175" customFormat="1" ht="18" customHeight="1">
      <c r="A27" s="350" t="s">
        <v>2018</v>
      </c>
      <c r="B27" s="253" t="s">
        <v>1004</v>
      </c>
      <c r="C27" s="277">
        <v>40242</v>
      </c>
      <c r="D27" s="389">
        <v>43891</v>
      </c>
      <c r="E27" s="389" t="str">
        <f t="shared" ca="1" si="2"/>
        <v>CADUCADO</v>
      </c>
      <c r="F27" s="776" t="str">
        <f t="shared" ca="1" si="3"/>
        <v>ALERTA</v>
      </c>
      <c r="G27" s="253" t="s">
        <v>1614</v>
      </c>
      <c r="H27" s="258" t="s">
        <v>1009</v>
      </c>
      <c r="I27" s="258" t="s">
        <v>1552</v>
      </c>
      <c r="J27" s="253" t="s">
        <v>566</v>
      </c>
      <c r="K27" s="372">
        <v>4021372</v>
      </c>
      <c r="L27" s="1043"/>
      <c r="M27" s="1043" t="str">
        <f t="shared" si="4"/>
        <v>D1003-11</v>
      </c>
      <c r="N27" s="1043" t="str">
        <f t="shared" si="5"/>
        <v>1</v>
      </c>
      <c r="O27" s="1202" t="s">
        <v>2028</v>
      </c>
      <c r="P27" s="1202" t="s">
        <v>2020</v>
      </c>
      <c r="Q27" s="1203" t="s">
        <v>2025</v>
      </c>
      <c r="R27" s="1204"/>
      <c r="S27" s="1204"/>
      <c r="T27" s="1205" t="s">
        <v>3842</v>
      </c>
      <c r="U27" s="1200">
        <f>COUNTIFS($C$27:$C$156, "&gt;="&amp;U31, $C$27:$C$156, "&lt;="&amp;U32, $A$27:$A$156, "&lt;&gt;F",$G$27:$G$156, "A" )</f>
        <v>1</v>
      </c>
      <c r="V27" s="1200">
        <f>COUNTIFS($C$27:$C$156, "&gt;="&amp;V31, $C$27:$C$156, "&lt;="&amp;V32, $A$27:$A$156, "&lt;&gt;F",$G$27:$G$156, "A" )</f>
        <v>0</v>
      </c>
      <c r="W27" s="1200">
        <f>COUNTIFS($C$27:$C$156, "&gt;="&amp;W31, $C$27:$C$156, "&lt;="&amp;W32, $A$27:$A$156, "&lt;&gt;F",$G$27:$G$156, "A" )</f>
        <v>0</v>
      </c>
      <c r="X27" s="1200">
        <f>COUNTIFS($C$27:$C$156, "&gt;="&amp;X31, $C$27:$C$156, "&lt;="&amp;X32, $A$27:$A$156, "&lt;&gt;F",$G$27:$G$156, "A" )</f>
        <v>0</v>
      </c>
      <c r="Y27" s="1200">
        <f>COUNTIFS($C$27:$C$156, "&gt;="&amp;Y31, $C$27:$C$156, "&lt;="&amp;Y32, $A$27:$A$156, "&lt;&gt;F",$G$27:$G$156, "A" )</f>
        <v>0</v>
      </c>
      <c r="Z27" s="1200">
        <f>COUNTIFS($C$27:$C$156,"&gt;="&amp;Z32, $C$27:$C$156, "&lt;="&amp;Z33, $A$27:$A$156, "&lt;&gt;F",$G$27:$G$156, "A")</f>
        <v>0</v>
      </c>
      <c r="AA27" s="1201">
        <f>SUM(U27:Y27)</f>
        <v>1</v>
      </c>
    </row>
    <row r="28" spans="1:27" s="175" customFormat="1" ht="18" customHeight="1">
      <c r="A28" s="350" t="s">
        <v>2018</v>
      </c>
      <c r="B28" s="253" t="s">
        <v>1005</v>
      </c>
      <c r="C28" s="277">
        <v>40242</v>
      </c>
      <c r="D28" s="389">
        <v>43891</v>
      </c>
      <c r="E28" s="389" t="str">
        <f t="shared" ca="1" si="2"/>
        <v>CADUCADO</v>
      </c>
      <c r="F28" s="776" t="str">
        <f t="shared" ca="1" si="3"/>
        <v>ALERTA</v>
      </c>
      <c r="G28" s="253" t="s">
        <v>1614</v>
      </c>
      <c r="H28" s="258" t="s">
        <v>1010</v>
      </c>
      <c r="I28" s="258" t="s">
        <v>1552</v>
      </c>
      <c r="J28" s="253" t="s">
        <v>567</v>
      </c>
      <c r="K28" s="372">
        <v>4017402</v>
      </c>
      <c r="L28" s="1043"/>
      <c r="M28" s="1043" t="str">
        <f t="shared" si="4"/>
        <v>D1003-11</v>
      </c>
      <c r="N28" s="1043" t="str">
        <f t="shared" si="5"/>
        <v>2</v>
      </c>
      <c r="O28" s="1202" t="s">
        <v>2019</v>
      </c>
      <c r="P28" s="1206"/>
      <c r="Q28" s="1207">
        <v>15</v>
      </c>
      <c r="R28" s="1204"/>
      <c r="S28" s="1204"/>
      <c r="T28" s="1205" t="s">
        <v>3843</v>
      </c>
      <c r="U28" s="1200">
        <f>COUNTIFS($C$27:$C$156, "&gt;="&amp;U31, $C$27:$C$156, "&lt;="&amp;U32, $A$27:$A$156, "&lt;&gt;F",$G$27:$G$156, "B" )</f>
        <v>0</v>
      </c>
      <c r="V28" s="1200">
        <f>COUNTIFS($C$27:$C$156, "&gt;="&amp;V31, $C$27:$C$156, "&lt;="&amp;V32, $A$27:$A$156, "&lt;&gt;F",$G$27:$G$156, "B" )</f>
        <v>0</v>
      </c>
      <c r="W28" s="1200">
        <f>COUNTIFS($C$27:$C$156, "&gt;="&amp;W31, $C$27:$C$156, "&lt;="&amp;W32, $A$27:$A$156, "&lt;&gt;F",$G$27:$G$156, "B" )</f>
        <v>0</v>
      </c>
      <c r="X28" s="1200">
        <f>COUNTIFS($C$27:$C$156, "&gt;="&amp;X31, $C$27:$C$156, "&lt;="&amp;X32, $A$27:$A$156, "&lt;&gt;F",$G$27:$G$156, "B" )</f>
        <v>0</v>
      </c>
      <c r="Y28" s="1200">
        <f>COUNTIFS($C$27:$C$156, "&gt;="&amp;Y31, $C$27:$C$156, "&lt;="&amp;Y32, $A$27:$A$156, "&lt;&gt;F",$G$27:$G$156, "B" )</f>
        <v>0</v>
      </c>
      <c r="Z28" s="1200">
        <f>COUNTIFS($C$27:$C$156,"&gt;="&amp;Z33, $C$27:$C$156, "&lt;="&amp;Z34, $A$27:$A$156, "&lt;&gt;F",$G$27:$G$156, "A")</f>
        <v>0</v>
      </c>
      <c r="AA28" s="1201">
        <f>SUM(U28:Y28)</f>
        <v>0</v>
      </c>
    </row>
    <row r="29" spans="1:27" s="175" customFormat="1" ht="18" customHeight="1">
      <c r="A29" s="350" t="s">
        <v>2018</v>
      </c>
      <c r="B29" s="253" t="s">
        <v>1006</v>
      </c>
      <c r="C29" s="277">
        <v>40242</v>
      </c>
      <c r="D29" s="389">
        <v>43891</v>
      </c>
      <c r="E29" s="389" t="str">
        <f t="shared" ca="1" si="2"/>
        <v>CADUCADO</v>
      </c>
      <c r="F29" s="776" t="str">
        <f t="shared" ca="1" si="3"/>
        <v>ALERTA</v>
      </c>
      <c r="G29" s="253" t="s">
        <v>1614</v>
      </c>
      <c r="H29" s="258" t="s">
        <v>1011</v>
      </c>
      <c r="I29" s="258" t="s">
        <v>1552</v>
      </c>
      <c r="J29" s="253" t="s">
        <v>567</v>
      </c>
      <c r="K29" s="372">
        <v>4017412</v>
      </c>
      <c r="L29" s="1043"/>
      <c r="M29" s="1043" t="str">
        <f t="shared" si="4"/>
        <v>D1003-11</v>
      </c>
      <c r="N29" s="1043" t="str">
        <f t="shared" si="5"/>
        <v>3</v>
      </c>
      <c r="O29" s="1202" t="s">
        <v>2017</v>
      </c>
      <c r="P29" s="1206"/>
      <c r="Q29" s="1207">
        <v>74</v>
      </c>
      <c r="R29" s="1204"/>
      <c r="S29" s="1204"/>
      <c r="T29" s="1205" t="s">
        <v>3844</v>
      </c>
      <c r="U29" s="1200">
        <f>COUNTIFS($C$27:$C$156, "&gt;="&amp;U31, $C$27:$C$156, "&lt;="&amp;U32, $A$27:$A$156, "&lt;&gt;F",$G$27:$G$156, "C" )</f>
        <v>0</v>
      </c>
      <c r="V29" s="1200">
        <f>COUNTIFS($C$27:$C$156, "&gt;="&amp;V31, $C$27:$C$156, "&lt;="&amp;V32, $A$27:$A$156, "&lt;&gt;F",$G$27:$G$156, "C" )</f>
        <v>0</v>
      </c>
      <c r="W29" s="1200">
        <f>COUNTIFS($C$27:$C$156, "&gt;="&amp;W31, $C$27:$C$156, "&lt;="&amp;W32, $A$27:$A$156, "&lt;&gt;F",$G$27:$G$156, "C" )</f>
        <v>0</v>
      </c>
      <c r="X29" s="1200">
        <f>COUNTIFS($C$27:$C$156, "&gt;="&amp;X31, $C$27:$C$156, "&lt;="&amp;X32, $A$27:$A$156, "&lt;&gt;F",$G$27:$G$156, "C" )</f>
        <v>0</v>
      </c>
      <c r="Y29" s="1200">
        <f>COUNTIFS($C$27:$C$156, "&gt;="&amp;Y31, $C$27:$C$156, "&lt;="&amp;Y32, $A$27:$A$156, "&lt;&gt;F",$G$27:$G$156, "C" )</f>
        <v>0</v>
      </c>
      <c r="Z29" s="1200">
        <f>COUNTIFS($C$27:$C$156,"&gt;="&amp;Z34, $C$27:$C$156, "&lt;="&amp;Z35, $A$27:$A$156, "&lt;&gt;F",$G$27:$G$156, "A")</f>
        <v>0</v>
      </c>
      <c r="AA29" s="1201">
        <f>SUM(U29:Y29)</f>
        <v>0</v>
      </c>
    </row>
    <row r="30" spans="1:27" s="175" customFormat="1" ht="33" customHeight="1" thickBot="1">
      <c r="A30" s="350" t="s">
        <v>2018</v>
      </c>
      <c r="B30" s="253" t="s">
        <v>1007</v>
      </c>
      <c r="C30" s="277">
        <v>40242</v>
      </c>
      <c r="D30" s="389">
        <v>43891</v>
      </c>
      <c r="E30" s="389" t="str">
        <f t="shared" ca="1" si="2"/>
        <v>CADUCADO</v>
      </c>
      <c r="F30" s="776" t="str">
        <f t="shared" ca="1" si="3"/>
        <v>ALERTA</v>
      </c>
      <c r="G30" s="253" t="s">
        <v>1614</v>
      </c>
      <c r="H30" s="258" t="s">
        <v>1012</v>
      </c>
      <c r="I30" s="258" t="s">
        <v>1552</v>
      </c>
      <c r="J30" s="253" t="s">
        <v>567</v>
      </c>
      <c r="K30" s="372">
        <v>4021502</v>
      </c>
      <c r="L30" s="1043"/>
      <c r="M30" s="1043" t="str">
        <f t="shared" si="4"/>
        <v>D1003-11</v>
      </c>
      <c r="N30" s="1043" t="str">
        <f t="shared" si="5"/>
        <v>4</v>
      </c>
      <c r="O30" s="1202" t="s">
        <v>2018</v>
      </c>
      <c r="P30" s="1206"/>
      <c r="Q30" s="1207">
        <v>280</v>
      </c>
      <c r="R30" s="1204"/>
      <c r="S30" s="1204"/>
      <c r="T30" s="826" t="s">
        <v>3845</v>
      </c>
      <c r="U30" s="1208">
        <f>COUNTIFS($C$27:$C$156, "&gt;="&amp;U31, $C$27:$C$156, "&lt;="&amp;U32, $A$27:$A$156, "&lt;&gt;F",$G$27:$G$156, "D" )</f>
        <v>0</v>
      </c>
      <c r="V30" s="1208">
        <f>COUNTIFS($C$27:$C$156, "&gt;="&amp;V31, $C$27:$C$156, "&lt;="&amp;V32, $A$27:$A$156, "&lt;&gt;F",$G$27:$G$156, "D" )</f>
        <v>0</v>
      </c>
      <c r="W30" s="1208">
        <f>COUNTIFS($C$27:$C$156, "&gt;="&amp;W31, $C$27:$C$156, "&lt;="&amp;W32, $A$27:$A$156, "&lt;&gt;F",$G$27:$G$156, "D" )</f>
        <v>0</v>
      </c>
      <c r="X30" s="1208">
        <f>COUNTIFS($C$27:$C$156, "&gt;="&amp;X31, $C$27:$C$156, "&lt;="&amp;X32, $A$27:$A$156, "&lt;&gt;F",$G$27:$G$156, "D" )</f>
        <v>0</v>
      </c>
      <c r="Y30" s="1208">
        <f>COUNTIFS($C$27:$C$156, "&gt;="&amp;Y31, $C$27:$C$156, "&lt;="&amp;Y32, $A$27:$A$156, "&lt;&gt;F",$G$27:$G$156, "D" )</f>
        <v>0</v>
      </c>
      <c r="Z30" s="1208">
        <f>COUNTIFS($C$27:$C$156,"&gt;="&amp;Z35, $C$27:$C$156, "&lt;="&amp;Z36, $A$27:$A$156, "&lt;&gt;F",$G$27:$G$156, "A")</f>
        <v>0</v>
      </c>
      <c r="AA30" s="1209">
        <f>SUM(U30:Y30)</f>
        <v>0</v>
      </c>
    </row>
    <row r="31" spans="1:27" s="175" customFormat="1" ht="18" customHeight="1" thickTop="1">
      <c r="A31" s="350" t="s">
        <v>2018</v>
      </c>
      <c r="B31" s="253" t="s">
        <v>1008</v>
      </c>
      <c r="C31" s="277">
        <v>40242</v>
      </c>
      <c r="D31" s="389">
        <v>43891</v>
      </c>
      <c r="E31" s="389" t="str">
        <f t="shared" ca="1" si="2"/>
        <v>CADUCADO</v>
      </c>
      <c r="F31" s="776" t="str">
        <f t="shared" ca="1" si="3"/>
        <v>ALERTA</v>
      </c>
      <c r="G31" s="253" t="s">
        <v>1614</v>
      </c>
      <c r="H31" s="258" t="s">
        <v>1013</v>
      </c>
      <c r="I31" s="258" t="s">
        <v>1552</v>
      </c>
      <c r="J31" s="253" t="s">
        <v>567</v>
      </c>
      <c r="K31" s="372">
        <v>4021552</v>
      </c>
      <c r="L31" s="1043"/>
      <c r="M31" s="1043" t="str">
        <f t="shared" si="4"/>
        <v>D1003-11</v>
      </c>
      <c r="N31" s="1043" t="str">
        <f t="shared" si="5"/>
        <v>5</v>
      </c>
      <c r="O31" s="1202" t="s">
        <v>2027</v>
      </c>
      <c r="P31" s="1206"/>
      <c r="Q31" s="1207">
        <v>1</v>
      </c>
      <c r="R31" s="1204"/>
      <c r="S31" s="1204"/>
      <c r="T31" s="886"/>
      <c r="U31" s="1210">
        <v>40909</v>
      </c>
      <c r="V31" s="1210">
        <v>41275</v>
      </c>
      <c r="W31" s="1210">
        <v>41640</v>
      </c>
      <c r="X31" s="1210">
        <v>42005</v>
      </c>
      <c r="Y31" s="1210">
        <v>42370</v>
      </c>
      <c r="Z31" s="1210">
        <v>40909</v>
      </c>
      <c r="AA31" s="886"/>
    </row>
    <row r="32" spans="1:27" s="175" customFormat="1" ht="18" customHeight="1">
      <c r="A32" s="350" t="s">
        <v>2018</v>
      </c>
      <c r="B32" s="253" t="s">
        <v>1415</v>
      </c>
      <c r="C32" s="277">
        <v>41045</v>
      </c>
      <c r="D32" s="389">
        <v>43891</v>
      </c>
      <c r="E32" s="389" t="str">
        <f t="shared" ca="1" si="2"/>
        <v>CADUCADO</v>
      </c>
      <c r="F32" s="776" t="str">
        <f t="shared" ca="1" si="3"/>
        <v>ALERTA</v>
      </c>
      <c r="G32" s="253" t="s">
        <v>1614</v>
      </c>
      <c r="H32" s="258" t="s">
        <v>1416</v>
      </c>
      <c r="I32" s="258" t="s">
        <v>1552</v>
      </c>
      <c r="J32" s="253" t="s">
        <v>567</v>
      </c>
      <c r="K32" s="372">
        <v>4016992</v>
      </c>
      <c r="L32" s="1043"/>
      <c r="M32" s="1043" t="str">
        <f t="shared" si="4"/>
        <v>D1003-11</v>
      </c>
      <c r="N32" s="1043" t="str">
        <f t="shared" si="5"/>
        <v>6</v>
      </c>
      <c r="O32" s="1202" t="s">
        <v>2026</v>
      </c>
      <c r="P32" s="1206"/>
      <c r="Q32" s="1207">
        <v>3</v>
      </c>
      <c r="R32" s="1204"/>
      <c r="S32" s="1204"/>
      <c r="T32" s="654"/>
      <c r="U32" s="932">
        <v>41274</v>
      </c>
      <c r="V32" s="932">
        <v>41639</v>
      </c>
      <c r="W32" s="932">
        <v>42004</v>
      </c>
      <c r="X32" s="932">
        <v>42369</v>
      </c>
      <c r="Y32" s="932">
        <v>42735</v>
      </c>
      <c r="Z32" s="932">
        <v>42735</v>
      </c>
      <c r="AA32" s="654"/>
    </row>
    <row r="33" spans="1:25" s="175" customFormat="1" ht="30">
      <c r="A33" s="350" t="s">
        <v>2017</v>
      </c>
      <c r="B33" s="386" t="s">
        <v>1014</v>
      </c>
      <c r="C33" s="277">
        <v>40353</v>
      </c>
      <c r="D33" s="389">
        <v>43983</v>
      </c>
      <c r="E33" s="389" t="str">
        <f t="shared" ca="1" si="2"/>
        <v>CADUCADO</v>
      </c>
      <c r="F33" s="776" t="str">
        <f t="shared" ca="1" si="3"/>
        <v>ALERTA</v>
      </c>
      <c r="G33" s="253" t="s">
        <v>1615</v>
      </c>
      <c r="H33" s="278" t="s">
        <v>1713</v>
      </c>
      <c r="I33" s="365" t="s">
        <v>1509</v>
      </c>
      <c r="J33" s="253" t="s">
        <v>724</v>
      </c>
      <c r="K33" s="372" t="s">
        <v>2663</v>
      </c>
      <c r="L33" s="1043"/>
      <c r="M33" s="1043" t="str">
        <f t="shared" si="4"/>
        <v>D1006-31</v>
      </c>
      <c r="N33" s="1043" t="str">
        <f t="shared" si="5"/>
        <v/>
      </c>
      <c r="O33" s="1211" t="s">
        <v>2023</v>
      </c>
      <c r="P33" s="1212"/>
      <c r="Q33" s="1213">
        <v>373</v>
      </c>
      <c r="R33" s="1204"/>
      <c r="S33" s="1204"/>
      <c r="T33" s="1204"/>
      <c r="U33" s="1204"/>
      <c r="V33" s="1204"/>
      <c r="W33" s="1204"/>
      <c r="X33" s="1204"/>
      <c r="Y33" s="1204"/>
    </row>
    <row r="34" spans="1:25" s="1109" customFormat="1">
      <c r="A34" s="400" t="s">
        <v>2019</v>
      </c>
      <c r="B34" s="245" t="s">
        <v>1185</v>
      </c>
      <c r="C34" s="246">
        <v>40547</v>
      </c>
      <c r="D34" s="401">
        <v>44197</v>
      </c>
      <c r="E34" s="401" t="str">
        <f t="shared" ca="1" si="2"/>
        <v>CADUCADO</v>
      </c>
      <c r="F34" s="1067" t="str">
        <f t="shared" ca="1" si="3"/>
        <v>ALERTA</v>
      </c>
      <c r="G34" s="247" t="s">
        <v>1615</v>
      </c>
      <c r="H34" s="1110" t="s">
        <v>3063</v>
      </c>
      <c r="I34" s="384" t="s">
        <v>3809</v>
      </c>
      <c r="J34" s="247" t="s">
        <v>653</v>
      </c>
      <c r="K34" s="385"/>
      <c r="L34" s="1108"/>
      <c r="M34" s="1108" t="str">
        <f t="shared" si="4"/>
        <v>D1101-02</v>
      </c>
      <c r="N34" s="1108" t="str">
        <f t="shared" si="5"/>
        <v/>
      </c>
      <c r="O34" s="1214"/>
      <c r="P34" s="1214"/>
      <c r="Q34" s="1214"/>
      <c r="R34" s="1214"/>
      <c r="S34" s="1214"/>
      <c r="T34" s="1214"/>
      <c r="U34" s="1214"/>
      <c r="V34" s="1214"/>
      <c r="W34" s="1214"/>
      <c r="X34" s="1214"/>
    </row>
    <row r="35" spans="1:25" s="1217" customFormat="1" ht="18" customHeight="1">
      <c r="A35" s="350" t="s">
        <v>2018</v>
      </c>
      <c r="B35" s="253" t="s">
        <v>1186</v>
      </c>
      <c r="C35" s="218">
        <v>40547</v>
      </c>
      <c r="D35" s="353">
        <v>44197</v>
      </c>
      <c r="E35" s="353" t="str">
        <f t="shared" ca="1" si="2"/>
        <v>CADUCADO</v>
      </c>
      <c r="F35" s="776" t="str">
        <f t="shared" ca="1" si="3"/>
        <v>ALERTA</v>
      </c>
      <c r="G35" s="217" t="s">
        <v>1615</v>
      </c>
      <c r="H35" s="405" t="s">
        <v>798</v>
      </c>
      <c r="I35" s="216" t="s">
        <v>797</v>
      </c>
      <c r="J35" s="217" t="s">
        <v>655</v>
      </c>
      <c r="K35" s="303" t="s">
        <v>654</v>
      </c>
      <c r="L35" s="92"/>
      <c r="M35" s="92" t="str">
        <f t="shared" si="4"/>
        <v>D1101-02</v>
      </c>
      <c r="N35" s="92" t="str">
        <f t="shared" si="5"/>
        <v>1</v>
      </c>
      <c r="O35" s="1215"/>
      <c r="P35" s="1215"/>
      <c r="Q35" s="1215"/>
      <c r="R35" s="1216"/>
      <c r="S35" s="1216"/>
      <c r="T35" s="1216"/>
      <c r="U35" s="1216"/>
      <c r="V35" s="1216"/>
      <c r="W35" s="1216"/>
      <c r="X35" s="1216"/>
    </row>
    <row r="36" spans="1:25" ht="18" customHeight="1">
      <c r="A36" s="350" t="s">
        <v>2018</v>
      </c>
      <c r="B36" s="253" t="s">
        <v>1187</v>
      </c>
      <c r="C36" s="218">
        <v>40547</v>
      </c>
      <c r="D36" s="353">
        <v>44197</v>
      </c>
      <c r="E36" s="353" t="str">
        <f t="shared" ca="1" si="2"/>
        <v>CADUCADO</v>
      </c>
      <c r="F36" s="776" t="str">
        <f t="shared" ca="1" si="3"/>
        <v>ALERTA</v>
      </c>
      <c r="G36" s="217" t="s">
        <v>1615</v>
      </c>
      <c r="H36" s="405" t="s">
        <v>799</v>
      </c>
      <c r="I36" s="216" t="s">
        <v>797</v>
      </c>
      <c r="J36" s="217" t="s">
        <v>659</v>
      </c>
      <c r="K36" s="303" t="s">
        <v>656</v>
      </c>
      <c r="M36" s="92" t="str">
        <f t="shared" si="4"/>
        <v>D1101-02</v>
      </c>
      <c r="N36" s="92" t="str">
        <f t="shared" si="5"/>
        <v>2</v>
      </c>
      <c r="O36" s="1215"/>
      <c r="P36" s="1215"/>
      <c r="Q36" s="1215"/>
      <c r="R36" s="1215"/>
      <c r="S36" s="1215"/>
      <c r="T36" s="1215"/>
      <c r="U36" s="1215"/>
      <c r="V36" s="1215"/>
      <c r="W36" s="1215"/>
      <c r="X36" s="1215"/>
    </row>
    <row r="37" spans="1:25" ht="18" customHeight="1">
      <c r="A37" s="350" t="s">
        <v>2018</v>
      </c>
      <c r="B37" s="253" t="s">
        <v>1188</v>
      </c>
      <c r="C37" s="218">
        <v>40547</v>
      </c>
      <c r="D37" s="353">
        <v>44197</v>
      </c>
      <c r="E37" s="353" t="str">
        <f t="shared" ca="1" si="2"/>
        <v>CADUCADO</v>
      </c>
      <c r="F37" s="776" t="str">
        <f t="shared" ca="1" si="3"/>
        <v>ALERTA</v>
      </c>
      <c r="G37" s="217" t="s">
        <v>1615</v>
      </c>
      <c r="H37" s="405" t="s">
        <v>800</v>
      </c>
      <c r="I37" s="216" t="s">
        <v>797</v>
      </c>
      <c r="J37" s="217" t="s">
        <v>655</v>
      </c>
      <c r="K37" s="303" t="s">
        <v>657</v>
      </c>
      <c r="M37" s="92" t="str">
        <f t="shared" si="4"/>
        <v>D1101-02</v>
      </c>
      <c r="N37" s="92" t="str">
        <f t="shared" si="5"/>
        <v>3</v>
      </c>
      <c r="O37" s="1215"/>
      <c r="P37" s="1215"/>
      <c r="Q37" s="1215"/>
      <c r="R37" s="1215"/>
      <c r="S37" s="1215"/>
      <c r="T37" s="1215"/>
      <c r="U37" s="1215"/>
      <c r="V37" s="1215"/>
      <c r="W37" s="1215"/>
      <c r="X37" s="1215"/>
    </row>
    <row r="38" spans="1:25" ht="18" customHeight="1">
      <c r="A38" s="350" t="s">
        <v>2018</v>
      </c>
      <c r="B38" s="253" t="s">
        <v>1189</v>
      </c>
      <c r="C38" s="218">
        <v>40547</v>
      </c>
      <c r="D38" s="353">
        <v>44197</v>
      </c>
      <c r="E38" s="353" t="str">
        <f t="shared" ca="1" si="2"/>
        <v>CADUCADO</v>
      </c>
      <c r="F38" s="776" t="str">
        <f t="shared" ca="1" si="3"/>
        <v>ALERTA</v>
      </c>
      <c r="G38" s="217" t="s">
        <v>1615</v>
      </c>
      <c r="H38" s="405" t="s">
        <v>801</v>
      </c>
      <c r="I38" s="216" t="s">
        <v>797</v>
      </c>
      <c r="J38" s="217" t="s">
        <v>655</v>
      </c>
      <c r="K38" s="303" t="s">
        <v>658</v>
      </c>
      <c r="M38" s="92" t="str">
        <f t="shared" si="4"/>
        <v>D1101-02</v>
      </c>
      <c r="N38" s="92" t="str">
        <f t="shared" si="5"/>
        <v>4</v>
      </c>
      <c r="O38" s="1215"/>
      <c r="P38" s="1215"/>
      <c r="Q38" s="1215"/>
      <c r="R38" s="1215"/>
      <c r="S38" s="1215"/>
      <c r="T38" s="1215"/>
      <c r="U38" s="1215"/>
      <c r="V38" s="1215"/>
      <c r="W38" s="1215"/>
      <c r="X38" s="1215"/>
    </row>
    <row r="39" spans="1:25" s="1109" customFormat="1" ht="30">
      <c r="A39" s="557" t="s">
        <v>2019</v>
      </c>
      <c r="B39" s="245" t="s">
        <v>1510</v>
      </c>
      <c r="C39" s="246">
        <v>40547</v>
      </c>
      <c r="D39" s="274">
        <v>44197</v>
      </c>
      <c r="E39" s="274" t="str">
        <f t="shared" ca="1" si="2"/>
        <v>CADUCADO</v>
      </c>
      <c r="F39" s="1067" t="str">
        <f t="shared" ca="1" si="3"/>
        <v>ALERTA</v>
      </c>
      <c r="G39" s="247" t="s">
        <v>1614</v>
      </c>
      <c r="H39" s="403" t="s">
        <v>3281</v>
      </c>
      <c r="I39" s="384" t="s">
        <v>3810</v>
      </c>
      <c r="J39" s="247" t="s">
        <v>3282</v>
      </c>
      <c r="K39" s="385"/>
      <c r="L39" s="1108"/>
      <c r="M39" s="1108" t="str">
        <f t="shared" si="4"/>
        <v>D1101-03</v>
      </c>
      <c r="N39" s="1108" t="str">
        <f t="shared" si="5"/>
        <v/>
      </c>
      <c r="O39" s="1214"/>
      <c r="P39" s="1214"/>
      <c r="Q39" s="1214"/>
      <c r="R39" s="1214"/>
      <c r="S39" s="1214"/>
      <c r="T39" s="1214"/>
      <c r="U39" s="1214"/>
      <c r="V39" s="1214"/>
      <c r="W39" s="1214"/>
      <c r="X39" s="1214"/>
    </row>
    <row r="40" spans="1:25" ht="18" customHeight="1">
      <c r="A40" s="350" t="s">
        <v>2018</v>
      </c>
      <c r="B40" s="253" t="s">
        <v>1311</v>
      </c>
      <c r="C40" s="218">
        <v>40547</v>
      </c>
      <c r="D40" s="353">
        <v>44197</v>
      </c>
      <c r="E40" s="353" t="str">
        <f t="shared" ca="1" si="2"/>
        <v>CADUCADO</v>
      </c>
      <c r="F40" s="776" t="str">
        <f t="shared" ca="1" si="3"/>
        <v>ALERTA</v>
      </c>
      <c r="G40" s="217" t="s">
        <v>1614</v>
      </c>
      <c r="H40" s="219" t="s">
        <v>1237</v>
      </c>
      <c r="I40" s="216" t="s">
        <v>796</v>
      </c>
      <c r="J40" s="217" t="s">
        <v>638</v>
      </c>
      <c r="K40" s="303" t="s">
        <v>640</v>
      </c>
      <c r="M40" s="92" t="str">
        <f t="shared" si="4"/>
        <v>D1101-03</v>
      </c>
      <c r="N40" s="92" t="str">
        <f t="shared" si="5"/>
        <v>1</v>
      </c>
      <c r="O40" s="1215"/>
      <c r="P40" s="1215"/>
      <c r="Q40" s="1215"/>
      <c r="R40" s="1215"/>
      <c r="S40" s="1215"/>
      <c r="T40" s="1215"/>
      <c r="U40" s="1215"/>
      <c r="V40" s="1215"/>
      <c r="W40" s="1215"/>
      <c r="X40" s="1215"/>
    </row>
    <row r="41" spans="1:25" ht="18" customHeight="1">
      <c r="A41" s="350" t="s">
        <v>2018</v>
      </c>
      <c r="B41" s="253" t="s">
        <v>1312</v>
      </c>
      <c r="C41" s="218">
        <v>40547</v>
      </c>
      <c r="D41" s="353">
        <v>44197</v>
      </c>
      <c r="E41" s="353" t="str">
        <f t="shared" ca="1" si="2"/>
        <v>CADUCADO</v>
      </c>
      <c r="F41" s="776" t="str">
        <f t="shared" ca="1" si="3"/>
        <v>ALERTA</v>
      </c>
      <c r="G41" s="217" t="s">
        <v>1614</v>
      </c>
      <c r="H41" s="219" t="s">
        <v>1238</v>
      </c>
      <c r="I41" s="216" t="s">
        <v>796</v>
      </c>
      <c r="J41" s="217" t="s">
        <v>638</v>
      </c>
      <c r="K41" s="303" t="s">
        <v>641</v>
      </c>
      <c r="M41" s="92" t="str">
        <f t="shared" si="4"/>
        <v>D1101-03</v>
      </c>
      <c r="N41" s="92" t="str">
        <f t="shared" si="5"/>
        <v>2</v>
      </c>
      <c r="O41" s="1215"/>
      <c r="P41" s="1215"/>
      <c r="Q41" s="1215"/>
      <c r="R41" s="1215"/>
      <c r="S41" s="1215"/>
      <c r="T41" s="1215"/>
      <c r="U41" s="1215"/>
      <c r="V41" s="1215"/>
      <c r="W41" s="1215"/>
      <c r="X41" s="1215"/>
    </row>
    <row r="42" spans="1:25" ht="18" customHeight="1">
      <c r="A42" s="350" t="s">
        <v>2018</v>
      </c>
      <c r="B42" s="253" t="s">
        <v>1313</v>
      </c>
      <c r="C42" s="218">
        <v>40547</v>
      </c>
      <c r="D42" s="353">
        <v>44197</v>
      </c>
      <c r="E42" s="353" t="str">
        <f t="shared" ca="1" si="2"/>
        <v>CADUCADO</v>
      </c>
      <c r="F42" s="776" t="str">
        <f t="shared" ca="1" si="3"/>
        <v>ALERTA</v>
      </c>
      <c r="G42" s="217" t="s">
        <v>1614</v>
      </c>
      <c r="H42" s="219" t="s">
        <v>1239</v>
      </c>
      <c r="I42" s="216" t="s">
        <v>796</v>
      </c>
      <c r="J42" s="217" t="s">
        <v>642</v>
      </c>
      <c r="K42" s="303" t="s">
        <v>639</v>
      </c>
      <c r="M42" s="92" t="str">
        <f t="shared" si="4"/>
        <v>D1101-03</v>
      </c>
      <c r="N42" s="92" t="str">
        <f t="shared" si="5"/>
        <v>3</v>
      </c>
      <c r="O42" s="1215"/>
      <c r="P42" s="1215"/>
      <c r="Q42" s="1215"/>
      <c r="R42" s="1215"/>
      <c r="S42" s="1215"/>
      <c r="T42" s="1215"/>
      <c r="U42" s="1215"/>
      <c r="V42" s="1215"/>
      <c r="W42" s="1215"/>
      <c r="X42" s="1215"/>
    </row>
    <row r="43" spans="1:25" ht="18" customHeight="1">
      <c r="A43" s="350" t="s">
        <v>2018</v>
      </c>
      <c r="B43" s="253" t="s">
        <v>1314</v>
      </c>
      <c r="C43" s="218">
        <v>40547</v>
      </c>
      <c r="D43" s="353">
        <v>44197</v>
      </c>
      <c r="E43" s="353" t="str">
        <f t="shared" ca="1" si="2"/>
        <v>CADUCADO</v>
      </c>
      <c r="F43" s="776" t="str">
        <f t="shared" ca="1" si="3"/>
        <v>ALERTA</v>
      </c>
      <c r="G43" s="217" t="s">
        <v>1614</v>
      </c>
      <c r="H43" s="219" t="s">
        <v>1240</v>
      </c>
      <c r="I43" s="216" t="s">
        <v>796</v>
      </c>
      <c r="J43" s="217" t="s">
        <v>648</v>
      </c>
      <c r="K43" s="303" t="s">
        <v>643</v>
      </c>
      <c r="M43" s="92" t="str">
        <f t="shared" si="4"/>
        <v>D1101-03</v>
      </c>
      <c r="N43" s="92" t="str">
        <f t="shared" si="5"/>
        <v>4</v>
      </c>
      <c r="O43" s="1215"/>
      <c r="P43" s="1215"/>
      <c r="Q43" s="1215"/>
      <c r="R43" s="1215"/>
      <c r="S43" s="1215"/>
      <c r="T43" s="1215"/>
      <c r="U43" s="1215"/>
      <c r="V43" s="1215"/>
      <c r="W43" s="1215"/>
      <c r="X43" s="1215"/>
    </row>
    <row r="44" spans="1:25" ht="18" customHeight="1">
      <c r="A44" s="350" t="s">
        <v>2018</v>
      </c>
      <c r="B44" s="253" t="s">
        <v>1229</v>
      </c>
      <c r="C44" s="218">
        <v>40547</v>
      </c>
      <c r="D44" s="353">
        <v>44197</v>
      </c>
      <c r="E44" s="353" t="str">
        <f t="shared" ca="1" si="2"/>
        <v>CADUCADO</v>
      </c>
      <c r="F44" s="776" t="str">
        <f t="shared" ca="1" si="3"/>
        <v>ALERTA</v>
      </c>
      <c r="G44" s="217" t="s">
        <v>1614</v>
      </c>
      <c r="H44" s="219" t="s">
        <v>3283</v>
      </c>
      <c r="I44" s="216" t="s">
        <v>796</v>
      </c>
      <c r="J44" s="217" t="s">
        <v>638</v>
      </c>
      <c r="K44" s="303" t="s">
        <v>644</v>
      </c>
      <c r="M44" s="92" t="str">
        <f t="shared" si="4"/>
        <v>D1101-03</v>
      </c>
      <c r="N44" s="92" t="str">
        <f t="shared" si="5"/>
        <v>5</v>
      </c>
      <c r="O44" s="1215"/>
      <c r="P44" s="1215"/>
      <c r="Q44" s="1215"/>
      <c r="R44" s="1215"/>
      <c r="S44" s="1215"/>
      <c r="T44" s="1215"/>
      <c r="U44" s="1215"/>
      <c r="V44" s="1215"/>
      <c r="W44" s="1215"/>
      <c r="X44" s="1215"/>
    </row>
    <row r="45" spans="1:25" ht="18" customHeight="1">
      <c r="A45" s="350" t="s">
        <v>2018</v>
      </c>
      <c r="B45" s="253" t="s">
        <v>1230</v>
      </c>
      <c r="C45" s="218">
        <v>40547</v>
      </c>
      <c r="D45" s="353">
        <v>44197</v>
      </c>
      <c r="E45" s="353" t="str">
        <f t="shared" ca="1" si="2"/>
        <v>CADUCADO</v>
      </c>
      <c r="F45" s="776" t="str">
        <f t="shared" ca="1" si="3"/>
        <v>ALERTA</v>
      </c>
      <c r="G45" s="217" t="s">
        <v>1614</v>
      </c>
      <c r="H45" s="219" t="s">
        <v>1179</v>
      </c>
      <c r="I45" s="216" t="s">
        <v>796</v>
      </c>
      <c r="J45" s="217" t="s">
        <v>638</v>
      </c>
      <c r="K45" s="303" t="s">
        <v>645</v>
      </c>
      <c r="M45" s="92" t="str">
        <f t="shared" si="4"/>
        <v>D1101-03</v>
      </c>
      <c r="N45" s="92" t="str">
        <f t="shared" si="5"/>
        <v>6</v>
      </c>
      <c r="O45" s="1215"/>
      <c r="P45" s="1215"/>
      <c r="Q45" s="1215"/>
      <c r="R45" s="1215"/>
      <c r="S45" s="1215"/>
      <c r="T45" s="1215"/>
      <c r="U45" s="1215"/>
      <c r="V45" s="1215"/>
      <c r="W45" s="1215"/>
      <c r="X45" s="1215"/>
    </row>
    <row r="46" spans="1:25" ht="18" customHeight="1">
      <c r="A46" s="350" t="s">
        <v>2018</v>
      </c>
      <c r="B46" s="253" t="s">
        <v>1231</v>
      </c>
      <c r="C46" s="218">
        <v>40547</v>
      </c>
      <c r="D46" s="353">
        <v>44197</v>
      </c>
      <c r="E46" s="353" t="str">
        <f t="shared" ca="1" si="2"/>
        <v>CADUCADO</v>
      </c>
      <c r="F46" s="776" t="str">
        <f t="shared" ca="1" si="3"/>
        <v>ALERTA</v>
      </c>
      <c r="G46" s="217" t="s">
        <v>1614</v>
      </c>
      <c r="H46" s="219" t="s">
        <v>1180</v>
      </c>
      <c r="I46" s="216" t="s">
        <v>796</v>
      </c>
      <c r="J46" s="217" t="s">
        <v>638</v>
      </c>
      <c r="K46" s="303" t="s">
        <v>646</v>
      </c>
      <c r="M46" s="92" t="str">
        <f t="shared" si="4"/>
        <v>D1101-03</v>
      </c>
      <c r="N46" s="92" t="str">
        <f t="shared" si="5"/>
        <v>7</v>
      </c>
      <c r="O46" s="1215"/>
      <c r="P46" s="1215"/>
      <c r="Q46" s="1215"/>
      <c r="R46" s="1215"/>
      <c r="S46" s="1215"/>
      <c r="T46" s="1215"/>
      <c r="U46" s="1215"/>
      <c r="V46" s="1215"/>
      <c r="W46" s="1215"/>
      <c r="X46" s="1215"/>
    </row>
    <row r="47" spans="1:25" ht="18" customHeight="1">
      <c r="A47" s="350" t="s">
        <v>2018</v>
      </c>
      <c r="B47" s="253" t="s">
        <v>1232</v>
      </c>
      <c r="C47" s="218">
        <v>40547</v>
      </c>
      <c r="D47" s="353">
        <v>44197</v>
      </c>
      <c r="E47" s="353" t="str">
        <f t="shared" ca="1" si="2"/>
        <v>CADUCADO</v>
      </c>
      <c r="F47" s="776" t="str">
        <f t="shared" ca="1" si="3"/>
        <v>ALERTA</v>
      </c>
      <c r="G47" s="217" t="s">
        <v>1614</v>
      </c>
      <c r="H47" s="219" t="s">
        <v>1181</v>
      </c>
      <c r="I47" s="216" t="s">
        <v>796</v>
      </c>
      <c r="J47" s="217" t="s">
        <v>648</v>
      </c>
      <c r="K47" s="303" t="s">
        <v>647</v>
      </c>
      <c r="M47" s="92" t="str">
        <f t="shared" si="4"/>
        <v>D1101-03</v>
      </c>
      <c r="N47" s="92" t="str">
        <f t="shared" si="5"/>
        <v>8</v>
      </c>
      <c r="O47" s="1215"/>
      <c r="P47" s="1215"/>
      <c r="Q47" s="1215"/>
      <c r="R47" s="1215"/>
      <c r="S47" s="1215"/>
      <c r="T47" s="1215"/>
      <c r="U47" s="1215"/>
      <c r="V47" s="1215"/>
      <c r="W47" s="1215"/>
      <c r="X47" s="1215"/>
    </row>
    <row r="48" spans="1:25" ht="18" customHeight="1">
      <c r="A48" s="350" t="s">
        <v>2018</v>
      </c>
      <c r="B48" s="253" t="s">
        <v>1233</v>
      </c>
      <c r="C48" s="218">
        <v>40547</v>
      </c>
      <c r="D48" s="353">
        <v>44197</v>
      </c>
      <c r="E48" s="353" t="str">
        <f t="shared" ca="1" si="2"/>
        <v>CADUCADO</v>
      </c>
      <c r="F48" s="776" t="str">
        <f t="shared" ca="1" si="3"/>
        <v>ALERTA</v>
      </c>
      <c r="G48" s="217" t="s">
        <v>1614</v>
      </c>
      <c r="H48" s="219" t="s">
        <v>1182</v>
      </c>
      <c r="I48" s="216" t="s">
        <v>796</v>
      </c>
      <c r="J48" s="217" t="s">
        <v>638</v>
      </c>
      <c r="K48" s="303" t="s">
        <v>649</v>
      </c>
      <c r="M48" s="92" t="str">
        <f t="shared" si="4"/>
        <v>D1101-03</v>
      </c>
      <c r="N48" s="92" t="str">
        <f t="shared" si="5"/>
        <v>9</v>
      </c>
      <c r="O48" s="1215"/>
      <c r="P48" s="1215"/>
      <c r="Q48" s="1215"/>
      <c r="R48" s="1215"/>
      <c r="S48" s="1215"/>
      <c r="T48" s="1215"/>
      <c r="U48" s="1215"/>
      <c r="V48" s="1215"/>
      <c r="W48" s="1215"/>
      <c r="X48" s="1215"/>
    </row>
    <row r="49" spans="1:24" ht="18" customHeight="1">
      <c r="A49" s="350" t="s">
        <v>2018</v>
      </c>
      <c r="B49" s="253" t="s">
        <v>1234</v>
      </c>
      <c r="C49" s="218">
        <v>40547</v>
      </c>
      <c r="D49" s="353">
        <v>44197</v>
      </c>
      <c r="E49" s="353" t="str">
        <f t="shared" ca="1" si="2"/>
        <v>CADUCADO</v>
      </c>
      <c r="F49" s="776" t="str">
        <f t="shared" ca="1" si="3"/>
        <v>ALERTA</v>
      </c>
      <c r="G49" s="217" t="s">
        <v>1614</v>
      </c>
      <c r="H49" s="219" t="s">
        <v>1183</v>
      </c>
      <c r="I49" s="216" t="s">
        <v>796</v>
      </c>
      <c r="J49" s="217" t="s">
        <v>638</v>
      </c>
      <c r="K49" s="303" t="s">
        <v>650</v>
      </c>
      <c r="M49" s="92" t="str">
        <f t="shared" si="4"/>
        <v>D1101-03</v>
      </c>
      <c r="N49" s="92" t="str">
        <f t="shared" si="5"/>
        <v>10</v>
      </c>
      <c r="O49" s="1215"/>
      <c r="P49" s="1215"/>
      <c r="Q49" s="1215"/>
      <c r="R49" s="1215"/>
      <c r="S49" s="1215"/>
      <c r="T49" s="1215"/>
      <c r="U49" s="1215"/>
      <c r="V49" s="1215"/>
      <c r="W49" s="1215"/>
      <c r="X49" s="1215"/>
    </row>
    <row r="50" spans="1:24" ht="18" customHeight="1">
      <c r="A50" s="350" t="s">
        <v>2018</v>
      </c>
      <c r="B50" s="253" t="s">
        <v>1235</v>
      </c>
      <c r="C50" s="218">
        <v>40547</v>
      </c>
      <c r="D50" s="353">
        <v>44197</v>
      </c>
      <c r="E50" s="353" t="str">
        <f t="shared" ca="1" si="2"/>
        <v>CADUCADO</v>
      </c>
      <c r="F50" s="776" t="str">
        <f t="shared" ca="1" si="3"/>
        <v>ALERTA</v>
      </c>
      <c r="G50" s="217" t="s">
        <v>1614</v>
      </c>
      <c r="H50" s="219" t="s">
        <v>1184</v>
      </c>
      <c r="I50" s="216" t="s">
        <v>796</v>
      </c>
      <c r="J50" s="217" t="s">
        <v>638</v>
      </c>
      <c r="K50" s="303" t="s">
        <v>651</v>
      </c>
      <c r="M50" s="92" t="str">
        <f t="shared" si="4"/>
        <v>D1101-03</v>
      </c>
      <c r="N50" s="92" t="str">
        <f t="shared" si="5"/>
        <v>11</v>
      </c>
      <c r="O50" s="1215"/>
      <c r="P50" s="1215"/>
      <c r="Q50" s="1215"/>
      <c r="R50" s="1215"/>
      <c r="S50" s="1215"/>
      <c r="T50" s="1215"/>
      <c r="U50" s="1215"/>
      <c r="V50" s="1215"/>
      <c r="W50" s="1215"/>
      <c r="X50" s="1215"/>
    </row>
    <row r="51" spans="1:24" ht="18" customHeight="1">
      <c r="A51" s="350" t="s">
        <v>2018</v>
      </c>
      <c r="B51" s="253" t="s">
        <v>1236</v>
      </c>
      <c r="C51" s="218">
        <v>40547</v>
      </c>
      <c r="D51" s="353">
        <v>44197</v>
      </c>
      <c r="E51" s="353" t="str">
        <f t="shared" ca="1" si="2"/>
        <v>CADUCADO</v>
      </c>
      <c r="F51" s="776" t="str">
        <f t="shared" ca="1" si="3"/>
        <v>ALERTA</v>
      </c>
      <c r="G51" s="217" t="s">
        <v>1614</v>
      </c>
      <c r="H51" s="219" t="s">
        <v>3284</v>
      </c>
      <c r="I51" s="216" t="s">
        <v>796</v>
      </c>
      <c r="J51" s="217" t="s">
        <v>638</v>
      </c>
      <c r="K51" s="303" t="s">
        <v>652</v>
      </c>
      <c r="M51" s="92" t="str">
        <f t="shared" si="4"/>
        <v>D1101-03</v>
      </c>
      <c r="N51" s="92" t="str">
        <f t="shared" si="5"/>
        <v>12</v>
      </c>
      <c r="O51" s="1215"/>
      <c r="P51" s="1215"/>
      <c r="Q51" s="1215"/>
      <c r="R51" s="1215"/>
      <c r="S51" s="1215"/>
      <c r="T51" s="1215"/>
      <c r="U51" s="1215"/>
      <c r="V51" s="1215"/>
      <c r="W51" s="1215"/>
      <c r="X51" s="1215"/>
    </row>
    <row r="52" spans="1:24" ht="18" customHeight="1">
      <c r="A52" s="350" t="s">
        <v>2018</v>
      </c>
      <c r="B52" s="253" t="s">
        <v>3285</v>
      </c>
      <c r="C52" s="218">
        <v>40547</v>
      </c>
      <c r="D52" s="353">
        <v>44197</v>
      </c>
      <c r="E52" s="353" t="str">
        <f t="shared" ca="1" si="2"/>
        <v>CADUCADO</v>
      </c>
      <c r="F52" s="776" t="str">
        <f t="shared" ca="1" si="3"/>
        <v>ALERTA</v>
      </c>
      <c r="G52" s="217" t="s">
        <v>1614</v>
      </c>
      <c r="H52" s="219" t="s">
        <v>3286</v>
      </c>
      <c r="I52" s="216" t="s">
        <v>796</v>
      </c>
      <c r="J52" s="217" t="s">
        <v>638</v>
      </c>
      <c r="K52" s="303" t="s">
        <v>3287</v>
      </c>
      <c r="M52" s="92" t="str">
        <f t="shared" si="4"/>
        <v>D1101-03</v>
      </c>
      <c r="N52" s="92" t="str">
        <f t="shared" si="5"/>
        <v>13</v>
      </c>
      <c r="O52" s="1215"/>
      <c r="P52" s="1215"/>
      <c r="Q52" s="1215"/>
      <c r="R52" s="1215"/>
      <c r="S52" s="1215"/>
      <c r="T52" s="1215"/>
      <c r="U52" s="1215"/>
      <c r="V52" s="1215"/>
      <c r="W52" s="1215"/>
      <c r="X52" s="1215"/>
    </row>
    <row r="53" spans="1:24" ht="18" customHeight="1">
      <c r="A53" s="350" t="s">
        <v>2018</v>
      </c>
      <c r="B53" s="253" t="s">
        <v>3288</v>
      </c>
      <c r="C53" s="218">
        <v>40547</v>
      </c>
      <c r="D53" s="353">
        <v>44197</v>
      </c>
      <c r="E53" s="353" t="str">
        <f t="shared" ca="1" si="2"/>
        <v>CADUCADO</v>
      </c>
      <c r="F53" s="776" t="str">
        <f t="shared" ca="1" si="3"/>
        <v>ALERTA</v>
      </c>
      <c r="G53" s="217" t="s">
        <v>1614</v>
      </c>
      <c r="H53" s="219" t="s">
        <v>3289</v>
      </c>
      <c r="I53" s="216" t="s">
        <v>796</v>
      </c>
      <c r="J53" s="217" t="s">
        <v>638</v>
      </c>
      <c r="K53" s="303" t="s">
        <v>3290</v>
      </c>
      <c r="M53" s="92" t="str">
        <f t="shared" si="4"/>
        <v>D1101-03</v>
      </c>
      <c r="N53" s="92" t="str">
        <f t="shared" si="5"/>
        <v>14</v>
      </c>
      <c r="O53" s="1215"/>
      <c r="P53" s="1215"/>
      <c r="Q53" s="1215"/>
      <c r="R53" s="1215"/>
      <c r="S53" s="1215"/>
      <c r="T53" s="1215"/>
      <c r="U53" s="1215"/>
      <c r="V53" s="1215"/>
      <c r="W53" s="1215"/>
      <c r="X53" s="1215"/>
    </row>
    <row r="54" spans="1:24" ht="18" customHeight="1">
      <c r="A54" s="350" t="s">
        <v>2018</v>
      </c>
      <c r="B54" s="253" t="s">
        <v>3291</v>
      </c>
      <c r="C54" s="218">
        <v>40547</v>
      </c>
      <c r="D54" s="353">
        <v>44197</v>
      </c>
      <c r="E54" s="353" t="str">
        <f t="shared" ca="1" si="2"/>
        <v>CADUCADO</v>
      </c>
      <c r="F54" s="776" t="str">
        <f t="shared" ca="1" si="3"/>
        <v>ALERTA</v>
      </c>
      <c r="G54" s="217" t="s">
        <v>1614</v>
      </c>
      <c r="H54" s="219" t="s">
        <v>3292</v>
      </c>
      <c r="I54" s="216" t="s">
        <v>796</v>
      </c>
      <c r="J54" s="217" t="s">
        <v>638</v>
      </c>
      <c r="K54" s="303" t="s">
        <v>3293</v>
      </c>
      <c r="M54" s="92" t="str">
        <f t="shared" si="4"/>
        <v>D1101-03</v>
      </c>
      <c r="N54" s="92" t="str">
        <f t="shared" si="5"/>
        <v>15</v>
      </c>
      <c r="O54" s="1215"/>
      <c r="P54" s="1215"/>
      <c r="Q54" s="1215"/>
      <c r="R54" s="1215"/>
      <c r="S54" s="1215"/>
      <c r="T54" s="1215"/>
      <c r="U54" s="1215"/>
      <c r="V54" s="1215"/>
      <c r="W54" s="1215"/>
      <c r="X54" s="1215"/>
    </row>
    <row r="55" spans="1:24" ht="18" customHeight="1">
      <c r="A55" s="350" t="s">
        <v>2018</v>
      </c>
      <c r="B55" s="253" t="s">
        <v>3294</v>
      </c>
      <c r="C55" s="218">
        <v>40547</v>
      </c>
      <c r="D55" s="353">
        <v>44197</v>
      </c>
      <c r="E55" s="353" t="str">
        <f t="shared" ca="1" si="2"/>
        <v>CADUCADO</v>
      </c>
      <c r="F55" s="776" t="str">
        <f t="shared" ca="1" si="3"/>
        <v>ALERTA</v>
      </c>
      <c r="G55" s="217" t="s">
        <v>1614</v>
      </c>
      <c r="H55" s="219" t="s">
        <v>3295</v>
      </c>
      <c r="I55" s="216" t="s">
        <v>796</v>
      </c>
      <c r="J55" s="217" t="s">
        <v>638</v>
      </c>
      <c r="K55" s="303" t="s">
        <v>3296</v>
      </c>
      <c r="M55" s="92" t="str">
        <f t="shared" si="4"/>
        <v>D1101-03</v>
      </c>
      <c r="N55" s="92" t="str">
        <f t="shared" si="5"/>
        <v>16</v>
      </c>
      <c r="O55" s="1215"/>
      <c r="P55" s="1215"/>
      <c r="Q55" s="1215"/>
      <c r="R55" s="1215"/>
      <c r="S55" s="1215"/>
      <c r="T55" s="1215"/>
      <c r="U55" s="1215"/>
      <c r="V55" s="1215"/>
      <c r="W55" s="1215"/>
      <c r="X55" s="1215"/>
    </row>
    <row r="56" spans="1:24" ht="18" customHeight="1">
      <c r="A56" s="350" t="s">
        <v>2018</v>
      </c>
      <c r="B56" s="253" t="s">
        <v>3297</v>
      </c>
      <c r="C56" s="218">
        <v>40547</v>
      </c>
      <c r="D56" s="353">
        <v>44197</v>
      </c>
      <c r="E56" s="353" t="str">
        <f t="shared" ca="1" si="2"/>
        <v>CADUCADO</v>
      </c>
      <c r="F56" s="776" t="str">
        <f t="shared" ca="1" si="3"/>
        <v>ALERTA</v>
      </c>
      <c r="G56" s="217" t="s">
        <v>1614</v>
      </c>
      <c r="H56" s="219" t="s">
        <v>3298</v>
      </c>
      <c r="I56" s="216" t="s">
        <v>796</v>
      </c>
      <c r="J56" s="217" t="s">
        <v>638</v>
      </c>
      <c r="K56" s="303" t="s">
        <v>3299</v>
      </c>
      <c r="M56" s="92" t="str">
        <f t="shared" si="4"/>
        <v>D1101-03</v>
      </c>
      <c r="N56" s="92" t="str">
        <f t="shared" si="5"/>
        <v>17</v>
      </c>
      <c r="O56" s="1215"/>
      <c r="P56" s="1215"/>
      <c r="Q56" s="1215"/>
      <c r="R56" s="1215"/>
      <c r="S56" s="1215"/>
      <c r="T56" s="1215"/>
      <c r="U56" s="1215"/>
      <c r="V56" s="1215"/>
      <c r="W56" s="1215"/>
      <c r="X56" s="1215"/>
    </row>
    <row r="57" spans="1:24" ht="33" customHeight="1">
      <c r="A57" s="350" t="s">
        <v>2018</v>
      </c>
      <c r="B57" s="253" t="s">
        <v>3300</v>
      </c>
      <c r="C57" s="218">
        <v>40547</v>
      </c>
      <c r="D57" s="353">
        <v>44197</v>
      </c>
      <c r="E57" s="353" t="str">
        <f t="shared" ca="1" si="2"/>
        <v>CADUCADO</v>
      </c>
      <c r="F57" s="776" t="str">
        <f t="shared" ca="1" si="3"/>
        <v>ALERTA</v>
      </c>
      <c r="G57" s="217" t="s">
        <v>1614</v>
      </c>
      <c r="H57" s="219" t="s">
        <v>3301</v>
      </c>
      <c r="I57" s="216" t="s">
        <v>796</v>
      </c>
      <c r="J57" s="217" t="s">
        <v>638</v>
      </c>
      <c r="K57" s="303" t="s">
        <v>3302</v>
      </c>
      <c r="M57" s="92" t="str">
        <f t="shared" si="4"/>
        <v>D1101-03</v>
      </c>
      <c r="N57" s="92" t="str">
        <f t="shared" si="5"/>
        <v>18</v>
      </c>
      <c r="O57" s="1215"/>
      <c r="P57" s="1215"/>
      <c r="Q57" s="1215"/>
      <c r="R57" s="1215"/>
      <c r="S57" s="1215"/>
      <c r="T57" s="1215"/>
      <c r="U57" s="1215"/>
      <c r="V57" s="1215"/>
      <c r="W57" s="1215"/>
      <c r="X57" s="1215"/>
    </row>
    <row r="58" spans="1:24" ht="18" customHeight="1">
      <c r="A58" s="350" t="s">
        <v>2018</v>
      </c>
      <c r="B58" s="253" t="s">
        <v>3303</v>
      </c>
      <c r="C58" s="218">
        <v>40547</v>
      </c>
      <c r="D58" s="353">
        <v>44197</v>
      </c>
      <c r="E58" s="353" t="str">
        <f t="shared" ca="1" si="2"/>
        <v>CADUCADO</v>
      </c>
      <c r="F58" s="776" t="str">
        <f t="shared" ca="1" si="3"/>
        <v>ALERTA</v>
      </c>
      <c r="G58" s="217" t="s">
        <v>1614</v>
      </c>
      <c r="H58" s="219" t="s">
        <v>3304</v>
      </c>
      <c r="I58" s="216" t="s">
        <v>796</v>
      </c>
      <c r="J58" s="217" t="s">
        <v>638</v>
      </c>
      <c r="K58" s="303" t="s">
        <v>3308</v>
      </c>
      <c r="M58" s="92" t="str">
        <f t="shared" si="4"/>
        <v>D1101-03</v>
      </c>
      <c r="N58" s="92" t="str">
        <f t="shared" si="5"/>
        <v>19</v>
      </c>
      <c r="O58" s="1215"/>
      <c r="P58" s="1215"/>
      <c r="Q58" s="1215"/>
      <c r="R58" s="1215"/>
      <c r="S58" s="1215"/>
      <c r="T58" s="1215"/>
      <c r="U58" s="1215"/>
      <c r="V58" s="1215"/>
      <c r="W58" s="1215"/>
      <c r="X58" s="1215"/>
    </row>
    <row r="59" spans="1:24" ht="18" customHeight="1">
      <c r="A59" s="350" t="s">
        <v>2018</v>
      </c>
      <c r="B59" s="253" t="s">
        <v>3306</v>
      </c>
      <c r="C59" s="218">
        <v>40547</v>
      </c>
      <c r="D59" s="353">
        <v>44197</v>
      </c>
      <c r="E59" s="353" t="str">
        <f t="shared" ca="1" si="2"/>
        <v>CADUCADO</v>
      </c>
      <c r="F59" s="776" t="str">
        <f t="shared" ca="1" si="3"/>
        <v>ALERTA</v>
      </c>
      <c r="G59" s="217" t="s">
        <v>1614</v>
      </c>
      <c r="H59" s="219" t="s">
        <v>3305</v>
      </c>
      <c r="I59" s="216" t="s">
        <v>796</v>
      </c>
      <c r="J59" s="217" t="s">
        <v>638</v>
      </c>
      <c r="K59" s="303" t="s">
        <v>3307</v>
      </c>
      <c r="M59" s="92" t="str">
        <f t="shared" si="4"/>
        <v>D1101-03</v>
      </c>
      <c r="N59" s="92" t="str">
        <f t="shared" si="5"/>
        <v>20</v>
      </c>
      <c r="O59" s="1215"/>
      <c r="P59" s="1215"/>
      <c r="Q59" s="1215"/>
      <c r="R59" s="1215"/>
      <c r="S59" s="1215"/>
      <c r="T59" s="1215"/>
      <c r="U59" s="1215"/>
      <c r="V59" s="1215"/>
      <c r="W59" s="1215"/>
      <c r="X59" s="1215"/>
    </row>
    <row r="60" spans="1:24" ht="18" customHeight="1">
      <c r="A60" s="350" t="s">
        <v>2018</v>
      </c>
      <c r="B60" s="253" t="s">
        <v>3309</v>
      </c>
      <c r="C60" s="218">
        <v>40547</v>
      </c>
      <c r="D60" s="353">
        <v>44197</v>
      </c>
      <c r="E60" s="353" t="str">
        <f t="shared" ca="1" si="2"/>
        <v>CADUCADO</v>
      </c>
      <c r="F60" s="776" t="str">
        <f t="shared" ca="1" si="3"/>
        <v>ALERTA</v>
      </c>
      <c r="G60" s="217" t="s">
        <v>1614</v>
      </c>
      <c r="H60" s="219" t="s">
        <v>3310</v>
      </c>
      <c r="I60" s="216" t="s">
        <v>796</v>
      </c>
      <c r="J60" s="217" t="s">
        <v>638</v>
      </c>
      <c r="K60" s="303" t="s">
        <v>3311</v>
      </c>
      <c r="M60" s="92" t="str">
        <f t="shared" si="4"/>
        <v>D1101-03</v>
      </c>
      <c r="N60" s="92" t="str">
        <f t="shared" si="5"/>
        <v>21</v>
      </c>
      <c r="O60" s="1215"/>
      <c r="P60" s="1215"/>
      <c r="Q60" s="1215"/>
      <c r="R60" s="1215"/>
      <c r="S60" s="1215"/>
      <c r="T60" s="1215"/>
      <c r="U60" s="1215"/>
      <c r="V60" s="1215"/>
      <c r="W60" s="1215"/>
      <c r="X60" s="1215"/>
    </row>
    <row r="61" spans="1:24" ht="18" customHeight="1">
      <c r="A61" s="350" t="s">
        <v>2018</v>
      </c>
      <c r="B61" s="253" t="s">
        <v>3312</v>
      </c>
      <c r="C61" s="218">
        <v>40547</v>
      </c>
      <c r="D61" s="353">
        <v>44197</v>
      </c>
      <c r="E61" s="353" t="str">
        <f t="shared" ca="1" si="2"/>
        <v>CADUCADO</v>
      </c>
      <c r="F61" s="776" t="str">
        <f t="shared" ca="1" si="3"/>
        <v>ALERTA</v>
      </c>
      <c r="G61" s="217" t="s">
        <v>1614</v>
      </c>
      <c r="H61" s="219" t="s">
        <v>3313</v>
      </c>
      <c r="I61" s="216" t="s">
        <v>796</v>
      </c>
      <c r="J61" s="217" t="s">
        <v>638</v>
      </c>
      <c r="K61" s="303" t="s">
        <v>3314</v>
      </c>
      <c r="M61" s="92" t="str">
        <f t="shared" si="4"/>
        <v>D1101-03</v>
      </c>
      <c r="N61" s="92" t="str">
        <f t="shared" si="5"/>
        <v>22</v>
      </c>
      <c r="O61" s="1215"/>
      <c r="P61" s="1215"/>
      <c r="Q61" s="1215"/>
      <c r="R61" s="1215"/>
      <c r="S61" s="1215"/>
      <c r="T61" s="1215"/>
      <c r="U61" s="1215"/>
      <c r="V61" s="1215"/>
      <c r="W61" s="1215"/>
      <c r="X61" s="1215"/>
    </row>
    <row r="62" spans="1:24" ht="18" customHeight="1">
      <c r="A62" s="350" t="s">
        <v>2018</v>
      </c>
      <c r="B62" s="253" t="s">
        <v>3315</v>
      </c>
      <c r="C62" s="218">
        <v>40547</v>
      </c>
      <c r="D62" s="353">
        <v>44197</v>
      </c>
      <c r="E62" s="353" t="str">
        <f t="shared" ca="1" si="2"/>
        <v>CADUCADO</v>
      </c>
      <c r="F62" s="776" t="str">
        <f t="shared" ca="1" si="3"/>
        <v>ALERTA</v>
      </c>
      <c r="G62" s="217" t="s">
        <v>1614</v>
      </c>
      <c r="H62" s="219" t="s">
        <v>3316</v>
      </c>
      <c r="I62" s="216" t="s">
        <v>796</v>
      </c>
      <c r="J62" s="217" t="s">
        <v>638</v>
      </c>
      <c r="K62" s="303" t="s">
        <v>3317</v>
      </c>
      <c r="M62" s="92" t="str">
        <f t="shared" si="4"/>
        <v>D1101-03</v>
      </c>
      <c r="N62" s="92" t="str">
        <f t="shared" si="5"/>
        <v>23</v>
      </c>
      <c r="O62" s="1215"/>
      <c r="P62" s="1215"/>
      <c r="Q62" s="1215"/>
      <c r="R62" s="1215"/>
      <c r="S62" s="1215"/>
      <c r="T62" s="1215"/>
      <c r="U62" s="1215"/>
      <c r="V62" s="1215"/>
      <c r="W62" s="1215"/>
      <c r="X62" s="1215"/>
    </row>
    <row r="63" spans="1:24" ht="18" customHeight="1">
      <c r="A63" s="350" t="s">
        <v>2018</v>
      </c>
      <c r="B63" s="253" t="s">
        <v>3318</v>
      </c>
      <c r="C63" s="218">
        <v>40547</v>
      </c>
      <c r="D63" s="353">
        <v>44197</v>
      </c>
      <c r="E63" s="353" t="str">
        <f t="shared" ca="1" si="2"/>
        <v>CADUCADO</v>
      </c>
      <c r="F63" s="776" t="str">
        <f t="shared" ca="1" si="3"/>
        <v>ALERTA</v>
      </c>
      <c r="G63" s="217" t="s">
        <v>1614</v>
      </c>
      <c r="H63" s="219" t="s">
        <v>3319</v>
      </c>
      <c r="I63" s="216" t="s">
        <v>796</v>
      </c>
      <c r="J63" s="217" t="s">
        <v>638</v>
      </c>
      <c r="K63" s="303" t="s">
        <v>3320</v>
      </c>
      <c r="M63" s="92" t="str">
        <f t="shared" si="4"/>
        <v>D1101-03</v>
      </c>
      <c r="N63" s="92" t="str">
        <f t="shared" si="5"/>
        <v>24</v>
      </c>
      <c r="O63" s="1215"/>
      <c r="P63" s="1215"/>
      <c r="Q63" s="1215"/>
      <c r="R63" s="1215"/>
      <c r="S63" s="1215"/>
      <c r="T63" s="1215"/>
      <c r="U63" s="1215"/>
      <c r="V63" s="1215"/>
      <c r="W63" s="1215"/>
      <c r="X63" s="1215"/>
    </row>
    <row r="64" spans="1:24" ht="18" customHeight="1">
      <c r="A64" s="350" t="s">
        <v>2018</v>
      </c>
      <c r="B64" s="253" t="s">
        <v>3321</v>
      </c>
      <c r="C64" s="218">
        <v>40547</v>
      </c>
      <c r="D64" s="353">
        <v>44197</v>
      </c>
      <c r="E64" s="353" t="str">
        <f t="shared" ca="1" si="2"/>
        <v>CADUCADO</v>
      </c>
      <c r="F64" s="776" t="str">
        <f t="shared" ca="1" si="3"/>
        <v>ALERTA</v>
      </c>
      <c r="G64" s="217" t="s">
        <v>1614</v>
      </c>
      <c r="H64" s="219" t="s">
        <v>3322</v>
      </c>
      <c r="I64" s="216" t="s">
        <v>796</v>
      </c>
      <c r="J64" s="217" t="s">
        <v>638</v>
      </c>
      <c r="K64" s="303" t="s">
        <v>3323</v>
      </c>
      <c r="M64" s="92" t="str">
        <f t="shared" si="4"/>
        <v>D1101-03</v>
      </c>
      <c r="N64" s="92" t="str">
        <f t="shared" si="5"/>
        <v>25</v>
      </c>
      <c r="O64" s="1215"/>
      <c r="P64" s="1215"/>
      <c r="Q64" s="1215"/>
      <c r="R64" s="1215"/>
      <c r="S64" s="1215"/>
      <c r="T64" s="1215"/>
      <c r="U64" s="1215"/>
      <c r="V64" s="1215"/>
      <c r="W64" s="1215"/>
      <c r="X64" s="1215"/>
    </row>
    <row r="65" spans="1:24" ht="18" customHeight="1">
      <c r="A65" s="350" t="s">
        <v>2018</v>
      </c>
      <c r="B65" s="253" t="s">
        <v>3324</v>
      </c>
      <c r="C65" s="218">
        <v>40547</v>
      </c>
      <c r="D65" s="353">
        <v>44197</v>
      </c>
      <c r="E65" s="353" t="str">
        <f t="shared" ca="1" si="2"/>
        <v>CADUCADO</v>
      </c>
      <c r="F65" s="776" t="str">
        <f t="shared" ca="1" si="3"/>
        <v>ALERTA</v>
      </c>
      <c r="G65" s="217" t="s">
        <v>1614</v>
      </c>
      <c r="H65" s="219" t="s">
        <v>3325</v>
      </c>
      <c r="I65" s="216" t="s">
        <v>796</v>
      </c>
      <c r="J65" s="217" t="s">
        <v>638</v>
      </c>
      <c r="K65" s="303" t="s">
        <v>3326</v>
      </c>
      <c r="M65" s="92" t="str">
        <f t="shared" si="4"/>
        <v>D1101-03</v>
      </c>
      <c r="N65" s="92" t="str">
        <f t="shared" si="5"/>
        <v>26</v>
      </c>
      <c r="O65" s="1215"/>
      <c r="P65" s="1215"/>
      <c r="Q65" s="1215"/>
      <c r="R65" s="1215"/>
      <c r="S65" s="1215"/>
      <c r="T65" s="1215"/>
      <c r="U65" s="1215"/>
      <c r="V65" s="1215"/>
      <c r="W65" s="1215"/>
      <c r="X65" s="1215"/>
    </row>
    <row r="66" spans="1:24" ht="18" customHeight="1">
      <c r="A66" s="350" t="s">
        <v>2018</v>
      </c>
      <c r="B66" s="253" t="s">
        <v>3327</v>
      </c>
      <c r="C66" s="218">
        <v>40547</v>
      </c>
      <c r="D66" s="353">
        <v>44197</v>
      </c>
      <c r="E66" s="353" t="str">
        <f t="shared" ca="1" si="2"/>
        <v>CADUCADO</v>
      </c>
      <c r="F66" s="776" t="str">
        <f t="shared" ca="1" si="3"/>
        <v>ALERTA</v>
      </c>
      <c r="G66" s="217" t="s">
        <v>1614</v>
      </c>
      <c r="H66" s="219" t="s">
        <v>3328</v>
      </c>
      <c r="I66" s="216" t="s">
        <v>796</v>
      </c>
      <c r="J66" s="217" t="s">
        <v>638</v>
      </c>
      <c r="K66" s="303" t="s">
        <v>3329</v>
      </c>
      <c r="M66" s="92" t="str">
        <f t="shared" si="4"/>
        <v>D1101-03</v>
      </c>
      <c r="N66" s="92" t="str">
        <f t="shared" si="5"/>
        <v>27</v>
      </c>
      <c r="O66" s="1215"/>
      <c r="P66" s="1215"/>
      <c r="Q66" s="1215"/>
      <c r="R66" s="1215"/>
      <c r="S66" s="1215"/>
      <c r="T66" s="1215"/>
      <c r="U66" s="1215"/>
      <c r="V66" s="1215"/>
      <c r="W66" s="1215"/>
      <c r="X66" s="1215"/>
    </row>
    <row r="67" spans="1:24" ht="18" customHeight="1">
      <c r="A67" s="350" t="s">
        <v>2018</v>
      </c>
      <c r="B67" s="253" t="s">
        <v>3330</v>
      </c>
      <c r="C67" s="218">
        <v>40547</v>
      </c>
      <c r="D67" s="353">
        <v>44197</v>
      </c>
      <c r="E67" s="353" t="str">
        <f t="shared" ca="1" si="2"/>
        <v>CADUCADO</v>
      </c>
      <c r="F67" s="776" t="str">
        <f t="shared" ca="1" si="3"/>
        <v>ALERTA</v>
      </c>
      <c r="G67" s="217" t="s">
        <v>1614</v>
      </c>
      <c r="H67" s="219" t="s">
        <v>3331</v>
      </c>
      <c r="I67" s="216" t="s">
        <v>796</v>
      </c>
      <c r="J67" s="217" t="s">
        <v>638</v>
      </c>
      <c r="K67" s="303" t="s">
        <v>3332</v>
      </c>
      <c r="M67" s="92" t="str">
        <f t="shared" si="4"/>
        <v>D1101-03</v>
      </c>
      <c r="N67" s="92" t="str">
        <f t="shared" si="5"/>
        <v>28</v>
      </c>
      <c r="O67" s="1215"/>
      <c r="P67" s="1215"/>
      <c r="Q67" s="1215"/>
      <c r="R67" s="1215"/>
      <c r="S67" s="1215"/>
      <c r="T67" s="1215"/>
      <c r="U67" s="1215"/>
      <c r="V67" s="1215"/>
      <c r="W67" s="1215"/>
      <c r="X67" s="1215"/>
    </row>
    <row r="68" spans="1:24" ht="18" customHeight="1">
      <c r="A68" s="350" t="s">
        <v>2018</v>
      </c>
      <c r="B68" s="253" t="s">
        <v>3333</v>
      </c>
      <c r="C68" s="218">
        <v>40547</v>
      </c>
      <c r="D68" s="353">
        <v>44197</v>
      </c>
      <c r="E68" s="353" t="str">
        <f t="shared" ca="1" si="2"/>
        <v>CADUCADO</v>
      </c>
      <c r="F68" s="776" t="str">
        <f t="shared" ca="1" si="3"/>
        <v>ALERTA</v>
      </c>
      <c r="G68" s="217" t="s">
        <v>1614</v>
      </c>
      <c r="H68" s="219" t="s">
        <v>3334</v>
      </c>
      <c r="I68" s="216" t="s">
        <v>796</v>
      </c>
      <c r="J68" s="217" t="s">
        <v>638</v>
      </c>
      <c r="K68" s="303" t="s">
        <v>3335</v>
      </c>
      <c r="M68" s="92" t="str">
        <f t="shared" si="4"/>
        <v>D1101-03</v>
      </c>
      <c r="N68" s="92" t="str">
        <f t="shared" si="5"/>
        <v>29</v>
      </c>
      <c r="O68" s="1215"/>
      <c r="P68" s="1215"/>
      <c r="Q68" s="1215"/>
      <c r="R68" s="1215"/>
      <c r="S68" s="1215"/>
      <c r="T68" s="1215"/>
      <c r="U68" s="1215"/>
      <c r="V68" s="1215"/>
      <c r="W68" s="1215"/>
      <c r="X68" s="1215"/>
    </row>
    <row r="69" spans="1:24" ht="18" customHeight="1">
      <c r="A69" s="350" t="s">
        <v>2018</v>
      </c>
      <c r="B69" s="253" t="s">
        <v>3336</v>
      </c>
      <c r="C69" s="218">
        <v>40547</v>
      </c>
      <c r="D69" s="353">
        <v>44197</v>
      </c>
      <c r="E69" s="353" t="str">
        <f t="shared" ca="1" si="2"/>
        <v>CADUCADO</v>
      </c>
      <c r="F69" s="776" t="str">
        <f t="shared" ca="1" si="3"/>
        <v>ALERTA</v>
      </c>
      <c r="G69" s="217" t="s">
        <v>1614</v>
      </c>
      <c r="H69" s="219" t="s">
        <v>3337</v>
      </c>
      <c r="I69" s="216" t="s">
        <v>796</v>
      </c>
      <c r="J69" s="217" t="s">
        <v>638</v>
      </c>
      <c r="K69" s="303" t="s">
        <v>3338</v>
      </c>
      <c r="M69" s="92" t="str">
        <f t="shared" si="4"/>
        <v>D1101-03</v>
      </c>
      <c r="N69" s="92" t="str">
        <f t="shared" si="5"/>
        <v>30</v>
      </c>
      <c r="O69" s="1215"/>
      <c r="P69" s="1215"/>
      <c r="Q69" s="1215"/>
      <c r="R69" s="1215"/>
      <c r="S69" s="1215"/>
      <c r="T69" s="1215"/>
      <c r="U69" s="1215"/>
      <c r="V69" s="1215"/>
      <c r="W69" s="1215"/>
      <c r="X69" s="1215"/>
    </row>
    <row r="70" spans="1:24" ht="18" customHeight="1">
      <c r="A70" s="350" t="s">
        <v>2018</v>
      </c>
      <c r="B70" s="253" t="s">
        <v>3339</v>
      </c>
      <c r="C70" s="218">
        <v>40547</v>
      </c>
      <c r="D70" s="353">
        <v>44197</v>
      </c>
      <c r="E70" s="353" t="str">
        <f t="shared" ca="1" si="2"/>
        <v>CADUCADO</v>
      </c>
      <c r="F70" s="776" t="str">
        <f t="shared" ca="1" si="3"/>
        <v>ALERTA</v>
      </c>
      <c r="G70" s="217" t="s">
        <v>1614</v>
      </c>
      <c r="H70" s="219" t="s">
        <v>3350</v>
      </c>
      <c r="I70" s="216" t="s">
        <v>796</v>
      </c>
      <c r="J70" s="217" t="s">
        <v>638</v>
      </c>
      <c r="K70" s="303" t="s">
        <v>3343</v>
      </c>
      <c r="O70" s="1215"/>
      <c r="P70" s="1215"/>
      <c r="Q70" s="1215"/>
      <c r="R70" s="1215"/>
      <c r="S70" s="1215"/>
      <c r="T70" s="1215"/>
      <c r="U70" s="1215"/>
      <c r="V70" s="1215"/>
      <c r="W70" s="1215"/>
      <c r="X70" s="1215"/>
    </row>
    <row r="71" spans="1:24" ht="18" customHeight="1">
      <c r="A71" s="350" t="s">
        <v>2018</v>
      </c>
      <c r="B71" s="253" t="s">
        <v>3340</v>
      </c>
      <c r="C71" s="218">
        <v>40547</v>
      </c>
      <c r="D71" s="353">
        <v>44197</v>
      </c>
      <c r="E71" s="353" t="str">
        <f t="shared" ca="1" si="2"/>
        <v>CADUCADO</v>
      </c>
      <c r="F71" s="776" t="str">
        <f t="shared" ca="1" si="3"/>
        <v>ALERTA</v>
      </c>
      <c r="G71" s="217" t="s">
        <v>1614</v>
      </c>
      <c r="H71" s="219" t="s">
        <v>3347</v>
      </c>
      <c r="I71" s="216" t="s">
        <v>796</v>
      </c>
      <c r="J71" s="217" t="s">
        <v>638</v>
      </c>
      <c r="K71" s="303" t="s">
        <v>3344</v>
      </c>
      <c r="O71" s="1215"/>
      <c r="P71" s="1215"/>
      <c r="Q71" s="1215"/>
      <c r="R71" s="1215"/>
      <c r="S71" s="1215"/>
      <c r="T71" s="1215"/>
      <c r="U71" s="1215"/>
      <c r="V71" s="1215"/>
      <c r="W71" s="1215"/>
      <c r="X71" s="1215"/>
    </row>
    <row r="72" spans="1:24" ht="18" customHeight="1">
      <c r="A72" s="350" t="s">
        <v>2018</v>
      </c>
      <c r="B72" s="253" t="s">
        <v>3341</v>
      </c>
      <c r="C72" s="218">
        <v>40547</v>
      </c>
      <c r="D72" s="353">
        <v>44197</v>
      </c>
      <c r="E72" s="353" t="str">
        <f t="shared" ca="1" si="2"/>
        <v>CADUCADO</v>
      </c>
      <c r="F72" s="776" t="str">
        <f t="shared" ca="1" si="3"/>
        <v>ALERTA</v>
      </c>
      <c r="G72" s="217" t="s">
        <v>1614</v>
      </c>
      <c r="H72" s="219" t="s">
        <v>3349</v>
      </c>
      <c r="I72" s="216" t="s">
        <v>796</v>
      </c>
      <c r="J72" s="217" t="s">
        <v>638</v>
      </c>
      <c r="K72" s="303" t="s">
        <v>3345</v>
      </c>
      <c r="O72" s="1215"/>
      <c r="P72" s="1215"/>
      <c r="Q72" s="1215"/>
      <c r="R72" s="1215"/>
      <c r="S72" s="1215"/>
      <c r="T72" s="1215"/>
      <c r="U72" s="1215"/>
      <c r="V72" s="1215"/>
      <c r="W72" s="1215"/>
      <c r="X72" s="1215"/>
    </row>
    <row r="73" spans="1:24" ht="18" customHeight="1">
      <c r="A73" s="350" t="s">
        <v>2018</v>
      </c>
      <c r="B73" s="253" t="s">
        <v>3342</v>
      </c>
      <c r="C73" s="218">
        <v>40547</v>
      </c>
      <c r="D73" s="353">
        <v>44197</v>
      </c>
      <c r="E73" s="353" t="str">
        <f t="shared" ca="1" si="2"/>
        <v>CADUCADO</v>
      </c>
      <c r="F73" s="776" t="str">
        <f t="shared" ca="1" si="3"/>
        <v>ALERTA</v>
      </c>
      <c r="G73" s="217" t="s">
        <v>1614</v>
      </c>
      <c r="H73" s="219" t="s">
        <v>3348</v>
      </c>
      <c r="I73" s="216" t="s">
        <v>796</v>
      </c>
      <c r="J73" s="217" t="s">
        <v>638</v>
      </c>
      <c r="K73" s="303" t="s">
        <v>3346</v>
      </c>
      <c r="O73" s="1215"/>
      <c r="P73" s="1215"/>
      <c r="Q73" s="1215"/>
      <c r="R73" s="1215"/>
      <c r="S73" s="1215"/>
      <c r="T73" s="1215"/>
      <c r="U73" s="1215"/>
      <c r="V73" s="1215"/>
      <c r="W73" s="1215"/>
      <c r="X73" s="1215"/>
    </row>
    <row r="74" spans="1:24" ht="18" customHeight="1">
      <c r="A74" s="350" t="s">
        <v>2018</v>
      </c>
      <c r="B74" s="253" t="s">
        <v>3351</v>
      </c>
      <c r="C74" s="218">
        <v>40547</v>
      </c>
      <c r="D74" s="353">
        <v>44197</v>
      </c>
      <c r="E74" s="353" t="str">
        <f t="shared" ca="1" si="2"/>
        <v>CADUCADO</v>
      </c>
      <c r="F74" s="776" t="str">
        <f t="shared" ca="1" si="3"/>
        <v>ALERTA</v>
      </c>
      <c r="G74" s="217" t="s">
        <v>1614</v>
      </c>
      <c r="H74" s="219" t="s">
        <v>3373</v>
      </c>
      <c r="I74" s="216" t="s">
        <v>796</v>
      </c>
      <c r="J74" s="217" t="s">
        <v>638</v>
      </c>
      <c r="K74" s="303" t="s">
        <v>3362</v>
      </c>
      <c r="O74" s="1215"/>
      <c r="P74" s="1215"/>
      <c r="Q74" s="1215"/>
      <c r="R74" s="1215"/>
      <c r="S74" s="1215"/>
      <c r="T74" s="1215"/>
      <c r="U74" s="1215"/>
      <c r="V74" s="1215"/>
      <c r="W74" s="1215"/>
      <c r="X74" s="1215"/>
    </row>
    <row r="75" spans="1:24" ht="18" customHeight="1">
      <c r="A75" s="350" t="s">
        <v>2018</v>
      </c>
      <c r="B75" s="253" t="s">
        <v>3352</v>
      </c>
      <c r="C75" s="218">
        <v>40547</v>
      </c>
      <c r="D75" s="353">
        <v>44197</v>
      </c>
      <c r="E75" s="353" t="str">
        <f t="shared" ca="1" si="2"/>
        <v>CADUCADO</v>
      </c>
      <c r="F75" s="776" t="str">
        <f t="shared" ca="1" si="3"/>
        <v>ALERTA</v>
      </c>
      <c r="G75" s="217" t="s">
        <v>1614</v>
      </c>
      <c r="H75" s="219" t="s">
        <v>3374</v>
      </c>
      <c r="I75" s="216" t="s">
        <v>796</v>
      </c>
      <c r="J75" s="217" t="s">
        <v>638</v>
      </c>
      <c r="K75" s="303" t="s">
        <v>3363</v>
      </c>
      <c r="O75" s="1215"/>
      <c r="P75" s="1215"/>
      <c r="Q75" s="1215"/>
      <c r="R75" s="1215"/>
      <c r="S75" s="1215"/>
      <c r="T75" s="1215"/>
      <c r="U75" s="1215"/>
      <c r="V75" s="1215"/>
      <c r="W75" s="1215"/>
      <c r="X75" s="1215"/>
    </row>
    <row r="76" spans="1:24" ht="18" customHeight="1">
      <c r="A76" s="350" t="s">
        <v>2018</v>
      </c>
      <c r="B76" s="253" t="s">
        <v>3353</v>
      </c>
      <c r="C76" s="218">
        <v>40547</v>
      </c>
      <c r="D76" s="353">
        <v>44197</v>
      </c>
      <c r="E76" s="353" t="str">
        <f t="shared" ca="1" si="2"/>
        <v>CADUCADO</v>
      </c>
      <c r="F76" s="776" t="str">
        <f t="shared" ca="1" si="3"/>
        <v>ALERTA</v>
      </c>
      <c r="G76" s="217" t="s">
        <v>1614</v>
      </c>
      <c r="H76" s="219" t="s">
        <v>3375</v>
      </c>
      <c r="I76" s="216" t="s">
        <v>796</v>
      </c>
      <c r="J76" s="217" t="s">
        <v>638</v>
      </c>
      <c r="K76" s="303" t="s">
        <v>3364</v>
      </c>
      <c r="O76" s="1215"/>
      <c r="P76" s="1215"/>
      <c r="Q76" s="1215"/>
      <c r="R76" s="1215"/>
      <c r="S76" s="1215"/>
      <c r="T76" s="1215"/>
      <c r="U76" s="1215"/>
      <c r="V76" s="1215"/>
      <c r="W76" s="1215"/>
      <c r="X76" s="1215"/>
    </row>
    <row r="77" spans="1:24" ht="18" customHeight="1">
      <c r="A77" s="350" t="s">
        <v>2018</v>
      </c>
      <c r="B77" s="253" t="s">
        <v>3354</v>
      </c>
      <c r="C77" s="218">
        <v>40547</v>
      </c>
      <c r="D77" s="353">
        <v>44197</v>
      </c>
      <c r="E77" s="353" t="str">
        <f t="shared" ca="1" si="2"/>
        <v>CADUCADO</v>
      </c>
      <c r="F77" s="776" t="str">
        <f t="shared" ca="1" si="3"/>
        <v>ALERTA</v>
      </c>
      <c r="G77" s="217" t="s">
        <v>1614</v>
      </c>
      <c r="H77" s="219" t="s">
        <v>3376</v>
      </c>
      <c r="I77" s="216" t="s">
        <v>796</v>
      </c>
      <c r="J77" s="217" t="s">
        <v>638</v>
      </c>
      <c r="K77" s="303" t="s">
        <v>3365</v>
      </c>
      <c r="O77" s="1215"/>
      <c r="P77" s="1215"/>
      <c r="Q77" s="1215"/>
      <c r="R77" s="1215"/>
      <c r="S77" s="1215"/>
      <c r="T77" s="1215"/>
      <c r="U77" s="1215"/>
      <c r="V77" s="1215"/>
      <c r="W77" s="1215"/>
      <c r="X77" s="1215"/>
    </row>
    <row r="78" spans="1:24" ht="18" customHeight="1">
      <c r="A78" s="350" t="s">
        <v>2018</v>
      </c>
      <c r="B78" s="253" t="s">
        <v>3355</v>
      </c>
      <c r="C78" s="218">
        <v>40547</v>
      </c>
      <c r="D78" s="353">
        <v>44197</v>
      </c>
      <c r="E78" s="353" t="str">
        <f t="shared" ca="1" si="2"/>
        <v>CADUCADO</v>
      </c>
      <c r="F78" s="776" t="str">
        <f t="shared" ca="1" si="3"/>
        <v>ALERTA</v>
      </c>
      <c r="G78" s="217" t="s">
        <v>1614</v>
      </c>
      <c r="H78" s="219" t="s">
        <v>3377</v>
      </c>
      <c r="I78" s="216" t="s">
        <v>796</v>
      </c>
      <c r="J78" s="217" t="s">
        <v>638</v>
      </c>
      <c r="K78" s="303" t="s">
        <v>3366</v>
      </c>
      <c r="O78" s="1215"/>
      <c r="P78" s="1215"/>
      <c r="Q78" s="1215"/>
      <c r="R78" s="1215"/>
      <c r="S78" s="1215"/>
      <c r="T78" s="1215"/>
      <c r="U78" s="1215"/>
      <c r="V78" s="1215"/>
      <c r="W78" s="1215"/>
      <c r="X78" s="1215"/>
    </row>
    <row r="79" spans="1:24" ht="18" customHeight="1">
      <c r="A79" s="350" t="s">
        <v>2018</v>
      </c>
      <c r="B79" s="253" t="s">
        <v>3356</v>
      </c>
      <c r="C79" s="218">
        <v>40547</v>
      </c>
      <c r="D79" s="353">
        <v>44197</v>
      </c>
      <c r="E79" s="353" t="str">
        <f t="shared" ca="1" si="2"/>
        <v>CADUCADO</v>
      </c>
      <c r="F79" s="776" t="str">
        <f t="shared" ca="1" si="3"/>
        <v>ALERTA</v>
      </c>
      <c r="G79" s="217" t="s">
        <v>1614</v>
      </c>
      <c r="H79" s="219" t="s">
        <v>3378</v>
      </c>
      <c r="I79" s="216" t="s">
        <v>796</v>
      </c>
      <c r="J79" s="217" t="s">
        <v>638</v>
      </c>
      <c r="K79" s="303" t="s">
        <v>3367</v>
      </c>
      <c r="O79" s="1215"/>
      <c r="P79" s="1215"/>
      <c r="Q79" s="1215"/>
      <c r="R79" s="1215"/>
      <c r="S79" s="1215"/>
      <c r="T79" s="1215"/>
      <c r="U79" s="1215"/>
      <c r="V79" s="1215"/>
      <c r="W79" s="1215"/>
      <c r="X79" s="1215"/>
    </row>
    <row r="80" spans="1:24" ht="18" customHeight="1">
      <c r="A80" s="350" t="s">
        <v>2018</v>
      </c>
      <c r="B80" s="253" t="s">
        <v>3357</v>
      </c>
      <c r="C80" s="218">
        <v>40547</v>
      </c>
      <c r="D80" s="353">
        <v>44197</v>
      </c>
      <c r="E80" s="353" t="str">
        <f t="shared" ca="1" si="2"/>
        <v>CADUCADO</v>
      </c>
      <c r="F80" s="776" t="str">
        <f t="shared" ca="1" si="3"/>
        <v>ALERTA</v>
      </c>
      <c r="G80" s="217" t="s">
        <v>1614</v>
      </c>
      <c r="H80" s="219" t="s">
        <v>3379</v>
      </c>
      <c r="I80" s="216" t="s">
        <v>796</v>
      </c>
      <c r="J80" s="217" t="s">
        <v>638</v>
      </c>
      <c r="K80" s="303" t="s">
        <v>3368</v>
      </c>
      <c r="O80" s="1215"/>
      <c r="P80" s="1215"/>
      <c r="Q80" s="1215"/>
      <c r="R80" s="1215"/>
      <c r="S80" s="1215"/>
      <c r="T80" s="1215"/>
      <c r="U80" s="1215"/>
      <c r="V80" s="1215"/>
      <c r="W80" s="1215"/>
      <c r="X80" s="1215"/>
    </row>
    <row r="81" spans="1:24" ht="18" customHeight="1">
      <c r="A81" s="350" t="s">
        <v>2018</v>
      </c>
      <c r="B81" s="253" t="s">
        <v>3358</v>
      </c>
      <c r="C81" s="218">
        <v>40547</v>
      </c>
      <c r="D81" s="353">
        <v>44197</v>
      </c>
      <c r="E81" s="353" t="str">
        <f t="shared" ca="1" si="2"/>
        <v>CADUCADO</v>
      </c>
      <c r="F81" s="776" t="str">
        <f t="shared" ca="1" si="3"/>
        <v>ALERTA</v>
      </c>
      <c r="G81" s="217" t="s">
        <v>1614</v>
      </c>
      <c r="H81" s="219" t="s">
        <v>3380</v>
      </c>
      <c r="I81" s="216" t="s">
        <v>796</v>
      </c>
      <c r="J81" s="217" t="s">
        <v>638</v>
      </c>
      <c r="K81" s="303" t="s">
        <v>3369</v>
      </c>
      <c r="O81" s="1215"/>
      <c r="P81" s="1215"/>
      <c r="Q81" s="1215"/>
      <c r="R81" s="1215"/>
      <c r="S81" s="1215"/>
      <c r="T81" s="1215"/>
      <c r="U81" s="1215"/>
      <c r="V81" s="1215"/>
      <c r="W81" s="1215"/>
      <c r="X81" s="1215"/>
    </row>
    <row r="82" spans="1:24" ht="18" customHeight="1">
      <c r="A82" s="350" t="s">
        <v>2018</v>
      </c>
      <c r="B82" s="253" t="s">
        <v>3359</v>
      </c>
      <c r="C82" s="218">
        <v>40547</v>
      </c>
      <c r="D82" s="353">
        <v>44197</v>
      </c>
      <c r="E82" s="353" t="str">
        <f t="shared" ca="1" si="2"/>
        <v>CADUCADO</v>
      </c>
      <c r="F82" s="776" t="str">
        <f t="shared" ca="1" si="3"/>
        <v>ALERTA</v>
      </c>
      <c r="G82" s="217" t="s">
        <v>1614</v>
      </c>
      <c r="H82" s="219" t="s">
        <v>3381</v>
      </c>
      <c r="I82" s="216" t="s">
        <v>796</v>
      </c>
      <c r="J82" s="217" t="s">
        <v>638</v>
      </c>
      <c r="K82" s="303" t="s">
        <v>3370</v>
      </c>
      <c r="O82" s="1215"/>
      <c r="P82" s="1215"/>
      <c r="Q82" s="1215"/>
      <c r="R82" s="1215"/>
      <c r="S82" s="1215"/>
      <c r="T82" s="1215"/>
      <c r="U82" s="1215"/>
      <c r="V82" s="1215"/>
      <c r="W82" s="1215"/>
      <c r="X82" s="1215"/>
    </row>
    <row r="83" spans="1:24" ht="18" customHeight="1">
      <c r="A83" s="350" t="s">
        <v>2018</v>
      </c>
      <c r="B83" s="253" t="s">
        <v>3360</v>
      </c>
      <c r="C83" s="218">
        <v>40547</v>
      </c>
      <c r="D83" s="353">
        <v>44197</v>
      </c>
      <c r="E83" s="353" t="str">
        <f t="shared" ca="1" si="2"/>
        <v>CADUCADO</v>
      </c>
      <c r="F83" s="776" t="str">
        <f t="shared" ca="1" si="3"/>
        <v>ALERTA</v>
      </c>
      <c r="G83" s="217" t="s">
        <v>1614</v>
      </c>
      <c r="H83" s="219" t="s">
        <v>3382</v>
      </c>
      <c r="I83" s="216" t="s">
        <v>796</v>
      </c>
      <c r="J83" s="217" t="s">
        <v>638</v>
      </c>
      <c r="K83" s="303" t="s">
        <v>3371</v>
      </c>
      <c r="O83" s="1215"/>
      <c r="P83" s="1215"/>
      <c r="Q83" s="1215"/>
      <c r="R83" s="1215"/>
      <c r="S83" s="1215"/>
      <c r="T83" s="1215"/>
      <c r="U83" s="1215"/>
      <c r="V83" s="1215"/>
      <c r="W83" s="1215"/>
      <c r="X83" s="1215"/>
    </row>
    <row r="84" spans="1:24" ht="18" customHeight="1">
      <c r="A84" s="350" t="s">
        <v>2018</v>
      </c>
      <c r="B84" s="253" t="s">
        <v>3361</v>
      </c>
      <c r="C84" s="218">
        <v>40547</v>
      </c>
      <c r="D84" s="353">
        <v>44197</v>
      </c>
      <c r="E84" s="353" t="str">
        <f t="shared" ca="1" si="2"/>
        <v>CADUCADO</v>
      </c>
      <c r="F84" s="776" t="str">
        <f t="shared" ca="1" si="3"/>
        <v>ALERTA</v>
      </c>
      <c r="G84" s="217" t="s">
        <v>1614</v>
      </c>
      <c r="H84" s="219" t="s">
        <v>3383</v>
      </c>
      <c r="I84" s="216" t="s">
        <v>796</v>
      </c>
      <c r="J84" s="217" t="s">
        <v>638</v>
      </c>
      <c r="K84" s="303" t="s">
        <v>3372</v>
      </c>
      <c r="O84" s="1215"/>
      <c r="P84" s="1215"/>
      <c r="Q84" s="1215"/>
      <c r="R84" s="1215"/>
      <c r="S84" s="1215"/>
      <c r="T84" s="1215"/>
      <c r="U84" s="1215"/>
      <c r="V84" s="1215"/>
      <c r="W84" s="1215"/>
      <c r="X84" s="1215"/>
    </row>
    <row r="85" spans="1:24" ht="18" customHeight="1">
      <c r="A85" s="350" t="s">
        <v>2018</v>
      </c>
      <c r="B85" s="253" t="s">
        <v>3384</v>
      </c>
      <c r="C85" s="218">
        <v>40547</v>
      </c>
      <c r="D85" s="353">
        <v>44197</v>
      </c>
      <c r="E85" s="353" t="str">
        <f t="shared" ca="1" si="2"/>
        <v>CADUCADO</v>
      </c>
      <c r="F85" s="776" t="str">
        <f t="shared" ca="1" si="3"/>
        <v>ALERTA</v>
      </c>
      <c r="G85" s="217" t="s">
        <v>1614</v>
      </c>
      <c r="H85" s="219" t="s">
        <v>3391</v>
      </c>
      <c r="I85" s="216" t="s">
        <v>796</v>
      </c>
      <c r="J85" s="217" t="s">
        <v>638</v>
      </c>
      <c r="K85" s="303" t="s">
        <v>3408</v>
      </c>
      <c r="O85" s="1215"/>
      <c r="P85" s="1215"/>
      <c r="Q85" s="1215"/>
      <c r="R85" s="1215"/>
      <c r="S85" s="1215"/>
      <c r="T85" s="1215"/>
      <c r="U85" s="1215"/>
      <c r="V85" s="1215"/>
      <c r="W85" s="1215"/>
      <c r="X85" s="1215"/>
    </row>
    <row r="86" spans="1:24" ht="18" customHeight="1">
      <c r="A86" s="350" t="s">
        <v>2018</v>
      </c>
      <c r="B86" s="253" t="s">
        <v>3385</v>
      </c>
      <c r="C86" s="218">
        <v>40547</v>
      </c>
      <c r="D86" s="353">
        <v>44197</v>
      </c>
      <c r="E86" s="353" t="str">
        <f t="shared" ca="1" si="2"/>
        <v>CADUCADO</v>
      </c>
      <c r="F86" s="776" t="str">
        <f t="shared" ca="1" si="3"/>
        <v>ALERTA</v>
      </c>
      <c r="G86" s="217" t="s">
        <v>1614</v>
      </c>
      <c r="H86" s="219" t="s">
        <v>3392</v>
      </c>
      <c r="I86" s="216" t="s">
        <v>796</v>
      </c>
      <c r="J86" s="217" t="s">
        <v>638</v>
      </c>
      <c r="K86" s="303" t="s">
        <v>3409</v>
      </c>
      <c r="O86" s="1215"/>
      <c r="P86" s="1215"/>
      <c r="Q86" s="1215"/>
      <c r="R86" s="1215"/>
      <c r="S86" s="1215"/>
      <c r="T86" s="1215"/>
      <c r="U86" s="1215"/>
      <c r="V86" s="1215"/>
      <c r="W86" s="1215"/>
      <c r="X86" s="1215"/>
    </row>
    <row r="87" spans="1:24" ht="18" customHeight="1">
      <c r="A87" s="350" t="s">
        <v>2018</v>
      </c>
      <c r="B87" s="253" t="s">
        <v>3386</v>
      </c>
      <c r="C87" s="218">
        <v>40547</v>
      </c>
      <c r="D87" s="353">
        <v>44197</v>
      </c>
      <c r="E87" s="353" t="str">
        <f t="shared" ca="1" si="2"/>
        <v>CADUCADO</v>
      </c>
      <c r="F87" s="776" t="str">
        <f t="shared" ca="1" si="3"/>
        <v>ALERTA</v>
      </c>
      <c r="G87" s="217" t="s">
        <v>1614</v>
      </c>
      <c r="H87" s="219" t="s">
        <v>3393</v>
      </c>
      <c r="I87" s="216" t="s">
        <v>796</v>
      </c>
      <c r="J87" s="217" t="s">
        <v>638</v>
      </c>
      <c r="K87" s="303" t="s">
        <v>3410</v>
      </c>
      <c r="O87" s="1215"/>
      <c r="P87" s="1215"/>
      <c r="Q87" s="1215"/>
      <c r="R87" s="1215"/>
      <c r="S87" s="1215"/>
      <c r="T87" s="1215"/>
      <c r="U87" s="1215"/>
      <c r="V87" s="1215"/>
      <c r="W87" s="1215"/>
      <c r="X87" s="1215"/>
    </row>
    <row r="88" spans="1:24" ht="18" customHeight="1">
      <c r="A88" s="350" t="s">
        <v>2018</v>
      </c>
      <c r="B88" s="253" t="s">
        <v>3387</v>
      </c>
      <c r="C88" s="218">
        <v>40547</v>
      </c>
      <c r="D88" s="353">
        <v>44197</v>
      </c>
      <c r="E88" s="353" t="str">
        <f t="shared" ca="1" si="2"/>
        <v>CADUCADO</v>
      </c>
      <c r="F88" s="776" t="str">
        <f t="shared" ca="1" si="3"/>
        <v>ALERTA</v>
      </c>
      <c r="G88" s="217" t="s">
        <v>1614</v>
      </c>
      <c r="H88" s="219" t="s">
        <v>3394</v>
      </c>
      <c r="I88" s="216" t="s">
        <v>796</v>
      </c>
      <c r="J88" s="217" t="s">
        <v>638</v>
      </c>
      <c r="K88" s="303" t="s">
        <v>3411</v>
      </c>
      <c r="O88" s="1215"/>
      <c r="P88" s="1215"/>
      <c r="Q88" s="1215"/>
      <c r="R88" s="1215"/>
      <c r="S88" s="1215"/>
      <c r="T88" s="1215"/>
      <c r="U88" s="1215"/>
      <c r="V88" s="1215"/>
      <c r="W88" s="1215"/>
      <c r="X88" s="1215"/>
    </row>
    <row r="89" spans="1:24" ht="18" customHeight="1">
      <c r="A89" s="350" t="s">
        <v>2018</v>
      </c>
      <c r="B89" s="253" t="s">
        <v>3388</v>
      </c>
      <c r="C89" s="218">
        <v>40547</v>
      </c>
      <c r="D89" s="353">
        <v>44197</v>
      </c>
      <c r="E89" s="353" t="str">
        <f t="shared" ca="1" si="2"/>
        <v>CADUCADO</v>
      </c>
      <c r="F89" s="776" t="str">
        <f t="shared" ca="1" si="3"/>
        <v>ALERTA</v>
      </c>
      <c r="G89" s="217" t="s">
        <v>1614</v>
      </c>
      <c r="H89" s="219" t="s">
        <v>3395</v>
      </c>
      <c r="I89" s="216" t="s">
        <v>796</v>
      </c>
      <c r="J89" s="217" t="s">
        <v>638</v>
      </c>
      <c r="K89" s="303" t="s">
        <v>3412</v>
      </c>
      <c r="O89" s="1215"/>
      <c r="P89" s="1215"/>
      <c r="Q89" s="1215"/>
      <c r="R89" s="1215"/>
      <c r="S89" s="1215"/>
      <c r="T89" s="1215"/>
      <c r="U89" s="1215"/>
      <c r="V89" s="1215"/>
      <c r="W89" s="1215"/>
      <c r="X89" s="1215"/>
    </row>
    <row r="90" spans="1:24" ht="18" customHeight="1">
      <c r="A90" s="350" t="s">
        <v>2018</v>
      </c>
      <c r="B90" s="253" t="s">
        <v>3389</v>
      </c>
      <c r="C90" s="218">
        <v>40547</v>
      </c>
      <c r="D90" s="353">
        <v>44197</v>
      </c>
      <c r="E90" s="353" t="str">
        <f t="shared" ref="E90:E96" ca="1" si="6">IF(D90&lt;=$T$2,"CADUCADO","VIGENTE")</f>
        <v>CADUCADO</v>
      </c>
      <c r="F90" s="776" t="str">
        <f t="shared" ref="F90:F132" ca="1" si="7">IF($T$2&gt;=(EDATE(D90,-3)),"ALERTA","OK")</f>
        <v>ALERTA</v>
      </c>
      <c r="G90" s="217" t="s">
        <v>1614</v>
      </c>
      <c r="H90" s="219" t="s">
        <v>3396</v>
      </c>
      <c r="I90" s="216" t="s">
        <v>796</v>
      </c>
      <c r="J90" s="217" t="s">
        <v>638</v>
      </c>
      <c r="K90" s="303" t="s">
        <v>3413</v>
      </c>
      <c r="O90" s="1215"/>
      <c r="P90" s="1215"/>
      <c r="Q90" s="1215"/>
      <c r="R90" s="1215"/>
      <c r="S90" s="1215"/>
      <c r="T90" s="1215"/>
      <c r="U90" s="1215"/>
      <c r="V90" s="1215"/>
      <c r="W90" s="1215"/>
      <c r="X90" s="1215"/>
    </row>
    <row r="91" spans="1:24" ht="18" customHeight="1">
      <c r="A91" s="350" t="s">
        <v>2018</v>
      </c>
      <c r="B91" s="253" t="s">
        <v>3390</v>
      </c>
      <c r="C91" s="218">
        <v>40547</v>
      </c>
      <c r="D91" s="353">
        <v>44197</v>
      </c>
      <c r="E91" s="353" t="str">
        <f t="shared" ca="1" si="6"/>
        <v>CADUCADO</v>
      </c>
      <c r="F91" s="776" t="str">
        <f t="shared" ca="1" si="7"/>
        <v>ALERTA</v>
      </c>
      <c r="G91" s="217" t="s">
        <v>1614</v>
      </c>
      <c r="H91" s="219" t="s">
        <v>3397</v>
      </c>
      <c r="I91" s="216" t="s">
        <v>796</v>
      </c>
      <c r="J91" s="217" t="s">
        <v>638</v>
      </c>
      <c r="K91" s="303" t="s">
        <v>3414</v>
      </c>
      <c r="O91" s="1215"/>
      <c r="P91" s="1215"/>
      <c r="Q91" s="1215"/>
      <c r="R91" s="1215"/>
      <c r="S91" s="1215"/>
      <c r="T91" s="1215"/>
      <c r="U91" s="1215"/>
      <c r="V91" s="1215"/>
      <c r="W91" s="1215"/>
      <c r="X91" s="1215"/>
    </row>
    <row r="92" spans="1:24" ht="18" customHeight="1">
      <c r="A92" s="350" t="s">
        <v>2018</v>
      </c>
      <c r="B92" s="253" t="s">
        <v>3398</v>
      </c>
      <c r="C92" s="218">
        <v>40547</v>
      </c>
      <c r="D92" s="353">
        <v>44197</v>
      </c>
      <c r="E92" s="353" t="str">
        <f t="shared" ca="1" si="6"/>
        <v>CADUCADO</v>
      </c>
      <c r="F92" s="776" t="str">
        <f t="shared" ca="1" si="7"/>
        <v>ALERTA</v>
      </c>
      <c r="G92" s="217" t="s">
        <v>1614</v>
      </c>
      <c r="H92" s="219" t="s">
        <v>3403</v>
      </c>
      <c r="I92" s="216" t="s">
        <v>796</v>
      </c>
      <c r="J92" s="217" t="s">
        <v>638</v>
      </c>
      <c r="K92" s="303" t="s">
        <v>3415</v>
      </c>
      <c r="O92" s="1215"/>
      <c r="P92" s="1215"/>
      <c r="Q92" s="1215"/>
      <c r="R92" s="1215"/>
      <c r="S92" s="1215"/>
      <c r="T92" s="1215"/>
      <c r="U92" s="1215"/>
      <c r="V92" s="1215"/>
      <c r="W92" s="1215"/>
      <c r="X92" s="1215"/>
    </row>
    <row r="93" spans="1:24" ht="18" customHeight="1">
      <c r="A93" s="350" t="s">
        <v>2018</v>
      </c>
      <c r="B93" s="253" t="s">
        <v>3399</v>
      </c>
      <c r="C93" s="218">
        <v>40547</v>
      </c>
      <c r="D93" s="353">
        <v>44197</v>
      </c>
      <c r="E93" s="353" t="str">
        <f t="shared" ca="1" si="6"/>
        <v>CADUCADO</v>
      </c>
      <c r="F93" s="776" t="str">
        <f t="shared" ca="1" si="7"/>
        <v>ALERTA</v>
      </c>
      <c r="G93" s="217" t="s">
        <v>1614</v>
      </c>
      <c r="H93" s="219" t="s">
        <v>3404</v>
      </c>
      <c r="I93" s="216" t="s">
        <v>796</v>
      </c>
      <c r="J93" s="217" t="s">
        <v>638</v>
      </c>
      <c r="K93" s="303" t="s">
        <v>3416</v>
      </c>
      <c r="O93" s="1215"/>
      <c r="P93" s="1215"/>
      <c r="Q93" s="1215"/>
      <c r="R93" s="1215"/>
      <c r="S93" s="1215"/>
      <c r="T93" s="1215"/>
      <c r="U93" s="1215"/>
      <c r="V93" s="1215"/>
      <c r="W93" s="1215"/>
      <c r="X93" s="1215"/>
    </row>
    <row r="94" spans="1:24" ht="18" customHeight="1">
      <c r="A94" s="350" t="s">
        <v>2018</v>
      </c>
      <c r="B94" s="253" t="s">
        <v>3400</v>
      </c>
      <c r="C94" s="218">
        <v>40547</v>
      </c>
      <c r="D94" s="353">
        <v>44197</v>
      </c>
      <c r="E94" s="353" t="str">
        <f t="shared" ca="1" si="6"/>
        <v>CADUCADO</v>
      </c>
      <c r="F94" s="776" t="str">
        <f t="shared" ca="1" si="7"/>
        <v>ALERTA</v>
      </c>
      <c r="G94" s="217" t="s">
        <v>1614</v>
      </c>
      <c r="H94" s="219" t="s">
        <v>3405</v>
      </c>
      <c r="I94" s="216" t="s">
        <v>796</v>
      </c>
      <c r="J94" s="217" t="s">
        <v>638</v>
      </c>
      <c r="K94" s="303" t="s">
        <v>3417</v>
      </c>
      <c r="O94" s="1215"/>
      <c r="P94" s="1215"/>
      <c r="Q94" s="1215"/>
      <c r="R94" s="1215"/>
      <c r="S94" s="1215"/>
      <c r="T94" s="1215"/>
      <c r="U94" s="1215"/>
      <c r="V94" s="1215"/>
      <c r="W94" s="1215"/>
      <c r="X94" s="1215"/>
    </row>
    <row r="95" spans="1:24" ht="18" customHeight="1">
      <c r="A95" s="350" t="s">
        <v>2018</v>
      </c>
      <c r="B95" s="253" t="s">
        <v>3401</v>
      </c>
      <c r="C95" s="218">
        <v>40547</v>
      </c>
      <c r="D95" s="353">
        <v>44197</v>
      </c>
      <c r="E95" s="353" t="str">
        <f t="shared" ca="1" si="6"/>
        <v>CADUCADO</v>
      </c>
      <c r="F95" s="776" t="str">
        <f t="shared" ca="1" si="7"/>
        <v>ALERTA</v>
      </c>
      <c r="G95" s="217" t="s">
        <v>1614</v>
      </c>
      <c r="H95" s="219" t="s">
        <v>3406</v>
      </c>
      <c r="I95" s="216" t="s">
        <v>796</v>
      </c>
      <c r="J95" s="217" t="s">
        <v>638</v>
      </c>
      <c r="K95" s="303" t="s">
        <v>3418</v>
      </c>
      <c r="O95" s="1215"/>
      <c r="P95" s="1215"/>
      <c r="Q95" s="1215"/>
      <c r="R95" s="1215"/>
      <c r="S95" s="1215"/>
      <c r="T95" s="1215"/>
      <c r="U95" s="1215"/>
      <c r="V95" s="1215"/>
      <c r="W95" s="1215"/>
      <c r="X95" s="1215"/>
    </row>
    <row r="96" spans="1:24" ht="18" customHeight="1">
      <c r="A96" s="350" t="s">
        <v>2018</v>
      </c>
      <c r="B96" s="253" t="s">
        <v>3402</v>
      </c>
      <c r="C96" s="218">
        <v>40547</v>
      </c>
      <c r="D96" s="353">
        <v>44197</v>
      </c>
      <c r="E96" s="353" t="str">
        <f t="shared" ca="1" si="6"/>
        <v>CADUCADO</v>
      </c>
      <c r="F96" s="776" t="str">
        <f t="shared" ca="1" si="7"/>
        <v>ALERTA</v>
      </c>
      <c r="G96" s="217" t="s">
        <v>1614</v>
      </c>
      <c r="H96" s="219" t="s">
        <v>3407</v>
      </c>
      <c r="I96" s="216" t="s">
        <v>796</v>
      </c>
      <c r="J96" s="217" t="s">
        <v>638</v>
      </c>
      <c r="K96" s="303" t="s">
        <v>3419</v>
      </c>
      <c r="O96" s="1215"/>
      <c r="P96" s="1215"/>
      <c r="Q96" s="1215"/>
      <c r="R96" s="1215"/>
      <c r="S96" s="1215"/>
      <c r="T96" s="1215"/>
      <c r="U96" s="1215"/>
      <c r="V96" s="1215"/>
      <c r="W96" s="1215"/>
      <c r="X96" s="1215"/>
    </row>
    <row r="97" spans="1:41" s="1080" customFormat="1" ht="34.5" customHeight="1">
      <c r="A97" s="574" t="s">
        <v>2019</v>
      </c>
      <c r="B97" s="240" t="s">
        <v>1619</v>
      </c>
      <c r="C97" s="241">
        <v>39119</v>
      </c>
      <c r="D97" s="242">
        <v>44593</v>
      </c>
      <c r="E97" s="242" t="str">
        <f t="shared" ref="E97:E112" ca="1" si="8">IF(D97&lt;=$T$2,"CADUCADO","VIGENTE")</f>
        <v>VIGENTE</v>
      </c>
      <c r="F97" s="798" t="str">
        <f t="shared" ca="1" si="7"/>
        <v>OK</v>
      </c>
      <c r="G97" s="240" t="s">
        <v>1615</v>
      </c>
      <c r="H97" s="279" t="s">
        <v>4385</v>
      </c>
      <c r="I97" s="243" t="s">
        <v>1358</v>
      </c>
      <c r="J97" s="240" t="s">
        <v>1650</v>
      </c>
      <c r="K97" s="367"/>
      <c r="L97" s="1038"/>
      <c r="M97" s="1038" t="e">
        <f>IF(ISNUMBER(FIND("/",#REF!,1)),MID(#REF!,1,FIND("/",#REF!,1)-1),#REF!)</f>
        <v>#REF!</v>
      </c>
      <c r="N97" s="1038" t="str">
        <f>IF(ISNUMBER(FIND("/",#REF!,1)),MID(#REF!,FIND("/",#REF!,1)+1,LEN(#REF!)),"")</f>
        <v/>
      </c>
      <c r="O97" s="1077"/>
      <c r="P97" s="1077"/>
      <c r="Q97" s="1077"/>
      <c r="R97" s="1077"/>
      <c r="S97" s="1077"/>
      <c r="T97" s="1077"/>
      <c r="U97" s="1077"/>
      <c r="V97" s="1077"/>
      <c r="W97" s="1077"/>
      <c r="X97" s="1077"/>
      <c r="Y97" s="1078"/>
      <c r="Z97" s="1078"/>
      <c r="AA97" s="1078"/>
      <c r="AB97" s="1078"/>
      <c r="AC97" s="1078"/>
      <c r="AD97" s="1078"/>
      <c r="AE97" s="1078"/>
      <c r="AF97" s="1078"/>
      <c r="AG97" s="1078"/>
      <c r="AH97" s="1078"/>
      <c r="AI97" s="1078"/>
      <c r="AJ97" s="1078"/>
      <c r="AK97" s="1078"/>
      <c r="AL97" s="1078"/>
      <c r="AM97" s="1078"/>
      <c r="AN97" s="1078"/>
      <c r="AO97" s="1079"/>
    </row>
    <row r="98" spans="1:41" s="123" customFormat="1" ht="30">
      <c r="A98" s="350" t="s">
        <v>2018</v>
      </c>
      <c r="B98" s="253" t="s">
        <v>1620</v>
      </c>
      <c r="C98" s="218">
        <v>39119</v>
      </c>
      <c r="D98" s="255">
        <v>44593</v>
      </c>
      <c r="E98" s="353" t="str">
        <f t="shared" ca="1" si="8"/>
        <v>VIGENTE</v>
      </c>
      <c r="F98" s="776" t="str">
        <f t="shared" ca="1" si="7"/>
        <v>OK</v>
      </c>
      <c r="G98" s="217" t="s">
        <v>1615</v>
      </c>
      <c r="H98" s="258" t="s">
        <v>4386</v>
      </c>
      <c r="I98" s="216" t="s">
        <v>1358</v>
      </c>
      <c r="J98" s="217" t="s">
        <v>634</v>
      </c>
      <c r="K98" s="303" t="s">
        <v>569</v>
      </c>
      <c r="L98" s="92"/>
      <c r="M98" s="92" t="str">
        <f t="shared" ref="M98:M121" si="9">IF(ISNUMBER(FIND("/",$B97,1)),MID($B97,1,FIND("/",$B97,1)-1),$B97)</f>
        <v>D0702-02</v>
      </c>
      <c r="N98" s="92" t="str">
        <f t="shared" ref="N98:N121" si="10">IF(ISNUMBER(FIND("/",$B97,1)),MID($B97,FIND("/",$B97,1)+1,LEN($B97)),"")</f>
        <v/>
      </c>
      <c r="O98" s="73"/>
      <c r="P98" s="73"/>
      <c r="Q98" s="73"/>
      <c r="R98" s="73"/>
      <c r="S98" s="73"/>
      <c r="T98" s="73"/>
      <c r="U98" s="73"/>
      <c r="V98" s="73"/>
      <c r="W98" s="73"/>
      <c r="X98" s="73"/>
      <c r="Y98" s="141"/>
      <c r="Z98" s="141"/>
      <c r="AA98" s="141"/>
      <c r="AB98" s="141"/>
      <c r="AC98" s="141"/>
      <c r="AD98" s="141"/>
      <c r="AE98" s="141"/>
      <c r="AF98" s="141"/>
      <c r="AG98" s="141"/>
      <c r="AH98" s="141"/>
      <c r="AI98" s="141"/>
      <c r="AJ98" s="141"/>
      <c r="AK98" s="141"/>
      <c r="AL98" s="141"/>
      <c r="AM98" s="141"/>
      <c r="AN98" s="141"/>
      <c r="AO98" s="140"/>
    </row>
    <row r="99" spans="1:41" s="123" customFormat="1" ht="30">
      <c r="A99" s="350" t="s">
        <v>2018</v>
      </c>
      <c r="B99" s="253" t="s">
        <v>1621</v>
      </c>
      <c r="C99" s="218">
        <v>39119</v>
      </c>
      <c r="D99" s="255">
        <v>44593</v>
      </c>
      <c r="E99" s="353" t="str">
        <f t="shared" ca="1" si="8"/>
        <v>VIGENTE</v>
      </c>
      <c r="F99" s="776" t="str">
        <f t="shared" ca="1" si="7"/>
        <v>OK</v>
      </c>
      <c r="G99" s="217" t="s">
        <v>1615</v>
      </c>
      <c r="H99" s="258" t="s">
        <v>1344</v>
      </c>
      <c r="I99" s="216" t="s">
        <v>1358</v>
      </c>
      <c r="J99" s="217" t="s">
        <v>635</v>
      </c>
      <c r="K99" s="303" t="s">
        <v>570</v>
      </c>
      <c r="L99" s="92"/>
      <c r="M99" s="92" t="str">
        <f t="shared" si="9"/>
        <v>D0702-02</v>
      </c>
      <c r="N99" s="92" t="str">
        <f t="shared" si="10"/>
        <v>1</v>
      </c>
      <c r="O99" s="73"/>
      <c r="P99" s="73"/>
      <c r="Q99" s="73"/>
      <c r="R99" s="73"/>
      <c r="S99" s="73"/>
      <c r="T99" s="73"/>
      <c r="U99" s="73"/>
      <c r="V99" s="73"/>
      <c r="W99" s="73"/>
      <c r="X99" s="73"/>
      <c r="Y99" s="141"/>
      <c r="Z99" s="141"/>
      <c r="AA99" s="141"/>
      <c r="AB99" s="141"/>
      <c r="AC99" s="141"/>
      <c r="AD99" s="141"/>
      <c r="AE99" s="141"/>
      <c r="AF99" s="141"/>
      <c r="AG99" s="141"/>
      <c r="AH99" s="141"/>
      <c r="AI99" s="141"/>
      <c r="AJ99" s="141"/>
      <c r="AK99" s="141"/>
      <c r="AL99" s="141"/>
      <c r="AM99" s="141"/>
      <c r="AN99" s="141"/>
      <c r="AO99" s="140"/>
    </row>
    <row r="100" spans="1:41" s="123" customFormat="1" ht="30">
      <c r="A100" s="350" t="s">
        <v>2018</v>
      </c>
      <c r="B100" s="253" t="s">
        <v>1622</v>
      </c>
      <c r="C100" s="218">
        <v>39119</v>
      </c>
      <c r="D100" s="255">
        <v>44593</v>
      </c>
      <c r="E100" s="353" t="str">
        <f t="shared" ca="1" si="8"/>
        <v>VIGENTE</v>
      </c>
      <c r="F100" s="776" t="str">
        <f t="shared" ca="1" si="7"/>
        <v>OK</v>
      </c>
      <c r="G100" s="217" t="s">
        <v>1615</v>
      </c>
      <c r="H100" s="258" t="s">
        <v>1345</v>
      </c>
      <c r="I100" s="216" t="s">
        <v>1358</v>
      </c>
      <c r="J100" s="217" t="s">
        <v>634</v>
      </c>
      <c r="K100" s="303" t="s">
        <v>571</v>
      </c>
      <c r="L100" s="92"/>
      <c r="M100" s="92" t="str">
        <f t="shared" si="9"/>
        <v>D0702-02</v>
      </c>
      <c r="N100" s="92" t="str">
        <f t="shared" si="10"/>
        <v>2</v>
      </c>
      <c r="O100" s="73"/>
      <c r="P100" s="73"/>
      <c r="Q100" s="73"/>
      <c r="R100" s="73"/>
      <c r="S100" s="73"/>
      <c r="T100" s="73"/>
      <c r="U100" s="73"/>
      <c r="V100" s="73"/>
      <c r="W100" s="73"/>
      <c r="X100" s="73"/>
      <c r="Y100" s="141"/>
      <c r="Z100" s="141"/>
      <c r="AA100" s="141"/>
      <c r="AB100" s="141"/>
      <c r="AC100" s="141"/>
      <c r="AD100" s="141"/>
      <c r="AE100" s="141"/>
      <c r="AF100" s="141"/>
      <c r="AG100" s="141"/>
      <c r="AH100" s="141"/>
      <c r="AI100" s="141"/>
      <c r="AJ100" s="141"/>
      <c r="AK100" s="141"/>
      <c r="AL100" s="141"/>
      <c r="AM100" s="141"/>
      <c r="AN100" s="141"/>
      <c r="AO100" s="140"/>
    </row>
    <row r="101" spans="1:41" s="123" customFormat="1" ht="30">
      <c r="A101" s="350" t="s">
        <v>2018</v>
      </c>
      <c r="B101" s="253" t="s">
        <v>1623</v>
      </c>
      <c r="C101" s="218">
        <v>39119</v>
      </c>
      <c r="D101" s="255">
        <v>44593</v>
      </c>
      <c r="E101" s="353" t="str">
        <f t="shared" ca="1" si="8"/>
        <v>VIGENTE</v>
      </c>
      <c r="F101" s="776" t="str">
        <f t="shared" ca="1" si="7"/>
        <v>OK</v>
      </c>
      <c r="G101" s="217" t="s">
        <v>1615</v>
      </c>
      <c r="H101" s="258" t="s">
        <v>1346</v>
      </c>
      <c r="I101" s="216" t="s">
        <v>1358</v>
      </c>
      <c r="J101" s="217" t="s">
        <v>634</v>
      </c>
      <c r="K101" s="303" t="s">
        <v>572</v>
      </c>
      <c r="L101" s="92"/>
      <c r="M101" s="92" t="str">
        <f t="shared" si="9"/>
        <v>D0702-02</v>
      </c>
      <c r="N101" s="92" t="str">
        <f t="shared" si="10"/>
        <v>3</v>
      </c>
      <c r="O101" s="73"/>
      <c r="P101" s="73"/>
      <c r="Q101" s="73"/>
      <c r="R101" s="73"/>
      <c r="S101" s="73"/>
      <c r="T101" s="73"/>
      <c r="U101" s="73"/>
      <c r="V101" s="73"/>
      <c r="W101" s="73"/>
      <c r="X101" s="73"/>
      <c r="Y101" s="141"/>
      <c r="Z101" s="141"/>
      <c r="AA101" s="141"/>
      <c r="AB101" s="141"/>
      <c r="AC101" s="141"/>
      <c r="AD101" s="141"/>
      <c r="AE101" s="141"/>
      <c r="AF101" s="141"/>
      <c r="AG101" s="141"/>
      <c r="AH101" s="141"/>
      <c r="AI101" s="141"/>
      <c r="AJ101" s="141"/>
      <c r="AK101" s="141"/>
      <c r="AL101" s="141"/>
      <c r="AM101" s="141"/>
      <c r="AN101" s="141"/>
      <c r="AO101" s="140"/>
    </row>
    <row r="102" spans="1:41" ht="30">
      <c r="A102" s="350" t="s">
        <v>2018</v>
      </c>
      <c r="B102" s="253" t="s">
        <v>1624</v>
      </c>
      <c r="C102" s="218">
        <v>39119</v>
      </c>
      <c r="D102" s="255">
        <v>44593</v>
      </c>
      <c r="E102" s="353" t="str">
        <f t="shared" ca="1" si="8"/>
        <v>VIGENTE</v>
      </c>
      <c r="F102" s="776" t="str">
        <f t="shared" ca="1" si="7"/>
        <v>OK</v>
      </c>
      <c r="G102" s="217" t="s">
        <v>1615</v>
      </c>
      <c r="H102" s="258" t="s">
        <v>1347</v>
      </c>
      <c r="I102" s="216" t="s">
        <v>1358</v>
      </c>
      <c r="J102" s="217" t="s">
        <v>634</v>
      </c>
      <c r="K102" s="303" t="s">
        <v>573</v>
      </c>
      <c r="M102" s="92" t="str">
        <f t="shared" si="9"/>
        <v>D0702-02</v>
      </c>
      <c r="N102" s="92" t="str">
        <f t="shared" si="10"/>
        <v>4</v>
      </c>
      <c r="O102" s="1220"/>
      <c r="P102" s="1220"/>
      <c r="Q102" s="1220"/>
      <c r="R102" s="1220"/>
      <c r="S102" s="1220"/>
      <c r="T102" s="1220"/>
      <c r="U102" s="1220"/>
      <c r="V102" s="1220"/>
      <c r="W102" s="1220"/>
      <c r="X102" s="1220"/>
      <c r="Y102" s="68"/>
      <c r="Z102" s="68"/>
      <c r="AA102" s="68"/>
      <c r="AB102" s="68"/>
      <c r="AC102" s="68"/>
      <c r="AD102" s="68"/>
      <c r="AE102" s="68"/>
      <c r="AF102" s="68"/>
      <c r="AG102" s="68"/>
      <c r="AH102" s="68"/>
      <c r="AI102" s="68"/>
      <c r="AJ102" s="68"/>
      <c r="AK102" s="68"/>
      <c r="AL102" s="68"/>
      <c r="AM102" s="68"/>
      <c r="AN102" s="68"/>
    </row>
    <row r="103" spans="1:41" ht="30">
      <c r="A103" s="350" t="s">
        <v>2018</v>
      </c>
      <c r="B103" s="253" t="s">
        <v>1625</v>
      </c>
      <c r="C103" s="218">
        <v>39119</v>
      </c>
      <c r="D103" s="255">
        <v>44593</v>
      </c>
      <c r="E103" s="353" t="str">
        <f t="shared" ca="1" si="8"/>
        <v>VIGENTE</v>
      </c>
      <c r="F103" s="776" t="str">
        <f t="shared" ca="1" si="7"/>
        <v>OK</v>
      </c>
      <c r="G103" s="217" t="s">
        <v>1615</v>
      </c>
      <c r="H103" s="258" t="s">
        <v>1348</v>
      </c>
      <c r="I103" s="216" t="s">
        <v>1358</v>
      </c>
      <c r="J103" s="217" t="s">
        <v>634</v>
      </c>
      <c r="K103" s="303" t="s">
        <v>574</v>
      </c>
      <c r="M103" s="92" t="str">
        <f t="shared" si="9"/>
        <v>D0702-02</v>
      </c>
      <c r="N103" s="92" t="str">
        <f t="shared" si="10"/>
        <v>5</v>
      </c>
      <c r="O103" s="1215"/>
      <c r="P103" s="1215"/>
      <c r="Q103" s="1215"/>
      <c r="R103" s="1215"/>
      <c r="S103" s="1215"/>
      <c r="T103" s="1215"/>
      <c r="U103" s="1215"/>
      <c r="V103" s="1215"/>
      <c r="W103" s="1215"/>
      <c r="X103" s="1215"/>
    </row>
    <row r="104" spans="1:41" ht="30">
      <c r="A104" s="350" t="s">
        <v>2018</v>
      </c>
      <c r="B104" s="253" t="s">
        <v>1626</v>
      </c>
      <c r="C104" s="218">
        <v>39119</v>
      </c>
      <c r="D104" s="255">
        <v>44593</v>
      </c>
      <c r="E104" s="353" t="str">
        <f t="shared" ca="1" si="8"/>
        <v>VIGENTE</v>
      </c>
      <c r="F104" s="776" t="str">
        <f t="shared" ca="1" si="7"/>
        <v>OK</v>
      </c>
      <c r="G104" s="217" t="s">
        <v>1615</v>
      </c>
      <c r="H104" s="258" t="s">
        <v>1349</v>
      </c>
      <c r="I104" s="216" t="s">
        <v>1358</v>
      </c>
      <c r="J104" s="217" t="s">
        <v>634</v>
      </c>
      <c r="K104" s="303" t="s">
        <v>575</v>
      </c>
      <c r="M104" s="92" t="str">
        <f t="shared" si="9"/>
        <v>D0702-02</v>
      </c>
      <c r="N104" s="92" t="str">
        <f t="shared" si="10"/>
        <v>6</v>
      </c>
      <c r="O104" s="1215"/>
      <c r="P104" s="1215"/>
      <c r="Q104" s="1215"/>
      <c r="R104" s="1215"/>
      <c r="S104" s="1215"/>
      <c r="T104" s="1215"/>
      <c r="U104" s="1215"/>
      <c r="V104" s="1215"/>
      <c r="W104" s="1215"/>
      <c r="X104" s="1215"/>
    </row>
    <row r="105" spans="1:41" ht="30">
      <c r="A105" s="350" t="s">
        <v>2018</v>
      </c>
      <c r="B105" s="253" t="s">
        <v>1627</v>
      </c>
      <c r="C105" s="218">
        <v>39119</v>
      </c>
      <c r="D105" s="255">
        <v>44593</v>
      </c>
      <c r="E105" s="353" t="str">
        <f t="shared" ca="1" si="8"/>
        <v>VIGENTE</v>
      </c>
      <c r="F105" s="776" t="str">
        <f t="shared" ca="1" si="7"/>
        <v>OK</v>
      </c>
      <c r="G105" s="217" t="s">
        <v>1615</v>
      </c>
      <c r="H105" s="258" t="s">
        <v>1350</v>
      </c>
      <c r="I105" s="216" t="s">
        <v>1358</v>
      </c>
      <c r="J105" s="217" t="s">
        <v>634</v>
      </c>
      <c r="K105" s="303" t="s">
        <v>576</v>
      </c>
      <c r="M105" s="92" t="str">
        <f t="shared" si="9"/>
        <v>D0702-02</v>
      </c>
      <c r="N105" s="92" t="str">
        <f t="shared" si="10"/>
        <v>7</v>
      </c>
      <c r="O105" s="1215"/>
      <c r="P105" s="1215"/>
      <c r="Q105" s="1215"/>
      <c r="R105" s="1215"/>
      <c r="S105" s="1215"/>
      <c r="T105" s="1215"/>
      <c r="U105" s="1215"/>
      <c r="V105" s="1215"/>
      <c r="W105" s="1215"/>
      <c r="X105" s="1215"/>
    </row>
    <row r="106" spans="1:41" ht="30">
      <c r="A106" s="350" t="s">
        <v>2018</v>
      </c>
      <c r="B106" s="253" t="s">
        <v>1628</v>
      </c>
      <c r="C106" s="218">
        <v>39119</v>
      </c>
      <c r="D106" s="255">
        <v>44593</v>
      </c>
      <c r="E106" s="353" t="str">
        <f t="shared" ca="1" si="8"/>
        <v>VIGENTE</v>
      </c>
      <c r="F106" s="776" t="str">
        <f t="shared" ca="1" si="7"/>
        <v>OK</v>
      </c>
      <c r="G106" s="217" t="s">
        <v>1615</v>
      </c>
      <c r="H106" s="258" t="s">
        <v>1351</v>
      </c>
      <c r="I106" s="216" t="s">
        <v>1358</v>
      </c>
      <c r="J106" s="217" t="s">
        <v>634</v>
      </c>
      <c r="K106" s="303" t="s">
        <v>577</v>
      </c>
      <c r="M106" s="92" t="str">
        <f t="shared" si="9"/>
        <v>D0702-02</v>
      </c>
      <c r="N106" s="92" t="str">
        <f t="shared" si="10"/>
        <v>8</v>
      </c>
      <c r="O106" s="1215"/>
      <c r="P106" s="1215"/>
      <c r="Q106" s="1215"/>
      <c r="R106" s="1215"/>
      <c r="S106" s="1215"/>
      <c r="T106" s="1215"/>
      <c r="U106" s="1215"/>
      <c r="V106" s="1215"/>
      <c r="W106" s="1215"/>
      <c r="X106" s="1215"/>
    </row>
    <row r="107" spans="1:41" ht="30">
      <c r="A107" s="350" t="s">
        <v>2018</v>
      </c>
      <c r="B107" s="253" t="s">
        <v>1629</v>
      </c>
      <c r="C107" s="218">
        <v>39119</v>
      </c>
      <c r="D107" s="255">
        <v>44593</v>
      </c>
      <c r="E107" s="353" t="str">
        <f t="shared" ca="1" si="8"/>
        <v>VIGENTE</v>
      </c>
      <c r="F107" s="776" t="str">
        <f t="shared" ca="1" si="7"/>
        <v>OK</v>
      </c>
      <c r="G107" s="217" t="s">
        <v>1615</v>
      </c>
      <c r="H107" s="258" t="s">
        <v>1352</v>
      </c>
      <c r="I107" s="216" t="s">
        <v>1358</v>
      </c>
      <c r="J107" s="217" t="s">
        <v>634</v>
      </c>
      <c r="K107" s="303" t="s">
        <v>578</v>
      </c>
      <c r="M107" s="92" t="str">
        <f t="shared" si="9"/>
        <v>D0702-02</v>
      </c>
      <c r="N107" s="92" t="str">
        <f t="shared" si="10"/>
        <v>9</v>
      </c>
      <c r="O107" s="1215"/>
      <c r="P107" s="1215"/>
      <c r="Q107" s="1215"/>
      <c r="R107" s="1215"/>
      <c r="S107" s="1215"/>
      <c r="T107" s="1215"/>
      <c r="U107" s="1215"/>
      <c r="V107" s="1215"/>
      <c r="W107" s="1215"/>
      <c r="X107" s="1215"/>
    </row>
    <row r="108" spans="1:41" ht="30">
      <c r="A108" s="350" t="s">
        <v>2018</v>
      </c>
      <c r="B108" s="253" t="s">
        <v>1630</v>
      </c>
      <c r="C108" s="218">
        <v>39119</v>
      </c>
      <c r="D108" s="255">
        <v>44593</v>
      </c>
      <c r="E108" s="353" t="str">
        <f t="shared" ca="1" si="8"/>
        <v>VIGENTE</v>
      </c>
      <c r="F108" s="776" t="str">
        <f t="shared" ca="1" si="7"/>
        <v>OK</v>
      </c>
      <c r="G108" s="217" t="s">
        <v>1615</v>
      </c>
      <c r="H108" s="258" t="s">
        <v>1353</v>
      </c>
      <c r="I108" s="216" t="s">
        <v>1358</v>
      </c>
      <c r="J108" s="217" t="s">
        <v>634</v>
      </c>
      <c r="K108" s="303" t="s">
        <v>579</v>
      </c>
      <c r="M108" s="92" t="str">
        <f t="shared" si="9"/>
        <v>D0702-02</v>
      </c>
      <c r="N108" s="92" t="str">
        <f t="shared" si="10"/>
        <v>10</v>
      </c>
      <c r="O108" s="1215"/>
      <c r="P108" s="1215"/>
      <c r="Q108" s="1215"/>
      <c r="R108" s="1215"/>
      <c r="S108" s="1215"/>
      <c r="T108" s="1215"/>
      <c r="U108" s="1215"/>
      <c r="V108" s="1215"/>
      <c r="W108" s="1215"/>
      <c r="X108" s="1215"/>
    </row>
    <row r="109" spans="1:41" ht="30">
      <c r="A109" s="350" t="s">
        <v>2018</v>
      </c>
      <c r="B109" s="253" t="s">
        <v>1631</v>
      </c>
      <c r="C109" s="218">
        <v>39119</v>
      </c>
      <c r="D109" s="255">
        <v>44593</v>
      </c>
      <c r="E109" s="353" t="str">
        <f t="shared" ca="1" si="8"/>
        <v>VIGENTE</v>
      </c>
      <c r="F109" s="776" t="str">
        <f t="shared" ca="1" si="7"/>
        <v>OK</v>
      </c>
      <c r="G109" s="217" t="s">
        <v>1615</v>
      </c>
      <c r="H109" s="258" t="s">
        <v>1354</v>
      </c>
      <c r="I109" s="216" t="s">
        <v>1358</v>
      </c>
      <c r="J109" s="217" t="s">
        <v>634</v>
      </c>
      <c r="K109" s="303" t="s">
        <v>580</v>
      </c>
      <c r="M109" s="92" t="str">
        <f t="shared" si="9"/>
        <v>D0702-02</v>
      </c>
      <c r="N109" s="92" t="str">
        <f t="shared" si="10"/>
        <v>11</v>
      </c>
      <c r="O109" s="1215"/>
      <c r="P109" s="1215"/>
      <c r="Q109" s="1215"/>
      <c r="R109" s="1215"/>
      <c r="S109" s="1215"/>
      <c r="T109" s="1215"/>
      <c r="U109" s="1215"/>
      <c r="V109" s="1215"/>
      <c r="W109" s="1215"/>
      <c r="X109" s="1215"/>
    </row>
    <row r="110" spans="1:41" ht="30">
      <c r="A110" s="350" t="s">
        <v>2018</v>
      </c>
      <c r="B110" s="253" t="s">
        <v>1632</v>
      </c>
      <c r="C110" s="218">
        <v>39119</v>
      </c>
      <c r="D110" s="255">
        <v>44593</v>
      </c>
      <c r="E110" s="353" t="str">
        <f t="shared" ca="1" si="8"/>
        <v>VIGENTE</v>
      </c>
      <c r="F110" s="776" t="str">
        <f t="shared" ca="1" si="7"/>
        <v>OK</v>
      </c>
      <c r="G110" s="217" t="s">
        <v>1615</v>
      </c>
      <c r="H110" s="258" t="s">
        <v>1355</v>
      </c>
      <c r="I110" s="216" t="s">
        <v>1358</v>
      </c>
      <c r="J110" s="217" t="s">
        <v>634</v>
      </c>
      <c r="K110" s="303" t="s">
        <v>581</v>
      </c>
      <c r="M110" s="92" t="str">
        <f t="shared" si="9"/>
        <v>D0702-02</v>
      </c>
      <c r="N110" s="92" t="str">
        <f t="shared" si="10"/>
        <v>12</v>
      </c>
      <c r="O110" s="1215"/>
      <c r="P110" s="1215"/>
      <c r="Q110" s="1215"/>
      <c r="R110" s="1215"/>
      <c r="S110" s="1215"/>
      <c r="T110" s="1215"/>
      <c r="U110" s="1215"/>
      <c r="V110" s="1215"/>
      <c r="W110" s="1215"/>
      <c r="X110" s="1215"/>
    </row>
    <row r="111" spans="1:41" s="1081" customFormat="1" ht="30">
      <c r="A111" s="350" t="s">
        <v>2018</v>
      </c>
      <c r="B111" s="253" t="s">
        <v>1633</v>
      </c>
      <c r="C111" s="218">
        <v>39119</v>
      </c>
      <c r="D111" s="255">
        <v>44593</v>
      </c>
      <c r="E111" s="353" t="str">
        <f t="shared" ca="1" si="8"/>
        <v>VIGENTE</v>
      </c>
      <c r="F111" s="776" t="str">
        <f t="shared" ca="1" si="7"/>
        <v>OK</v>
      </c>
      <c r="G111" s="217" t="s">
        <v>1615</v>
      </c>
      <c r="H111" s="258" t="s">
        <v>1356</v>
      </c>
      <c r="I111" s="216" t="s">
        <v>1358</v>
      </c>
      <c r="J111" s="217" t="s">
        <v>634</v>
      </c>
      <c r="K111" s="303" t="s">
        <v>582</v>
      </c>
      <c r="L111" s="92"/>
      <c r="M111" s="92" t="str">
        <f t="shared" si="9"/>
        <v>D0702-02</v>
      </c>
      <c r="N111" s="92" t="str">
        <f t="shared" si="10"/>
        <v>13</v>
      </c>
      <c r="O111" s="1215"/>
      <c r="P111" s="1215"/>
      <c r="Q111" s="1215"/>
      <c r="R111" s="1215"/>
      <c r="S111" s="1215"/>
      <c r="T111" s="1215"/>
      <c r="U111" s="1215"/>
      <c r="V111" s="1215"/>
      <c r="W111" s="1215"/>
      <c r="X111" s="1215"/>
    </row>
    <row r="112" spans="1:41" s="1081" customFormat="1" ht="30">
      <c r="A112" s="350" t="s">
        <v>2018</v>
      </c>
      <c r="B112" s="253" t="s">
        <v>1634</v>
      </c>
      <c r="C112" s="218">
        <v>39119</v>
      </c>
      <c r="D112" s="255">
        <v>44593</v>
      </c>
      <c r="E112" s="353" t="str">
        <f t="shared" ca="1" si="8"/>
        <v>VIGENTE</v>
      </c>
      <c r="F112" s="776" t="str">
        <f t="shared" ca="1" si="7"/>
        <v>OK</v>
      </c>
      <c r="G112" s="217" t="s">
        <v>1615</v>
      </c>
      <c r="H112" s="258" t="s">
        <v>1357</v>
      </c>
      <c r="I112" s="216" t="s">
        <v>1358</v>
      </c>
      <c r="J112" s="217" t="s">
        <v>634</v>
      </c>
      <c r="K112" s="303" t="s">
        <v>583</v>
      </c>
      <c r="L112" s="92"/>
      <c r="M112" s="92" t="str">
        <f t="shared" si="9"/>
        <v>D0702-02</v>
      </c>
      <c r="N112" s="92" t="str">
        <f t="shared" si="10"/>
        <v>14</v>
      </c>
      <c r="O112" s="1215"/>
      <c r="P112" s="1215"/>
      <c r="Q112" s="1215"/>
      <c r="R112" s="1215"/>
      <c r="S112" s="1215"/>
      <c r="T112" s="1215"/>
      <c r="U112" s="1215"/>
      <c r="V112" s="1215"/>
      <c r="W112" s="1215"/>
      <c r="X112" s="1215"/>
    </row>
    <row r="113" spans="1:24" ht="30">
      <c r="A113" s="350" t="s">
        <v>2018</v>
      </c>
      <c r="B113" s="253" t="s">
        <v>1359</v>
      </c>
      <c r="C113" s="218">
        <v>39119</v>
      </c>
      <c r="D113" s="255">
        <v>44593</v>
      </c>
      <c r="E113" s="353" t="str">
        <f t="shared" ref="E113:E186" ca="1" si="11">IF(D113&lt;=$T$2,"CADUCADO","VIGENTE")</f>
        <v>VIGENTE</v>
      </c>
      <c r="F113" s="776" t="str">
        <f t="shared" ca="1" si="7"/>
        <v>OK</v>
      </c>
      <c r="G113" s="217" t="s">
        <v>1615</v>
      </c>
      <c r="H113" s="258" t="s">
        <v>1487</v>
      </c>
      <c r="I113" s="216" t="s">
        <v>1358</v>
      </c>
      <c r="J113" s="217" t="s">
        <v>634</v>
      </c>
      <c r="K113" s="303" t="s">
        <v>584</v>
      </c>
      <c r="M113" s="92" t="str">
        <f t="shared" si="9"/>
        <v>D0702-02</v>
      </c>
      <c r="N113" s="92" t="str">
        <f t="shared" si="10"/>
        <v>15</v>
      </c>
      <c r="O113" s="1215"/>
      <c r="P113" s="1215"/>
      <c r="Q113" s="1215"/>
      <c r="R113" s="1215"/>
      <c r="S113" s="1215"/>
      <c r="T113" s="1215"/>
      <c r="U113" s="1215"/>
      <c r="V113" s="1215"/>
      <c r="W113" s="1215"/>
      <c r="X113" s="1215"/>
    </row>
    <row r="114" spans="1:24" s="1082" customFormat="1" ht="30">
      <c r="A114" s="350" t="s">
        <v>2018</v>
      </c>
      <c r="B114" s="253" t="s">
        <v>1463</v>
      </c>
      <c r="C114" s="218">
        <v>39119</v>
      </c>
      <c r="D114" s="255">
        <v>44593</v>
      </c>
      <c r="E114" s="353" t="str">
        <f t="shared" ca="1" si="11"/>
        <v>VIGENTE</v>
      </c>
      <c r="F114" s="776" t="str">
        <f t="shared" ca="1" si="7"/>
        <v>OK</v>
      </c>
      <c r="G114" s="217" t="s">
        <v>1615</v>
      </c>
      <c r="H114" s="258" t="s">
        <v>1488</v>
      </c>
      <c r="I114" s="216" t="s">
        <v>1358</v>
      </c>
      <c r="J114" s="217" t="s">
        <v>634</v>
      </c>
      <c r="K114" s="303" t="s">
        <v>585</v>
      </c>
      <c r="L114" s="92"/>
      <c r="M114" s="92" t="str">
        <f t="shared" si="9"/>
        <v>D0702-02</v>
      </c>
      <c r="N114" s="92" t="str">
        <f t="shared" si="10"/>
        <v>16</v>
      </c>
      <c r="O114" s="1215"/>
      <c r="P114" s="1215"/>
      <c r="Q114" s="1215"/>
      <c r="R114" s="1215"/>
      <c r="S114" s="1215"/>
      <c r="T114" s="1215"/>
      <c r="U114" s="1215"/>
      <c r="V114" s="1215"/>
      <c r="W114" s="1215"/>
      <c r="X114" s="1215"/>
    </row>
    <row r="115" spans="1:24" s="1082" customFormat="1" ht="30">
      <c r="A115" s="350" t="s">
        <v>2018</v>
      </c>
      <c r="B115" s="253" t="s">
        <v>1464</v>
      </c>
      <c r="C115" s="218">
        <v>39119</v>
      </c>
      <c r="D115" s="255">
        <v>44593</v>
      </c>
      <c r="E115" s="353" t="str">
        <f t="shared" ca="1" si="11"/>
        <v>VIGENTE</v>
      </c>
      <c r="F115" s="776" t="str">
        <f t="shared" ca="1" si="7"/>
        <v>OK</v>
      </c>
      <c r="G115" s="217" t="s">
        <v>1615</v>
      </c>
      <c r="H115" s="258" t="s">
        <v>1052</v>
      </c>
      <c r="I115" s="216" t="s">
        <v>1358</v>
      </c>
      <c r="J115" s="217" t="s">
        <v>634</v>
      </c>
      <c r="K115" s="303" t="s">
        <v>586</v>
      </c>
      <c r="L115" s="92"/>
      <c r="M115" s="92" t="str">
        <f t="shared" si="9"/>
        <v>D0702-02</v>
      </c>
      <c r="N115" s="92" t="str">
        <f t="shared" si="10"/>
        <v>17</v>
      </c>
      <c r="O115" s="1215"/>
      <c r="P115" s="1215"/>
      <c r="Q115" s="1215"/>
      <c r="R115" s="1215"/>
      <c r="S115" s="1215"/>
      <c r="T115" s="1215"/>
      <c r="U115" s="1215"/>
      <c r="V115" s="1215"/>
      <c r="W115" s="1215"/>
      <c r="X115" s="1215"/>
    </row>
    <row r="116" spans="1:24" s="1082" customFormat="1" ht="30">
      <c r="A116" s="350" t="s">
        <v>2018</v>
      </c>
      <c r="B116" s="253" t="s">
        <v>1465</v>
      </c>
      <c r="C116" s="218">
        <v>39119</v>
      </c>
      <c r="D116" s="255">
        <v>44593</v>
      </c>
      <c r="E116" s="353" t="str">
        <f t="shared" ca="1" si="11"/>
        <v>VIGENTE</v>
      </c>
      <c r="F116" s="776" t="str">
        <f t="shared" ca="1" si="7"/>
        <v>OK</v>
      </c>
      <c r="G116" s="217" t="s">
        <v>1615</v>
      </c>
      <c r="H116" s="258" t="s">
        <v>1053</v>
      </c>
      <c r="I116" s="216" t="s">
        <v>1358</v>
      </c>
      <c r="J116" s="217" t="s">
        <v>634</v>
      </c>
      <c r="K116" s="303" t="s">
        <v>587</v>
      </c>
      <c r="L116" s="92"/>
      <c r="M116" s="92" t="str">
        <f t="shared" si="9"/>
        <v>D0702-02</v>
      </c>
      <c r="N116" s="92" t="str">
        <f t="shared" si="10"/>
        <v>18</v>
      </c>
      <c r="O116" s="1215"/>
      <c r="P116" s="1215"/>
      <c r="Q116" s="1215"/>
      <c r="R116" s="1215"/>
      <c r="S116" s="1215"/>
      <c r="T116" s="1215"/>
      <c r="U116" s="1215"/>
      <c r="V116" s="1215"/>
      <c r="W116" s="1215"/>
      <c r="X116" s="1215"/>
    </row>
    <row r="117" spans="1:24" ht="30">
      <c r="A117" s="350" t="s">
        <v>2018</v>
      </c>
      <c r="B117" s="253" t="s">
        <v>1466</v>
      </c>
      <c r="C117" s="218">
        <v>39119</v>
      </c>
      <c r="D117" s="255">
        <v>44593</v>
      </c>
      <c r="E117" s="353" t="str">
        <f t="shared" ca="1" si="11"/>
        <v>VIGENTE</v>
      </c>
      <c r="F117" s="776" t="str">
        <f t="shared" ca="1" si="7"/>
        <v>OK</v>
      </c>
      <c r="G117" s="217" t="s">
        <v>1615</v>
      </c>
      <c r="H117" s="258" t="s">
        <v>1054</v>
      </c>
      <c r="I117" s="216" t="s">
        <v>1358</v>
      </c>
      <c r="J117" s="217" t="s">
        <v>634</v>
      </c>
      <c r="K117" s="303" t="s">
        <v>588</v>
      </c>
      <c r="M117" s="92" t="str">
        <f t="shared" si="9"/>
        <v>D0702-02</v>
      </c>
      <c r="N117" s="92" t="str">
        <f t="shared" si="10"/>
        <v>19</v>
      </c>
      <c r="O117" s="1215"/>
      <c r="P117" s="1215"/>
      <c r="Q117" s="1215"/>
      <c r="R117" s="1215"/>
      <c r="S117" s="1215"/>
      <c r="T117" s="1215"/>
      <c r="U117" s="1215"/>
      <c r="V117" s="1215"/>
      <c r="W117" s="1215"/>
      <c r="X117" s="1215"/>
    </row>
    <row r="118" spans="1:24" ht="30">
      <c r="A118" s="350" t="s">
        <v>2018</v>
      </c>
      <c r="B118" s="253" t="s">
        <v>1467</v>
      </c>
      <c r="C118" s="218">
        <v>39119</v>
      </c>
      <c r="D118" s="255">
        <v>44593</v>
      </c>
      <c r="E118" s="353" t="str">
        <f t="shared" ca="1" si="11"/>
        <v>VIGENTE</v>
      </c>
      <c r="F118" s="776" t="str">
        <f t="shared" ca="1" si="7"/>
        <v>OK</v>
      </c>
      <c r="G118" s="217" t="s">
        <v>1615</v>
      </c>
      <c r="H118" s="258" t="s">
        <v>1055</v>
      </c>
      <c r="I118" s="216" t="s">
        <v>1358</v>
      </c>
      <c r="J118" s="217" t="s">
        <v>634</v>
      </c>
      <c r="K118" s="303" t="s">
        <v>589</v>
      </c>
      <c r="M118" s="92" t="str">
        <f t="shared" si="9"/>
        <v>D0702-02</v>
      </c>
      <c r="N118" s="92" t="str">
        <f t="shared" si="10"/>
        <v>20</v>
      </c>
      <c r="O118" s="1215"/>
      <c r="P118" s="1215"/>
      <c r="Q118" s="1215"/>
      <c r="R118" s="1215"/>
      <c r="S118" s="1215"/>
      <c r="T118" s="1215"/>
      <c r="U118" s="1215"/>
      <c r="V118" s="1215"/>
      <c r="W118" s="1215"/>
      <c r="X118" s="1215"/>
    </row>
    <row r="119" spans="1:24" ht="30">
      <c r="A119" s="350" t="s">
        <v>2018</v>
      </c>
      <c r="B119" s="253" t="s">
        <v>1468</v>
      </c>
      <c r="C119" s="218">
        <v>39119</v>
      </c>
      <c r="D119" s="255">
        <v>44593</v>
      </c>
      <c r="E119" s="353" t="str">
        <f t="shared" ca="1" si="11"/>
        <v>VIGENTE</v>
      </c>
      <c r="F119" s="776" t="str">
        <f t="shared" ca="1" si="7"/>
        <v>OK</v>
      </c>
      <c r="G119" s="217" t="s">
        <v>1615</v>
      </c>
      <c r="H119" s="258" t="s">
        <v>1056</v>
      </c>
      <c r="I119" s="216" t="s">
        <v>1358</v>
      </c>
      <c r="J119" s="217" t="s">
        <v>634</v>
      </c>
      <c r="K119" s="303" t="s">
        <v>590</v>
      </c>
      <c r="M119" s="92" t="str">
        <f t="shared" si="9"/>
        <v>D0702-02</v>
      </c>
      <c r="N119" s="92" t="str">
        <f t="shared" si="10"/>
        <v>21</v>
      </c>
      <c r="O119" s="1215"/>
      <c r="P119" s="1215"/>
      <c r="Q119" s="1215"/>
      <c r="R119" s="1215"/>
      <c r="S119" s="1215"/>
      <c r="T119" s="1215"/>
      <c r="U119" s="1215"/>
      <c r="V119" s="1215"/>
      <c r="W119" s="1215"/>
      <c r="X119" s="1215"/>
    </row>
    <row r="120" spans="1:24" ht="30">
      <c r="A120" s="350" t="s">
        <v>2018</v>
      </c>
      <c r="B120" s="253" t="s">
        <v>1469</v>
      </c>
      <c r="C120" s="218">
        <v>39119</v>
      </c>
      <c r="D120" s="255">
        <v>44593</v>
      </c>
      <c r="E120" s="353" t="str">
        <f t="shared" ca="1" si="11"/>
        <v>VIGENTE</v>
      </c>
      <c r="F120" s="776" t="str">
        <f t="shared" ca="1" si="7"/>
        <v>OK</v>
      </c>
      <c r="G120" s="217" t="s">
        <v>1615</v>
      </c>
      <c r="H120" s="258" t="s">
        <v>1057</v>
      </c>
      <c r="I120" s="216" t="s">
        <v>1358</v>
      </c>
      <c r="J120" s="217" t="s">
        <v>636</v>
      </c>
      <c r="K120" s="303" t="s">
        <v>591</v>
      </c>
      <c r="M120" s="92" t="str">
        <f t="shared" si="9"/>
        <v>D0702-02</v>
      </c>
      <c r="N120" s="92" t="str">
        <f t="shared" si="10"/>
        <v>22</v>
      </c>
      <c r="O120" s="1215"/>
      <c r="P120" s="1215"/>
      <c r="Q120" s="1215"/>
      <c r="R120" s="1215"/>
      <c r="S120" s="1215"/>
      <c r="T120" s="1215"/>
      <c r="U120" s="1215"/>
      <c r="V120" s="1215"/>
      <c r="W120" s="1215"/>
      <c r="X120" s="1215"/>
    </row>
    <row r="121" spans="1:24" ht="30">
      <c r="A121" s="350" t="s">
        <v>2018</v>
      </c>
      <c r="B121" s="253" t="s">
        <v>1470</v>
      </c>
      <c r="C121" s="218">
        <v>39119</v>
      </c>
      <c r="D121" s="255">
        <v>44593</v>
      </c>
      <c r="E121" s="353" t="str">
        <f t="shared" ca="1" si="11"/>
        <v>VIGENTE</v>
      </c>
      <c r="F121" s="776" t="str">
        <f t="shared" ca="1" si="7"/>
        <v>OK</v>
      </c>
      <c r="G121" s="217" t="s">
        <v>1615</v>
      </c>
      <c r="H121" s="258" t="s">
        <v>1058</v>
      </c>
      <c r="I121" s="216" t="s">
        <v>1358</v>
      </c>
      <c r="J121" s="217" t="s">
        <v>634</v>
      </c>
      <c r="K121" s="303" t="s">
        <v>592</v>
      </c>
      <c r="M121" s="92" t="str">
        <f t="shared" si="9"/>
        <v>D0702-02</v>
      </c>
      <c r="N121" s="92" t="str">
        <f t="shared" si="10"/>
        <v>23</v>
      </c>
      <c r="O121" s="1215"/>
      <c r="P121" s="1215"/>
      <c r="Q121" s="1215"/>
      <c r="R121" s="1215"/>
      <c r="S121" s="1215"/>
      <c r="T121" s="1215"/>
      <c r="U121" s="1215"/>
      <c r="V121" s="1215"/>
      <c r="W121" s="1215"/>
      <c r="X121" s="1215"/>
    </row>
    <row r="122" spans="1:24" ht="30">
      <c r="A122" s="350" t="s">
        <v>2018</v>
      </c>
      <c r="B122" s="253" t="s">
        <v>1471</v>
      </c>
      <c r="C122" s="218">
        <v>39119</v>
      </c>
      <c r="D122" s="255">
        <v>44593</v>
      </c>
      <c r="E122" s="353" t="str">
        <f t="shared" ca="1" si="11"/>
        <v>VIGENTE</v>
      </c>
      <c r="F122" s="776" t="str">
        <f t="shared" ca="1" si="7"/>
        <v>OK</v>
      </c>
      <c r="G122" s="217" t="s">
        <v>1615</v>
      </c>
      <c r="H122" s="258" t="s">
        <v>1059</v>
      </c>
      <c r="I122" s="216" t="s">
        <v>1358</v>
      </c>
      <c r="J122" s="217" t="s">
        <v>636</v>
      </c>
      <c r="K122" s="303" t="s">
        <v>593</v>
      </c>
      <c r="M122" s="92" t="str">
        <f t="shared" ref="M122:M195" si="12">IF(ISNUMBER(FIND("/",$B121,1)),MID($B121,1,FIND("/",$B121,1)-1),$B121)</f>
        <v>D0702-02</v>
      </c>
      <c r="N122" s="92" t="str">
        <f t="shared" ref="N122:N195" si="13">IF(ISNUMBER(FIND("/",$B121,1)),MID($B121,FIND("/",$B121,1)+1,LEN($B121)),"")</f>
        <v>24</v>
      </c>
      <c r="O122" s="1215"/>
      <c r="P122" s="1215"/>
      <c r="Q122" s="1215"/>
      <c r="R122" s="1215"/>
      <c r="S122" s="1215"/>
      <c r="T122" s="1215"/>
      <c r="U122" s="1215"/>
      <c r="V122" s="1215"/>
      <c r="W122" s="1215"/>
      <c r="X122" s="1215"/>
    </row>
    <row r="123" spans="1:24" ht="30">
      <c r="A123" s="350" t="s">
        <v>2018</v>
      </c>
      <c r="B123" s="253" t="s">
        <v>1472</v>
      </c>
      <c r="C123" s="218">
        <v>39119</v>
      </c>
      <c r="D123" s="255">
        <v>44593</v>
      </c>
      <c r="E123" s="353" t="str">
        <f t="shared" ca="1" si="11"/>
        <v>VIGENTE</v>
      </c>
      <c r="F123" s="776" t="str">
        <f t="shared" ca="1" si="7"/>
        <v>OK</v>
      </c>
      <c r="G123" s="217" t="s">
        <v>1615</v>
      </c>
      <c r="H123" s="258" t="s">
        <v>1060</v>
      </c>
      <c r="I123" s="216" t="s">
        <v>1358</v>
      </c>
      <c r="J123" s="217" t="s">
        <v>634</v>
      </c>
      <c r="K123" s="303" t="s">
        <v>594</v>
      </c>
      <c r="M123" s="92" t="str">
        <f t="shared" si="12"/>
        <v>D0702-02</v>
      </c>
      <c r="N123" s="92" t="str">
        <f t="shared" si="13"/>
        <v>25</v>
      </c>
      <c r="O123" s="1215"/>
      <c r="P123" s="1215"/>
      <c r="Q123" s="1215"/>
      <c r="R123" s="1215"/>
      <c r="S123" s="1215"/>
      <c r="T123" s="1215"/>
      <c r="U123" s="1215"/>
      <c r="V123" s="1215"/>
      <c r="W123" s="1215"/>
      <c r="X123" s="1215"/>
    </row>
    <row r="124" spans="1:24" ht="30">
      <c r="A124" s="350" t="s">
        <v>2018</v>
      </c>
      <c r="B124" s="253" t="s">
        <v>1473</v>
      </c>
      <c r="C124" s="218">
        <v>39119</v>
      </c>
      <c r="D124" s="255">
        <v>44593</v>
      </c>
      <c r="E124" s="353" t="str">
        <f t="shared" ca="1" si="11"/>
        <v>VIGENTE</v>
      </c>
      <c r="F124" s="776" t="str">
        <f t="shared" ca="1" si="7"/>
        <v>OK</v>
      </c>
      <c r="G124" s="217" t="s">
        <v>1615</v>
      </c>
      <c r="H124" s="258" t="s">
        <v>1061</v>
      </c>
      <c r="I124" s="216" t="s">
        <v>1358</v>
      </c>
      <c r="J124" s="217" t="s">
        <v>634</v>
      </c>
      <c r="K124" s="303" t="s">
        <v>595</v>
      </c>
      <c r="M124" s="92" t="str">
        <f t="shared" si="12"/>
        <v>D0702-02</v>
      </c>
      <c r="N124" s="92" t="str">
        <f t="shared" si="13"/>
        <v>26</v>
      </c>
      <c r="O124" s="1215"/>
      <c r="P124" s="1215"/>
      <c r="Q124" s="1215"/>
      <c r="R124" s="1215"/>
      <c r="S124" s="1215"/>
      <c r="T124" s="1215"/>
      <c r="U124" s="1215"/>
      <c r="V124" s="1215"/>
      <c r="W124" s="1215"/>
      <c r="X124" s="1215"/>
    </row>
    <row r="125" spans="1:24" ht="30">
      <c r="A125" s="350" t="s">
        <v>2018</v>
      </c>
      <c r="B125" s="253" t="s">
        <v>1474</v>
      </c>
      <c r="C125" s="218">
        <v>39119</v>
      </c>
      <c r="D125" s="255">
        <v>44593</v>
      </c>
      <c r="E125" s="353" t="str">
        <f t="shared" ca="1" si="11"/>
        <v>VIGENTE</v>
      </c>
      <c r="F125" s="776" t="str">
        <f t="shared" ca="1" si="7"/>
        <v>OK</v>
      </c>
      <c r="G125" s="217" t="s">
        <v>1615</v>
      </c>
      <c r="H125" s="258" t="s">
        <v>1062</v>
      </c>
      <c r="I125" s="216" t="s">
        <v>1358</v>
      </c>
      <c r="J125" s="217" t="s">
        <v>636</v>
      </c>
      <c r="K125" s="303" t="s">
        <v>596</v>
      </c>
      <c r="M125" s="92" t="str">
        <f t="shared" si="12"/>
        <v>D0702-02</v>
      </c>
      <c r="N125" s="92" t="str">
        <f t="shared" si="13"/>
        <v>27</v>
      </c>
      <c r="O125" s="1215"/>
      <c r="P125" s="1215"/>
      <c r="Q125" s="1215"/>
      <c r="R125" s="1215"/>
      <c r="S125" s="1215"/>
      <c r="T125" s="1215"/>
      <c r="U125" s="1215"/>
      <c r="V125" s="1215"/>
      <c r="W125" s="1215"/>
      <c r="X125" s="1215"/>
    </row>
    <row r="126" spans="1:24" ht="30">
      <c r="A126" s="350" t="s">
        <v>2018</v>
      </c>
      <c r="B126" s="253" t="s">
        <v>1475</v>
      </c>
      <c r="C126" s="218">
        <v>39119</v>
      </c>
      <c r="D126" s="255">
        <v>44593</v>
      </c>
      <c r="E126" s="353" t="str">
        <f t="shared" ca="1" si="11"/>
        <v>VIGENTE</v>
      </c>
      <c r="F126" s="776" t="str">
        <f t="shared" ca="1" si="7"/>
        <v>OK</v>
      </c>
      <c r="G126" s="217" t="s">
        <v>1615</v>
      </c>
      <c r="H126" s="258" t="s">
        <v>1063</v>
      </c>
      <c r="I126" s="216" t="s">
        <v>1358</v>
      </c>
      <c r="J126" s="217" t="s">
        <v>634</v>
      </c>
      <c r="K126" s="303" t="s">
        <v>597</v>
      </c>
      <c r="M126" s="92" t="str">
        <f t="shared" si="12"/>
        <v>D0702-02</v>
      </c>
      <c r="N126" s="92" t="str">
        <f t="shared" si="13"/>
        <v>28</v>
      </c>
      <c r="O126" s="1215"/>
      <c r="P126" s="1215"/>
      <c r="Q126" s="1215"/>
      <c r="R126" s="1215"/>
      <c r="S126" s="1215"/>
      <c r="T126" s="1215"/>
      <c r="U126" s="1215"/>
      <c r="V126" s="1215"/>
      <c r="W126" s="1215"/>
      <c r="X126" s="1215"/>
    </row>
    <row r="127" spans="1:24" ht="30">
      <c r="A127" s="350" t="s">
        <v>2018</v>
      </c>
      <c r="B127" s="253" t="s">
        <v>1476</v>
      </c>
      <c r="C127" s="218">
        <v>39119</v>
      </c>
      <c r="D127" s="255">
        <v>44593</v>
      </c>
      <c r="E127" s="353" t="str">
        <f t="shared" ca="1" si="11"/>
        <v>VIGENTE</v>
      </c>
      <c r="F127" s="776" t="str">
        <f t="shared" ca="1" si="7"/>
        <v>OK</v>
      </c>
      <c r="G127" s="217" t="s">
        <v>1615</v>
      </c>
      <c r="H127" s="258" t="s">
        <v>2146</v>
      </c>
      <c r="I127" s="216" t="s">
        <v>1358</v>
      </c>
      <c r="J127" s="217" t="s">
        <v>634</v>
      </c>
      <c r="K127" s="303" t="s">
        <v>598</v>
      </c>
      <c r="M127" s="92" t="str">
        <f t="shared" si="12"/>
        <v>D0702-02</v>
      </c>
      <c r="N127" s="92" t="str">
        <f t="shared" si="13"/>
        <v>29</v>
      </c>
      <c r="O127" s="1215"/>
      <c r="P127" s="1215"/>
      <c r="Q127" s="1215"/>
      <c r="R127" s="1215"/>
      <c r="S127" s="1215"/>
      <c r="T127" s="1215"/>
      <c r="U127" s="1215"/>
      <c r="V127" s="1215"/>
      <c r="W127" s="1215"/>
      <c r="X127" s="1215"/>
    </row>
    <row r="128" spans="1:24" ht="30">
      <c r="A128" s="350" t="s">
        <v>2018</v>
      </c>
      <c r="B128" s="253" t="s">
        <v>1477</v>
      </c>
      <c r="C128" s="218">
        <v>39119</v>
      </c>
      <c r="D128" s="255">
        <v>44593</v>
      </c>
      <c r="E128" s="353" t="str">
        <f t="shared" ca="1" si="11"/>
        <v>VIGENTE</v>
      </c>
      <c r="F128" s="776" t="str">
        <f t="shared" ca="1" si="7"/>
        <v>OK</v>
      </c>
      <c r="G128" s="217" t="s">
        <v>1615</v>
      </c>
      <c r="H128" s="258" t="s">
        <v>1064</v>
      </c>
      <c r="I128" s="216" t="s">
        <v>1358</v>
      </c>
      <c r="J128" s="217" t="s">
        <v>636</v>
      </c>
      <c r="K128" s="303" t="s">
        <v>599</v>
      </c>
      <c r="M128" s="92" t="str">
        <f t="shared" si="12"/>
        <v>D0702-02</v>
      </c>
      <c r="N128" s="92" t="str">
        <f t="shared" si="13"/>
        <v>30</v>
      </c>
      <c r="O128" s="1215"/>
      <c r="P128" s="1215"/>
      <c r="Q128" s="1215"/>
      <c r="R128" s="1215"/>
      <c r="S128" s="1215"/>
      <c r="T128" s="1215"/>
      <c r="U128" s="1215"/>
      <c r="V128" s="1215"/>
      <c r="W128" s="1215"/>
      <c r="X128" s="1215"/>
    </row>
    <row r="129" spans="1:24" ht="30">
      <c r="A129" s="350" t="s">
        <v>2018</v>
      </c>
      <c r="B129" s="253" t="s">
        <v>1478</v>
      </c>
      <c r="C129" s="218">
        <v>39119</v>
      </c>
      <c r="D129" s="255">
        <v>44593</v>
      </c>
      <c r="E129" s="353" t="str">
        <f t="shared" ca="1" si="11"/>
        <v>VIGENTE</v>
      </c>
      <c r="F129" s="776" t="str">
        <f t="shared" ca="1" si="7"/>
        <v>OK</v>
      </c>
      <c r="G129" s="217" t="s">
        <v>1615</v>
      </c>
      <c r="H129" s="258" t="s">
        <v>1576</v>
      </c>
      <c r="I129" s="216" t="s">
        <v>1358</v>
      </c>
      <c r="J129" s="217" t="s">
        <v>636</v>
      </c>
      <c r="K129" s="303" t="s">
        <v>600</v>
      </c>
      <c r="M129" s="92" t="str">
        <f t="shared" si="12"/>
        <v>D0702-02</v>
      </c>
      <c r="N129" s="92" t="str">
        <f t="shared" si="13"/>
        <v>31</v>
      </c>
      <c r="O129" s="1215"/>
      <c r="P129" s="1215"/>
      <c r="Q129" s="1215"/>
      <c r="R129" s="1215"/>
      <c r="S129" s="1215"/>
      <c r="T129" s="1215"/>
      <c r="U129" s="1215"/>
      <c r="V129" s="1215"/>
      <c r="W129" s="1215"/>
      <c r="X129" s="1215"/>
    </row>
    <row r="130" spans="1:24" ht="30">
      <c r="A130" s="350" t="s">
        <v>2018</v>
      </c>
      <c r="B130" s="253" t="s">
        <v>1479</v>
      </c>
      <c r="C130" s="218">
        <v>39119</v>
      </c>
      <c r="D130" s="255">
        <v>44593</v>
      </c>
      <c r="E130" s="353" t="str">
        <f t="shared" ca="1" si="11"/>
        <v>VIGENTE</v>
      </c>
      <c r="F130" s="776" t="str">
        <f t="shared" ca="1" si="7"/>
        <v>OK</v>
      </c>
      <c r="G130" s="217" t="s">
        <v>1615</v>
      </c>
      <c r="H130" s="258" t="s">
        <v>1577</v>
      </c>
      <c r="I130" s="216" t="s">
        <v>1358</v>
      </c>
      <c r="J130" s="217" t="s">
        <v>636</v>
      </c>
      <c r="K130" s="303" t="s">
        <v>601</v>
      </c>
      <c r="M130" s="92" t="str">
        <f t="shared" si="12"/>
        <v>D0702-02</v>
      </c>
      <c r="N130" s="92" t="str">
        <f t="shared" si="13"/>
        <v>32</v>
      </c>
      <c r="O130" s="1215"/>
      <c r="P130" s="1215"/>
      <c r="Q130" s="1215"/>
      <c r="R130" s="1215"/>
      <c r="S130" s="1215"/>
      <c r="T130" s="1215"/>
      <c r="U130" s="1215"/>
      <c r="V130" s="1215"/>
      <c r="W130" s="1215"/>
      <c r="X130" s="1215"/>
    </row>
    <row r="131" spans="1:24" ht="30">
      <c r="A131" s="350" t="s">
        <v>2018</v>
      </c>
      <c r="B131" s="253" t="s">
        <v>1480</v>
      </c>
      <c r="C131" s="218">
        <v>39119</v>
      </c>
      <c r="D131" s="255">
        <v>44593</v>
      </c>
      <c r="E131" s="353" t="str">
        <f t="shared" ca="1" si="11"/>
        <v>VIGENTE</v>
      </c>
      <c r="F131" s="776" t="str">
        <f t="shared" ca="1" si="7"/>
        <v>OK</v>
      </c>
      <c r="G131" s="217" t="s">
        <v>1615</v>
      </c>
      <c r="H131" s="258" t="s">
        <v>1578</v>
      </c>
      <c r="I131" s="216" t="s">
        <v>1358</v>
      </c>
      <c r="J131" s="217" t="s">
        <v>636</v>
      </c>
      <c r="K131" s="303" t="s">
        <v>602</v>
      </c>
      <c r="M131" s="92" t="str">
        <f t="shared" si="12"/>
        <v>D0702-02</v>
      </c>
      <c r="N131" s="92" t="str">
        <f t="shared" si="13"/>
        <v>34</v>
      </c>
      <c r="O131" s="1215"/>
      <c r="P131" s="1215"/>
      <c r="Q131" s="1215"/>
      <c r="R131" s="1215"/>
      <c r="S131" s="1215"/>
      <c r="T131" s="1215"/>
      <c r="U131" s="1215"/>
      <c r="V131" s="1215"/>
      <c r="W131" s="1215"/>
      <c r="X131" s="1215"/>
    </row>
    <row r="132" spans="1:24" ht="30">
      <c r="A132" s="350" t="s">
        <v>2018</v>
      </c>
      <c r="B132" s="253" t="s">
        <v>1481</v>
      </c>
      <c r="C132" s="218">
        <v>39119</v>
      </c>
      <c r="D132" s="255">
        <v>44593</v>
      </c>
      <c r="E132" s="353" t="str">
        <f t="shared" ca="1" si="11"/>
        <v>VIGENTE</v>
      </c>
      <c r="F132" s="776" t="str">
        <f t="shared" ca="1" si="7"/>
        <v>OK</v>
      </c>
      <c r="G132" s="217" t="s">
        <v>1615</v>
      </c>
      <c r="H132" s="258" t="s">
        <v>1579</v>
      </c>
      <c r="I132" s="216" t="s">
        <v>1358</v>
      </c>
      <c r="J132" s="217" t="s">
        <v>635</v>
      </c>
      <c r="K132" s="303" t="s">
        <v>603</v>
      </c>
      <c r="M132" s="92" t="str">
        <f t="shared" si="12"/>
        <v>D0702-02</v>
      </c>
      <c r="N132" s="92" t="str">
        <f t="shared" si="13"/>
        <v>35</v>
      </c>
      <c r="O132" s="1215"/>
      <c r="P132" s="1215"/>
      <c r="Q132" s="1215"/>
      <c r="R132" s="1215"/>
      <c r="S132" s="1215"/>
      <c r="T132" s="1215"/>
      <c r="U132" s="1215"/>
      <c r="V132" s="1215"/>
      <c r="W132" s="1215"/>
      <c r="X132" s="1215"/>
    </row>
    <row r="133" spans="1:24" ht="30">
      <c r="A133" s="350" t="s">
        <v>2018</v>
      </c>
      <c r="B133" s="253" t="s">
        <v>1482</v>
      </c>
      <c r="C133" s="218">
        <v>39119</v>
      </c>
      <c r="D133" s="255">
        <v>44593</v>
      </c>
      <c r="E133" s="353" t="str">
        <f t="shared" ca="1" si="11"/>
        <v>VIGENTE</v>
      </c>
      <c r="F133" s="776" t="str">
        <f t="shared" ref="F133:F206" ca="1" si="14">IF($T$2&gt;=(EDATE(D133,-3)),"ALERTA","OK")</f>
        <v>OK</v>
      </c>
      <c r="G133" s="217" t="s">
        <v>1615</v>
      </c>
      <c r="H133" s="258" t="s">
        <v>1580</v>
      </c>
      <c r="I133" s="216" t="s">
        <v>1358</v>
      </c>
      <c r="J133" s="217" t="s">
        <v>635</v>
      </c>
      <c r="K133" s="303" t="s">
        <v>604</v>
      </c>
      <c r="M133" s="92" t="str">
        <f t="shared" si="12"/>
        <v>D0702-02</v>
      </c>
      <c r="N133" s="92" t="str">
        <f t="shared" si="13"/>
        <v>36</v>
      </c>
      <c r="O133" s="1215"/>
      <c r="P133" s="1215"/>
      <c r="Q133" s="1215"/>
      <c r="R133" s="1215"/>
      <c r="S133" s="1215"/>
      <c r="T133" s="1215"/>
      <c r="U133" s="1215"/>
      <c r="V133" s="1215"/>
      <c r="W133" s="1215"/>
      <c r="X133" s="1215"/>
    </row>
    <row r="134" spans="1:24" ht="30">
      <c r="A134" s="350" t="s">
        <v>2018</v>
      </c>
      <c r="B134" s="253" t="s">
        <v>1483</v>
      </c>
      <c r="C134" s="218">
        <v>39119</v>
      </c>
      <c r="D134" s="255">
        <v>44593</v>
      </c>
      <c r="E134" s="353" t="str">
        <f t="shared" ca="1" si="11"/>
        <v>VIGENTE</v>
      </c>
      <c r="F134" s="776" t="str">
        <f t="shared" ca="1" si="14"/>
        <v>OK</v>
      </c>
      <c r="G134" s="217" t="s">
        <v>1615</v>
      </c>
      <c r="H134" s="258" t="s">
        <v>1581</v>
      </c>
      <c r="I134" s="216" t="s">
        <v>1358</v>
      </c>
      <c r="J134" s="217" t="s">
        <v>634</v>
      </c>
      <c r="K134" s="303" t="s">
        <v>605</v>
      </c>
      <c r="M134" s="92" t="str">
        <f t="shared" si="12"/>
        <v>D0702-02</v>
      </c>
      <c r="N134" s="92" t="str">
        <f t="shared" si="13"/>
        <v>37</v>
      </c>
      <c r="O134" s="1215"/>
      <c r="P134" s="1215"/>
      <c r="Q134" s="1215"/>
      <c r="R134" s="1215"/>
      <c r="S134" s="1215"/>
      <c r="T134" s="1215"/>
      <c r="U134" s="1215"/>
      <c r="V134" s="1215"/>
      <c r="W134" s="1215"/>
      <c r="X134" s="1215"/>
    </row>
    <row r="135" spans="1:24" ht="30">
      <c r="A135" s="350" t="s">
        <v>2018</v>
      </c>
      <c r="B135" s="253" t="s">
        <v>1484</v>
      </c>
      <c r="C135" s="218">
        <v>39119</v>
      </c>
      <c r="D135" s="255">
        <v>44593</v>
      </c>
      <c r="E135" s="353" t="str">
        <f t="shared" ca="1" si="11"/>
        <v>VIGENTE</v>
      </c>
      <c r="F135" s="776" t="str">
        <f t="shared" ca="1" si="14"/>
        <v>OK</v>
      </c>
      <c r="G135" s="217" t="s">
        <v>1615</v>
      </c>
      <c r="H135" s="258" t="s">
        <v>1582</v>
      </c>
      <c r="I135" s="216" t="s">
        <v>1358</v>
      </c>
      <c r="J135" s="217" t="s">
        <v>635</v>
      </c>
      <c r="K135" s="303" t="s">
        <v>606</v>
      </c>
      <c r="M135" s="92" t="str">
        <f t="shared" si="12"/>
        <v>D0702-02</v>
      </c>
      <c r="N135" s="92" t="str">
        <f t="shared" si="13"/>
        <v>38</v>
      </c>
      <c r="O135" s="1215"/>
      <c r="P135" s="1215"/>
      <c r="Q135" s="1215"/>
      <c r="R135" s="1215"/>
      <c r="S135" s="1215"/>
      <c r="T135" s="1215"/>
      <c r="U135" s="1215"/>
      <c r="V135" s="1215"/>
      <c r="W135" s="1215"/>
      <c r="X135" s="1215"/>
    </row>
    <row r="136" spans="1:24" ht="30">
      <c r="A136" s="350" t="s">
        <v>2018</v>
      </c>
      <c r="B136" s="253" t="s">
        <v>1485</v>
      </c>
      <c r="C136" s="218">
        <v>39119</v>
      </c>
      <c r="D136" s="255">
        <v>44593</v>
      </c>
      <c r="E136" s="353" t="str">
        <f t="shared" ca="1" si="11"/>
        <v>VIGENTE</v>
      </c>
      <c r="F136" s="776" t="str">
        <f t="shared" ca="1" si="14"/>
        <v>OK</v>
      </c>
      <c r="G136" s="217" t="s">
        <v>1615</v>
      </c>
      <c r="H136" s="258" t="s">
        <v>1289</v>
      </c>
      <c r="I136" s="216" t="s">
        <v>1358</v>
      </c>
      <c r="J136" s="217" t="s">
        <v>635</v>
      </c>
      <c r="K136" s="303" t="s">
        <v>607</v>
      </c>
      <c r="M136" s="92" t="str">
        <f t="shared" si="12"/>
        <v>D0702-02</v>
      </c>
      <c r="N136" s="92" t="str">
        <f t="shared" si="13"/>
        <v>39</v>
      </c>
      <c r="O136" s="1215"/>
      <c r="P136" s="1215"/>
      <c r="Q136" s="1215"/>
      <c r="R136" s="1215"/>
      <c r="S136" s="1215"/>
      <c r="T136" s="1215"/>
      <c r="U136" s="1215"/>
      <c r="V136" s="1215"/>
      <c r="W136" s="1215"/>
      <c r="X136" s="1215"/>
    </row>
    <row r="137" spans="1:24" ht="30">
      <c r="A137" s="350" t="s">
        <v>2018</v>
      </c>
      <c r="B137" s="253" t="s">
        <v>1486</v>
      </c>
      <c r="C137" s="218">
        <v>39119</v>
      </c>
      <c r="D137" s="255">
        <v>44593</v>
      </c>
      <c r="E137" s="353" t="str">
        <f t="shared" ca="1" si="11"/>
        <v>VIGENTE</v>
      </c>
      <c r="F137" s="776" t="str">
        <f t="shared" ca="1" si="14"/>
        <v>OK</v>
      </c>
      <c r="G137" s="217" t="s">
        <v>1615</v>
      </c>
      <c r="H137" s="258" t="s">
        <v>1290</v>
      </c>
      <c r="I137" s="216" t="s">
        <v>1358</v>
      </c>
      <c r="J137" s="217" t="s">
        <v>634</v>
      </c>
      <c r="K137" s="303" t="s">
        <v>608</v>
      </c>
      <c r="M137" s="92" t="str">
        <f t="shared" si="12"/>
        <v>D0702-02</v>
      </c>
      <c r="N137" s="92" t="str">
        <f t="shared" si="13"/>
        <v>40</v>
      </c>
      <c r="O137" s="1215"/>
      <c r="P137" s="1215"/>
      <c r="Q137" s="1215"/>
      <c r="R137" s="1215"/>
      <c r="S137" s="1215"/>
      <c r="T137" s="1215"/>
      <c r="U137" s="1215"/>
      <c r="V137" s="1215"/>
      <c r="W137" s="1215"/>
      <c r="X137" s="1215"/>
    </row>
    <row r="138" spans="1:24" ht="30">
      <c r="A138" s="350" t="s">
        <v>2018</v>
      </c>
      <c r="B138" s="253" t="s">
        <v>1583</v>
      </c>
      <c r="C138" s="218">
        <v>39119</v>
      </c>
      <c r="D138" s="255">
        <v>44593</v>
      </c>
      <c r="E138" s="353" t="str">
        <f t="shared" ca="1" si="11"/>
        <v>VIGENTE</v>
      </c>
      <c r="F138" s="776" t="str">
        <f t="shared" ca="1" si="14"/>
        <v>OK</v>
      </c>
      <c r="G138" s="217" t="s">
        <v>1615</v>
      </c>
      <c r="H138" s="258" t="s">
        <v>1291</v>
      </c>
      <c r="I138" s="216" t="s">
        <v>1358</v>
      </c>
      <c r="J138" s="217" t="s">
        <v>634</v>
      </c>
      <c r="K138" s="303" t="s">
        <v>609</v>
      </c>
      <c r="M138" s="92" t="str">
        <f t="shared" si="12"/>
        <v>D0702-02</v>
      </c>
      <c r="N138" s="92" t="str">
        <f t="shared" si="13"/>
        <v>41</v>
      </c>
      <c r="O138" s="1215"/>
      <c r="P138" s="1215"/>
      <c r="Q138" s="1215"/>
      <c r="R138" s="1215"/>
      <c r="S138" s="1215"/>
      <c r="T138" s="1215"/>
      <c r="U138" s="1215"/>
      <c r="V138" s="1215"/>
      <c r="W138" s="1215"/>
      <c r="X138" s="1215"/>
    </row>
    <row r="139" spans="1:24" ht="30">
      <c r="A139" s="350" t="s">
        <v>2018</v>
      </c>
      <c r="B139" s="253" t="s">
        <v>1584</v>
      </c>
      <c r="C139" s="218">
        <v>39119</v>
      </c>
      <c r="D139" s="255">
        <v>44593</v>
      </c>
      <c r="E139" s="353" t="str">
        <f t="shared" ca="1" si="11"/>
        <v>VIGENTE</v>
      </c>
      <c r="F139" s="776" t="str">
        <f t="shared" ca="1" si="14"/>
        <v>OK</v>
      </c>
      <c r="G139" s="217" t="s">
        <v>1615</v>
      </c>
      <c r="H139" s="258" t="s">
        <v>1292</v>
      </c>
      <c r="I139" s="216" t="s">
        <v>1358</v>
      </c>
      <c r="J139" s="217" t="s">
        <v>634</v>
      </c>
      <c r="K139" s="303" t="s">
        <v>610</v>
      </c>
      <c r="M139" s="92" t="str">
        <f t="shared" si="12"/>
        <v>D0702-02</v>
      </c>
      <c r="N139" s="92" t="str">
        <f t="shared" si="13"/>
        <v>42</v>
      </c>
      <c r="O139" s="1215"/>
      <c r="P139" s="1215"/>
      <c r="Q139" s="1215"/>
      <c r="R139" s="1215"/>
      <c r="S139" s="1215"/>
      <c r="T139" s="1215"/>
      <c r="U139" s="1215"/>
      <c r="V139" s="1215"/>
      <c r="W139" s="1215"/>
      <c r="X139" s="1215"/>
    </row>
    <row r="140" spans="1:24" ht="30">
      <c r="A140" s="350" t="s">
        <v>2018</v>
      </c>
      <c r="B140" s="253" t="s">
        <v>1585</v>
      </c>
      <c r="C140" s="218">
        <v>39119</v>
      </c>
      <c r="D140" s="255">
        <v>44593</v>
      </c>
      <c r="E140" s="353" t="str">
        <f t="shared" ca="1" si="11"/>
        <v>VIGENTE</v>
      </c>
      <c r="F140" s="776" t="str">
        <f t="shared" ca="1" si="14"/>
        <v>OK</v>
      </c>
      <c r="G140" s="217" t="s">
        <v>1615</v>
      </c>
      <c r="H140" s="258" t="s">
        <v>1293</v>
      </c>
      <c r="I140" s="216" t="s">
        <v>1358</v>
      </c>
      <c r="J140" s="217" t="s">
        <v>634</v>
      </c>
      <c r="K140" s="303" t="s">
        <v>611</v>
      </c>
      <c r="M140" s="92" t="str">
        <f t="shared" si="12"/>
        <v>D0702-02</v>
      </c>
      <c r="N140" s="92" t="str">
        <f t="shared" si="13"/>
        <v>43</v>
      </c>
      <c r="O140" s="1215"/>
      <c r="P140" s="1215"/>
      <c r="Q140" s="1215"/>
      <c r="R140" s="1215"/>
      <c r="S140" s="1215"/>
      <c r="T140" s="1215"/>
      <c r="U140" s="1215"/>
      <c r="V140" s="1215"/>
      <c r="W140" s="1215"/>
      <c r="X140" s="1215"/>
    </row>
    <row r="141" spans="1:24" ht="30">
      <c r="A141" s="350" t="s">
        <v>2018</v>
      </c>
      <c r="B141" s="253" t="s">
        <v>1586</v>
      </c>
      <c r="C141" s="218">
        <v>39119</v>
      </c>
      <c r="D141" s="255">
        <v>44593</v>
      </c>
      <c r="E141" s="353" t="str">
        <f t="shared" ca="1" si="11"/>
        <v>VIGENTE</v>
      </c>
      <c r="F141" s="776" t="str">
        <f t="shared" ca="1" si="14"/>
        <v>OK</v>
      </c>
      <c r="G141" s="217" t="s">
        <v>1615</v>
      </c>
      <c r="H141" s="258" t="s">
        <v>1607</v>
      </c>
      <c r="I141" s="216" t="s">
        <v>1358</v>
      </c>
      <c r="J141" s="217" t="s">
        <v>634</v>
      </c>
      <c r="K141" s="303" t="s">
        <v>612</v>
      </c>
      <c r="M141" s="92" t="str">
        <f t="shared" si="12"/>
        <v>D0702-02</v>
      </c>
      <c r="N141" s="92" t="str">
        <f t="shared" si="13"/>
        <v>44</v>
      </c>
      <c r="O141" s="1215"/>
      <c r="P141" s="1215"/>
      <c r="Q141" s="1215"/>
      <c r="R141" s="1215"/>
      <c r="S141" s="1215"/>
      <c r="T141" s="1215"/>
      <c r="U141" s="1215"/>
      <c r="V141" s="1215"/>
      <c r="W141" s="1215"/>
      <c r="X141" s="1215"/>
    </row>
    <row r="142" spans="1:24" ht="30">
      <c r="A142" s="350" t="s">
        <v>2018</v>
      </c>
      <c r="B142" s="253" t="s">
        <v>1587</v>
      </c>
      <c r="C142" s="218">
        <v>39119</v>
      </c>
      <c r="D142" s="255">
        <v>44593</v>
      </c>
      <c r="E142" s="353" t="str">
        <f t="shared" ca="1" si="11"/>
        <v>VIGENTE</v>
      </c>
      <c r="F142" s="776" t="str">
        <f t="shared" ca="1" si="14"/>
        <v>OK</v>
      </c>
      <c r="G142" s="217" t="s">
        <v>1615</v>
      </c>
      <c r="H142" s="258" t="s">
        <v>1294</v>
      </c>
      <c r="I142" s="216" t="s">
        <v>1358</v>
      </c>
      <c r="J142" s="217" t="s">
        <v>634</v>
      </c>
      <c r="K142" s="303" t="s">
        <v>613</v>
      </c>
      <c r="M142" s="92" t="str">
        <f t="shared" si="12"/>
        <v>D0702-02</v>
      </c>
      <c r="N142" s="92" t="str">
        <f t="shared" si="13"/>
        <v>45</v>
      </c>
      <c r="O142" s="1215"/>
      <c r="P142" s="1215"/>
      <c r="Q142" s="1215"/>
      <c r="R142" s="1215"/>
      <c r="S142" s="1215"/>
      <c r="T142" s="1215"/>
      <c r="U142" s="1215"/>
      <c r="V142" s="1215"/>
      <c r="W142" s="1215"/>
      <c r="X142" s="1215"/>
    </row>
    <row r="143" spans="1:24" ht="30">
      <c r="A143" s="350" t="s">
        <v>2018</v>
      </c>
      <c r="B143" s="253" t="s">
        <v>1588</v>
      </c>
      <c r="C143" s="218">
        <v>39119</v>
      </c>
      <c r="D143" s="255">
        <v>44593</v>
      </c>
      <c r="E143" s="353" t="str">
        <f t="shared" ca="1" si="11"/>
        <v>VIGENTE</v>
      </c>
      <c r="F143" s="776" t="str">
        <f t="shared" ca="1" si="14"/>
        <v>OK</v>
      </c>
      <c r="G143" s="217" t="s">
        <v>1615</v>
      </c>
      <c r="H143" s="258" t="s">
        <v>1295</v>
      </c>
      <c r="I143" s="216" t="s">
        <v>1358</v>
      </c>
      <c r="J143" s="217" t="s">
        <v>635</v>
      </c>
      <c r="K143" s="303" t="s">
        <v>614</v>
      </c>
      <c r="M143" s="92" t="str">
        <f t="shared" si="12"/>
        <v>D0702-02</v>
      </c>
      <c r="N143" s="92" t="str">
        <f t="shared" si="13"/>
        <v>46</v>
      </c>
      <c r="O143" s="1215"/>
      <c r="P143" s="1215"/>
      <c r="Q143" s="1215"/>
      <c r="R143" s="1215"/>
      <c r="S143" s="1215"/>
      <c r="T143" s="1215"/>
      <c r="U143" s="1215"/>
      <c r="V143" s="1215"/>
      <c r="W143" s="1215"/>
      <c r="X143" s="1215"/>
    </row>
    <row r="144" spans="1:24" ht="30">
      <c r="A144" s="350" t="s">
        <v>2018</v>
      </c>
      <c r="B144" s="253" t="s">
        <v>1589</v>
      </c>
      <c r="C144" s="218">
        <v>39119</v>
      </c>
      <c r="D144" s="255">
        <v>44593</v>
      </c>
      <c r="E144" s="353" t="str">
        <f t="shared" ca="1" si="11"/>
        <v>VIGENTE</v>
      </c>
      <c r="F144" s="776" t="str">
        <f t="shared" ca="1" si="14"/>
        <v>OK</v>
      </c>
      <c r="G144" s="217" t="s">
        <v>1615</v>
      </c>
      <c r="H144" s="258" t="s">
        <v>1296</v>
      </c>
      <c r="I144" s="216" t="s">
        <v>1358</v>
      </c>
      <c r="J144" s="217" t="s">
        <v>634</v>
      </c>
      <c r="K144" s="303" t="s">
        <v>615</v>
      </c>
      <c r="M144" s="92" t="str">
        <f t="shared" si="12"/>
        <v>D0702-02</v>
      </c>
      <c r="N144" s="92" t="str">
        <f t="shared" si="13"/>
        <v>47</v>
      </c>
      <c r="O144" s="1215"/>
      <c r="P144" s="1215"/>
      <c r="Q144" s="1215"/>
      <c r="R144" s="1215"/>
      <c r="S144" s="1215"/>
      <c r="T144" s="1215"/>
      <c r="U144" s="1215"/>
      <c r="V144" s="1215"/>
      <c r="W144" s="1215"/>
      <c r="X144" s="1215"/>
    </row>
    <row r="145" spans="1:24" ht="30">
      <c r="A145" s="350" t="s">
        <v>2018</v>
      </c>
      <c r="B145" s="253" t="s">
        <v>1590</v>
      </c>
      <c r="C145" s="218">
        <v>39119</v>
      </c>
      <c r="D145" s="255">
        <v>44593</v>
      </c>
      <c r="E145" s="353" t="str">
        <f t="shared" ca="1" si="11"/>
        <v>VIGENTE</v>
      </c>
      <c r="F145" s="776" t="str">
        <f t="shared" ca="1" si="14"/>
        <v>OK</v>
      </c>
      <c r="G145" s="217" t="s">
        <v>1615</v>
      </c>
      <c r="H145" s="258" t="s">
        <v>1297</v>
      </c>
      <c r="I145" s="216" t="s">
        <v>1358</v>
      </c>
      <c r="J145" s="217" t="s">
        <v>635</v>
      </c>
      <c r="K145" s="303" t="s">
        <v>616</v>
      </c>
      <c r="M145" s="92" t="str">
        <f t="shared" si="12"/>
        <v>D0702-02</v>
      </c>
      <c r="N145" s="92" t="str">
        <f t="shared" si="13"/>
        <v>48</v>
      </c>
      <c r="O145" s="1215"/>
      <c r="P145" s="1215"/>
      <c r="Q145" s="1215"/>
      <c r="R145" s="1215"/>
      <c r="S145" s="1215"/>
      <c r="T145" s="1215"/>
      <c r="U145" s="1215"/>
      <c r="V145" s="1215"/>
      <c r="W145" s="1215"/>
      <c r="X145" s="1215"/>
    </row>
    <row r="146" spans="1:24" s="1081" customFormat="1" ht="30">
      <c r="A146" s="350" t="s">
        <v>2018</v>
      </c>
      <c r="B146" s="253" t="s">
        <v>1591</v>
      </c>
      <c r="C146" s="218">
        <v>39119</v>
      </c>
      <c r="D146" s="255">
        <v>44593</v>
      </c>
      <c r="E146" s="353" t="str">
        <f t="shared" ca="1" si="11"/>
        <v>VIGENTE</v>
      </c>
      <c r="F146" s="776" t="str">
        <f t="shared" ca="1" si="14"/>
        <v>OK</v>
      </c>
      <c r="G146" s="217" t="s">
        <v>1615</v>
      </c>
      <c r="H146" s="258" t="s">
        <v>1298</v>
      </c>
      <c r="I146" s="216" t="s">
        <v>1358</v>
      </c>
      <c r="J146" s="217" t="s">
        <v>634</v>
      </c>
      <c r="K146" s="303" t="s">
        <v>617</v>
      </c>
      <c r="L146" s="92"/>
      <c r="M146" s="92" t="str">
        <f t="shared" si="12"/>
        <v>D0702-02</v>
      </c>
      <c r="N146" s="92" t="str">
        <f t="shared" si="13"/>
        <v>49</v>
      </c>
      <c r="O146" s="1215"/>
      <c r="P146" s="1215"/>
      <c r="Q146" s="1215"/>
      <c r="R146" s="1215"/>
      <c r="S146" s="1215"/>
      <c r="T146" s="1215"/>
      <c r="U146" s="1215"/>
      <c r="V146" s="1215"/>
      <c r="W146" s="1215"/>
      <c r="X146" s="1215"/>
    </row>
    <row r="147" spans="1:24" s="1081" customFormat="1" ht="30">
      <c r="A147" s="350" t="s">
        <v>2018</v>
      </c>
      <c r="B147" s="253" t="s">
        <v>1592</v>
      </c>
      <c r="C147" s="218">
        <v>39119</v>
      </c>
      <c r="D147" s="255">
        <v>44593</v>
      </c>
      <c r="E147" s="353" t="str">
        <f t="shared" ca="1" si="11"/>
        <v>VIGENTE</v>
      </c>
      <c r="F147" s="776" t="str">
        <f t="shared" ca="1" si="14"/>
        <v>OK</v>
      </c>
      <c r="G147" s="217" t="s">
        <v>1615</v>
      </c>
      <c r="H147" s="258" t="s">
        <v>1299</v>
      </c>
      <c r="I147" s="216" t="s">
        <v>1358</v>
      </c>
      <c r="J147" s="217" t="s">
        <v>634</v>
      </c>
      <c r="K147" s="303" t="s">
        <v>618</v>
      </c>
      <c r="L147" s="92"/>
      <c r="M147" s="92" t="str">
        <f t="shared" si="12"/>
        <v>D0702-02</v>
      </c>
      <c r="N147" s="92" t="str">
        <f t="shared" si="13"/>
        <v>50</v>
      </c>
      <c r="O147" s="1215"/>
      <c r="P147" s="1215"/>
      <c r="Q147" s="1215"/>
      <c r="R147" s="1215"/>
      <c r="S147" s="1215"/>
      <c r="T147" s="1215"/>
      <c r="U147" s="1215"/>
      <c r="V147" s="1215"/>
      <c r="W147" s="1215"/>
      <c r="X147" s="1215"/>
    </row>
    <row r="148" spans="1:24" s="1081" customFormat="1" ht="30">
      <c r="A148" s="350" t="s">
        <v>2018</v>
      </c>
      <c r="B148" s="253" t="s">
        <v>1593</v>
      </c>
      <c r="C148" s="218">
        <v>39119</v>
      </c>
      <c r="D148" s="255">
        <v>44593</v>
      </c>
      <c r="E148" s="353" t="str">
        <f t="shared" ca="1" si="11"/>
        <v>VIGENTE</v>
      </c>
      <c r="F148" s="776" t="str">
        <f t="shared" ca="1" si="14"/>
        <v>OK</v>
      </c>
      <c r="G148" s="217" t="s">
        <v>1615</v>
      </c>
      <c r="H148" s="258" t="s">
        <v>1300</v>
      </c>
      <c r="I148" s="216" t="s">
        <v>1358</v>
      </c>
      <c r="J148" s="217" t="s">
        <v>634</v>
      </c>
      <c r="K148" s="303" t="s">
        <v>619</v>
      </c>
      <c r="L148" s="92"/>
      <c r="M148" s="92" t="str">
        <f t="shared" si="12"/>
        <v>D0702-02</v>
      </c>
      <c r="N148" s="92" t="str">
        <f t="shared" si="13"/>
        <v>51</v>
      </c>
      <c r="O148" s="1215"/>
      <c r="P148" s="1215"/>
      <c r="Q148" s="1215"/>
      <c r="R148" s="1215"/>
      <c r="S148" s="1215"/>
      <c r="T148" s="1215"/>
      <c r="U148" s="1215"/>
      <c r="V148" s="1215"/>
      <c r="W148" s="1215"/>
      <c r="X148" s="1215"/>
    </row>
    <row r="149" spans="1:24" s="1081" customFormat="1" ht="30">
      <c r="A149" s="350" t="s">
        <v>2018</v>
      </c>
      <c r="B149" s="253" t="s">
        <v>1594</v>
      </c>
      <c r="C149" s="218">
        <v>39119</v>
      </c>
      <c r="D149" s="255">
        <v>44593</v>
      </c>
      <c r="E149" s="353" t="str">
        <f t="shared" ca="1" si="11"/>
        <v>VIGENTE</v>
      </c>
      <c r="F149" s="776" t="str">
        <f t="shared" ca="1" si="14"/>
        <v>OK</v>
      </c>
      <c r="G149" s="217" t="s">
        <v>1615</v>
      </c>
      <c r="H149" s="258" t="s">
        <v>1301</v>
      </c>
      <c r="I149" s="216" t="s">
        <v>1358</v>
      </c>
      <c r="J149" s="217" t="s">
        <v>634</v>
      </c>
      <c r="K149" s="303" t="s">
        <v>620</v>
      </c>
      <c r="L149" s="92"/>
      <c r="M149" s="92" t="str">
        <f t="shared" si="12"/>
        <v>D0702-02</v>
      </c>
      <c r="N149" s="92" t="str">
        <f t="shared" si="13"/>
        <v>52</v>
      </c>
      <c r="O149" s="1215"/>
      <c r="P149" s="1215"/>
      <c r="Q149" s="1215"/>
      <c r="R149" s="1215"/>
      <c r="S149" s="1215"/>
      <c r="T149" s="1215"/>
      <c r="U149" s="1215"/>
      <c r="V149" s="1215"/>
      <c r="W149" s="1215"/>
      <c r="X149" s="1215"/>
    </row>
    <row r="150" spans="1:24" s="1081" customFormat="1" ht="30">
      <c r="A150" s="350" t="s">
        <v>2018</v>
      </c>
      <c r="B150" s="253" t="s">
        <v>1595</v>
      </c>
      <c r="C150" s="218">
        <v>39119</v>
      </c>
      <c r="D150" s="255">
        <v>44593</v>
      </c>
      <c r="E150" s="353" t="str">
        <f t="shared" ca="1" si="11"/>
        <v>VIGENTE</v>
      </c>
      <c r="F150" s="776" t="str">
        <f t="shared" ca="1" si="14"/>
        <v>OK</v>
      </c>
      <c r="G150" s="217" t="s">
        <v>1615</v>
      </c>
      <c r="H150" s="258" t="s">
        <v>1302</v>
      </c>
      <c r="I150" s="216" t="s">
        <v>1358</v>
      </c>
      <c r="J150" s="217" t="s">
        <v>634</v>
      </c>
      <c r="K150" s="303" t="s">
        <v>621</v>
      </c>
      <c r="L150" s="92"/>
      <c r="M150" s="92" t="str">
        <f t="shared" si="12"/>
        <v>D0702-02</v>
      </c>
      <c r="N150" s="92" t="str">
        <f t="shared" si="13"/>
        <v>53</v>
      </c>
      <c r="O150" s="1215"/>
      <c r="P150" s="1215"/>
      <c r="Q150" s="1215"/>
      <c r="R150" s="1215"/>
      <c r="S150" s="1215"/>
      <c r="T150" s="1215"/>
      <c r="U150" s="1215"/>
      <c r="V150" s="1215"/>
      <c r="W150" s="1215"/>
      <c r="X150" s="1215"/>
    </row>
    <row r="151" spans="1:24" s="1081" customFormat="1" ht="30">
      <c r="A151" s="350" t="s">
        <v>2018</v>
      </c>
      <c r="B151" s="253" t="s">
        <v>1596</v>
      </c>
      <c r="C151" s="218">
        <v>39119</v>
      </c>
      <c r="D151" s="255">
        <v>44593</v>
      </c>
      <c r="E151" s="353" t="str">
        <f t="shared" ca="1" si="11"/>
        <v>VIGENTE</v>
      </c>
      <c r="F151" s="776" t="str">
        <f t="shared" ca="1" si="14"/>
        <v>OK</v>
      </c>
      <c r="G151" s="217" t="s">
        <v>1615</v>
      </c>
      <c r="H151" s="258" t="s">
        <v>1303</v>
      </c>
      <c r="I151" s="216" t="s">
        <v>1358</v>
      </c>
      <c r="J151" s="217" t="s">
        <v>634</v>
      </c>
      <c r="K151" s="303" t="s">
        <v>622</v>
      </c>
      <c r="L151" s="92"/>
      <c r="M151" s="92" t="str">
        <f t="shared" si="12"/>
        <v>D0702-02</v>
      </c>
      <c r="N151" s="92" t="str">
        <f t="shared" si="13"/>
        <v>54</v>
      </c>
      <c r="O151" s="1215"/>
      <c r="P151" s="1215"/>
      <c r="Q151" s="1215"/>
      <c r="R151" s="1215"/>
      <c r="S151" s="1215"/>
      <c r="T151" s="1215"/>
      <c r="U151" s="1215"/>
      <c r="V151" s="1215"/>
      <c r="W151" s="1215"/>
      <c r="X151" s="1215"/>
    </row>
    <row r="152" spans="1:24" s="1081" customFormat="1" ht="30">
      <c r="A152" s="350" t="s">
        <v>2018</v>
      </c>
      <c r="B152" s="253" t="s">
        <v>1597</v>
      </c>
      <c r="C152" s="218">
        <v>39119</v>
      </c>
      <c r="D152" s="255">
        <v>44593</v>
      </c>
      <c r="E152" s="353" t="str">
        <f t="shared" ca="1" si="11"/>
        <v>VIGENTE</v>
      </c>
      <c r="F152" s="776" t="str">
        <f t="shared" ca="1" si="14"/>
        <v>OK</v>
      </c>
      <c r="G152" s="217" t="s">
        <v>1615</v>
      </c>
      <c r="H152" s="258" t="s">
        <v>1304</v>
      </c>
      <c r="I152" s="216" t="s">
        <v>1358</v>
      </c>
      <c r="J152" s="217" t="s">
        <v>635</v>
      </c>
      <c r="K152" s="303" t="s">
        <v>623</v>
      </c>
      <c r="L152" s="92"/>
      <c r="M152" s="92" t="str">
        <f t="shared" si="12"/>
        <v>D0702-02</v>
      </c>
      <c r="N152" s="92" t="str">
        <f t="shared" si="13"/>
        <v>55</v>
      </c>
      <c r="O152" s="1215"/>
      <c r="P152" s="1215"/>
      <c r="Q152" s="1215"/>
      <c r="R152" s="1215"/>
      <c r="S152" s="1215"/>
      <c r="T152" s="1215"/>
      <c r="U152" s="1215"/>
      <c r="V152" s="1215"/>
      <c r="W152" s="1215"/>
      <c r="X152" s="1215"/>
    </row>
    <row r="153" spans="1:24" s="1081" customFormat="1" ht="30">
      <c r="A153" s="350" t="s">
        <v>2018</v>
      </c>
      <c r="B153" s="253" t="s">
        <v>1598</v>
      </c>
      <c r="C153" s="218">
        <v>39119</v>
      </c>
      <c r="D153" s="255">
        <v>44593</v>
      </c>
      <c r="E153" s="353" t="str">
        <f t="shared" ca="1" si="11"/>
        <v>VIGENTE</v>
      </c>
      <c r="F153" s="776" t="str">
        <f t="shared" ca="1" si="14"/>
        <v>OK</v>
      </c>
      <c r="G153" s="217" t="s">
        <v>1615</v>
      </c>
      <c r="H153" s="258" t="s">
        <v>1305</v>
      </c>
      <c r="I153" s="216" t="s">
        <v>1358</v>
      </c>
      <c r="J153" s="217" t="s">
        <v>634</v>
      </c>
      <c r="K153" s="303" t="s">
        <v>624</v>
      </c>
      <c r="L153" s="92"/>
      <c r="M153" s="92" t="str">
        <f t="shared" si="12"/>
        <v>D0702-02</v>
      </c>
      <c r="N153" s="92" t="str">
        <f t="shared" si="13"/>
        <v>56</v>
      </c>
      <c r="O153" s="1215"/>
      <c r="P153" s="1215"/>
      <c r="Q153" s="1215"/>
      <c r="R153" s="1215"/>
      <c r="S153" s="1215"/>
      <c r="T153" s="1215"/>
      <c r="U153" s="1215"/>
      <c r="V153" s="1215"/>
      <c r="W153" s="1215"/>
      <c r="X153" s="1215"/>
    </row>
    <row r="154" spans="1:24" s="1081" customFormat="1" ht="30">
      <c r="A154" s="350" t="s">
        <v>2018</v>
      </c>
      <c r="B154" s="253" t="s">
        <v>1599</v>
      </c>
      <c r="C154" s="218">
        <v>39119</v>
      </c>
      <c r="D154" s="255">
        <v>44593</v>
      </c>
      <c r="E154" s="353" t="str">
        <f t="shared" ca="1" si="11"/>
        <v>VIGENTE</v>
      </c>
      <c r="F154" s="776" t="str">
        <f t="shared" ca="1" si="14"/>
        <v>OK</v>
      </c>
      <c r="G154" s="217" t="s">
        <v>1615</v>
      </c>
      <c r="H154" s="258" t="s">
        <v>1306</v>
      </c>
      <c r="I154" s="216" t="s">
        <v>1358</v>
      </c>
      <c r="J154" s="217" t="s">
        <v>634</v>
      </c>
      <c r="K154" s="303" t="s">
        <v>625</v>
      </c>
      <c r="L154" s="92"/>
      <c r="M154" s="92" t="str">
        <f t="shared" si="12"/>
        <v>D0702-02</v>
      </c>
      <c r="N154" s="92" t="str">
        <f t="shared" si="13"/>
        <v>57</v>
      </c>
      <c r="O154" s="1215"/>
      <c r="P154" s="1215"/>
      <c r="Q154" s="1215"/>
      <c r="R154" s="1215"/>
      <c r="S154" s="1215"/>
      <c r="T154" s="1215"/>
      <c r="U154" s="1215"/>
      <c r="V154" s="1215"/>
      <c r="W154" s="1215"/>
      <c r="X154" s="1215"/>
    </row>
    <row r="155" spans="1:24" s="1081" customFormat="1" ht="30">
      <c r="A155" s="350" t="s">
        <v>2018</v>
      </c>
      <c r="B155" s="253" t="s">
        <v>1600</v>
      </c>
      <c r="C155" s="218">
        <v>39119</v>
      </c>
      <c r="D155" s="255">
        <v>44593</v>
      </c>
      <c r="E155" s="353" t="str">
        <f t="shared" ca="1" si="11"/>
        <v>VIGENTE</v>
      </c>
      <c r="F155" s="776" t="str">
        <f t="shared" ca="1" si="14"/>
        <v>OK</v>
      </c>
      <c r="G155" s="217" t="s">
        <v>1615</v>
      </c>
      <c r="H155" s="258" t="s">
        <v>1307</v>
      </c>
      <c r="I155" s="216" t="s">
        <v>1358</v>
      </c>
      <c r="J155" s="217" t="s">
        <v>635</v>
      </c>
      <c r="K155" s="303" t="s">
        <v>626</v>
      </c>
      <c r="L155" s="92"/>
      <c r="M155" s="92" t="str">
        <f t="shared" si="12"/>
        <v>D0702-02</v>
      </c>
      <c r="N155" s="92" t="str">
        <f t="shared" si="13"/>
        <v>58</v>
      </c>
      <c r="O155" s="1215"/>
      <c r="P155" s="1215"/>
      <c r="Q155" s="1215"/>
      <c r="R155" s="1215"/>
      <c r="S155" s="1215"/>
      <c r="T155" s="1215"/>
      <c r="U155" s="1215"/>
      <c r="V155" s="1215"/>
      <c r="W155" s="1215"/>
      <c r="X155" s="1215"/>
    </row>
    <row r="156" spans="1:24" s="1081" customFormat="1" ht="30">
      <c r="A156" s="350" t="s">
        <v>2018</v>
      </c>
      <c r="B156" s="253" t="s">
        <v>1601</v>
      </c>
      <c r="C156" s="218">
        <v>39119</v>
      </c>
      <c r="D156" s="255">
        <v>44593</v>
      </c>
      <c r="E156" s="353" t="str">
        <f t="shared" ca="1" si="11"/>
        <v>VIGENTE</v>
      </c>
      <c r="F156" s="776" t="str">
        <f t="shared" ca="1" si="14"/>
        <v>OK</v>
      </c>
      <c r="G156" s="217" t="s">
        <v>1615</v>
      </c>
      <c r="H156" s="258" t="s">
        <v>1308</v>
      </c>
      <c r="I156" s="216" t="s">
        <v>1358</v>
      </c>
      <c r="J156" s="217" t="s">
        <v>636</v>
      </c>
      <c r="K156" s="303" t="s">
        <v>627</v>
      </c>
      <c r="L156" s="92"/>
      <c r="M156" s="92" t="str">
        <f t="shared" si="12"/>
        <v>D0702-02</v>
      </c>
      <c r="N156" s="92" t="str">
        <f t="shared" si="13"/>
        <v>59</v>
      </c>
      <c r="O156" s="1215"/>
      <c r="P156" s="1215"/>
      <c r="Q156" s="1215"/>
      <c r="R156" s="1215"/>
      <c r="S156" s="1215"/>
      <c r="T156" s="1215"/>
      <c r="U156" s="1215"/>
      <c r="V156" s="1215"/>
      <c r="W156" s="1215"/>
      <c r="X156" s="1215"/>
    </row>
    <row r="157" spans="1:24" s="1081" customFormat="1" ht="30">
      <c r="A157" s="350" t="s">
        <v>2018</v>
      </c>
      <c r="B157" s="253" t="s">
        <v>1602</v>
      </c>
      <c r="C157" s="218">
        <v>39119</v>
      </c>
      <c r="D157" s="255">
        <v>44593</v>
      </c>
      <c r="E157" s="353" t="str">
        <f t="shared" ca="1" si="11"/>
        <v>VIGENTE</v>
      </c>
      <c r="F157" s="776" t="str">
        <f t="shared" ca="1" si="14"/>
        <v>OK</v>
      </c>
      <c r="G157" s="217" t="s">
        <v>1615</v>
      </c>
      <c r="H157" s="258" t="s">
        <v>813</v>
      </c>
      <c r="I157" s="216" t="s">
        <v>1358</v>
      </c>
      <c r="J157" s="217" t="s">
        <v>634</v>
      </c>
      <c r="K157" s="303" t="s">
        <v>628</v>
      </c>
      <c r="L157" s="92"/>
      <c r="M157" s="92" t="str">
        <f t="shared" si="12"/>
        <v>D0702-02</v>
      </c>
      <c r="N157" s="92" t="str">
        <f t="shared" si="13"/>
        <v>60</v>
      </c>
      <c r="O157" s="1215"/>
      <c r="P157" s="1215"/>
      <c r="Q157" s="1215"/>
      <c r="R157" s="1215"/>
      <c r="S157" s="1215"/>
      <c r="T157" s="1215"/>
      <c r="U157" s="1215"/>
      <c r="V157" s="1215"/>
      <c r="W157" s="1215"/>
      <c r="X157" s="1215"/>
    </row>
    <row r="158" spans="1:24" s="1081" customFormat="1" ht="30">
      <c r="A158" s="350" t="s">
        <v>2018</v>
      </c>
      <c r="B158" s="253" t="s">
        <v>1603</v>
      </c>
      <c r="C158" s="218">
        <v>39119</v>
      </c>
      <c r="D158" s="255">
        <v>44593</v>
      </c>
      <c r="E158" s="353" t="str">
        <f t="shared" ca="1" si="11"/>
        <v>VIGENTE</v>
      </c>
      <c r="F158" s="776" t="str">
        <f t="shared" ca="1" si="14"/>
        <v>OK</v>
      </c>
      <c r="G158" s="217" t="s">
        <v>1615</v>
      </c>
      <c r="H158" s="258" t="s">
        <v>2145</v>
      </c>
      <c r="I158" s="216" t="s">
        <v>1358</v>
      </c>
      <c r="J158" s="217" t="s">
        <v>634</v>
      </c>
      <c r="K158" s="303" t="s">
        <v>629</v>
      </c>
      <c r="L158" s="92"/>
      <c r="M158" s="92" t="str">
        <f t="shared" si="12"/>
        <v>D0702-02</v>
      </c>
      <c r="N158" s="92" t="str">
        <f t="shared" si="13"/>
        <v>61</v>
      </c>
      <c r="O158" s="1215"/>
      <c r="P158" s="1215"/>
      <c r="Q158" s="1215"/>
      <c r="R158" s="1215"/>
      <c r="S158" s="1215"/>
      <c r="T158" s="1215"/>
      <c r="U158" s="1215"/>
      <c r="V158" s="1215"/>
      <c r="W158" s="1215"/>
      <c r="X158" s="1215"/>
    </row>
    <row r="159" spans="1:24" s="1081" customFormat="1" ht="30">
      <c r="A159" s="350" t="s">
        <v>2018</v>
      </c>
      <c r="B159" s="253" t="s">
        <v>1604</v>
      </c>
      <c r="C159" s="218">
        <v>39119</v>
      </c>
      <c r="D159" s="255">
        <v>44593</v>
      </c>
      <c r="E159" s="353" t="str">
        <f t="shared" ca="1" si="11"/>
        <v>VIGENTE</v>
      </c>
      <c r="F159" s="776" t="str">
        <f t="shared" ca="1" si="14"/>
        <v>OK</v>
      </c>
      <c r="G159" s="217" t="s">
        <v>1615</v>
      </c>
      <c r="H159" s="258" t="s">
        <v>1309</v>
      </c>
      <c r="I159" s="216" t="s">
        <v>1358</v>
      </c>
      <c r="J159" s="217" t="s">
        <v>635</v>
      </c>
      <c r="K159" s="303" t="s">
        <v>630</v>
      </c>
      <c r="L159" s="92"/>
      <c r="M159" s="92" t="str">
        <f t="shared" si="12"/>
        <v>D0702-02</v>
      </c>
      <c r="N159" s="92" t="str">
        <f t="shared" si="13"/>
        <v>62</v>
      </c>
      <c r="O159" s="1215"/>
      <c r="P159" s="1215"/>
      <c r="Q159" s="1215"/>
      <c r="R159" s="1215"/>
      <c r="S159" s="1215"/>
      <c r="T159" s="1215"/>
      <c r="U159" s="1215"/>
      <c r="V159" s="1215"/>
      <c r="W159" s="1215"/>
      <c r="X159" s="1215"/>
    </row>
    <row r="160" spans="1:24" s="1081" customFormat="1" ht="30">
      <c r="A160" s="350" t="s">
        <v>2018</v>
      </c>
      <c r="B160" s="253" t="s">
        <v>1605</v>
      </c>
      <c r="C160" s="218">
        <v>39119</v>
      </c>
      <c r="D160" s="255">
        <v>44593</v>
      </c>
      <c r="E160" s="353" t="str">
        <f t="shared" ca="1" si="11"/>
        <v>VIGENTE</v>
      </c>
      <c r="F160" s="776" t="str">
        <f t="shared" ca="1" si="14"/>
        <v>OK</v>
      </c>
      <c r="G160" s="217" t="s">
        <v>1615</v>
      </c>
      <c r="H160" s="258" t="s">
        <v>1310</v>
      </c>
      <c r="I160" s="216" t="s">
        <v>1358</v>
      </c>
      <c r="J160" s="217" t="s">
        <v>635</v>
      </c>
      <c r="K160" s="303" t="s">
        <v>631</v>
      </c>
      <c r="L160" s="92"/>
      <c r="M160" s="92" t="str">
        <f t="shared" si="12"/>
        <v>D0702-02</v>
      </c>
      <c r="N160" s="92" t="str">
        <f t="shared" si="13"/>
        <v>63</v>
      </c>
      <c r="O160" s="1215"/>
      <c r="P160" s="1215"/>
      <c r="Q160" s="1215"/>
      <c r="R160" s="1215"/>
      <c r="S160" s="1215"/>
      <c r="T160" s="1215"/>
      <c r="U160" s="1215"/>
      <c r="V160" s="1215"/>
      <c r="W160" s="1215"/>
      <c r="X160" s="1215"/>
    </row>
    <row r="161" spans="1:24" s="1081" customFormat="1" ht="30">
      <c r="A161" s="350" t="s">
        <v>2018</v>
      </c>
      <c r="B161" s="253" t="s">
        <v>1606</v>
      </c>
      <c r="C161" s="218">
        <v>39119</v>
      </c>
      <c r="D161" s="255">
        <v>44593</v>
      </c>
      <c r="E161" s="353" t="str">
        <f t="shared" ca="1" si="11"/>
        <v>VIGENTE</v>
      </c>
      <c r="F161" s="776" t="str">
        <f t="shared" ca="1" si="14"/>
        <v>OK</v>
      </c>
      <c r="G161" s="217" t="s">
        <v>1615</v>
      </c>
      <c r="H161" s="258" t="s">
        <v>804</v>
      </c>
      <c r="I161" s="216" t="s">
        <v>1358</v>
      </c>
      <c r="J161" s="217" t="s">
        <v>634</v>
      </c>
      <c r="K161" s="303" t="s">
        <v>632</v>
      </c>
      <c r="L161" s="92"/>
      <c r="M161" s="92" t="str">
        <f t="shared" si="12"/>
        <v>D0702-02</v>
      </c>
      <c r="N161" s="92" t="str">
        <f t="shared" si="13"/>
        <v>64</v>
      </c>
      <c r="O161" s="1215"/>
      <c r="P161" s="1215"/>
      <c r="Q161" s="1215"/>
      <c r="R161" s="1215"/>
      <c r="S161" s="1215"/>
      <c r="T161" s="1215"/>
      <c r="U161" s="1215"/>
      <c r="V161" s="1215"/>
      <c r="W161" s="1215"/>
      <c r="X161" s="1215"/>
    </row>
    <row r="162" spans="1:24" s="1081" customFormat="1" ht="30">
      <c r="A162" s="350" t="s">
        <v>2018</v>
      </c>
      <c r="B162" s="253" t="s">
        <v>4898</v>
      </c>
      <c r="C162" s="218">
        <v>39119</v>
      </c>
      <c r="D162" s="255">
        <v>44593</v>
      </c>
      <c r="E162" s="353" t="str">
        <f t="shared" ref="E162:E171" ca="1" si="15">IF(D162&lt;=$T$2,"CADUCADO","VIGENTE")</f>
        <v>VIGENTE</v>
      </c>
      <c r="F162" s="776" t="str">
        <f t="shared" ref="F162:F171" ca="1" si="16">IF($T$2&gt;=(EDATE(D162,-3)),"ALERTA","OK")</f>
        <v>OK</v>
      </c>
      <c r="G162" s="217" t="s">
        <v>1615</v>
      </c>
      <c r="H162" s="258" t="s">
        <v>4888</v>
      </c>
      <c r="I162" s="216" t="s">
        <v>1358</v>
      </c>
      <c r="J162" s="217" t="s">
        <v>634</v>
      </c>
      <c r="K162" s="479" t="s">
        <v>4916</v>
      </c>
      <c r="L162" s="92"/>
      <c r="M162" s="92"/>
      <c r="N162" s="92"/>
      <c r="O162" s="1215"/>
      <c r="P162" s="1215"/>
      <c r="Q162" s="1215"/>
      <c r="R162" s="1215"/>
      <c r="S162" s="1215"/>
      <c r="T162" s="1215"/>
      <c r="U162" s="1215"/>
      <c r="V162" s="1215"/>
      <c r="W162" s="1215"/>
      <c r="X162" s="1215"/>
    </row>
    <row r="163" spans="1:24" s="1081" customFormat="1" ht="30">
      <c r="A163" s="350" t="s">
        <v>2018</v>
      </c>
      <c r="B163" s="253" t="s">
        <v>4899</v>
      </c>
      <c r="C163" s="218">
        <v>39119</v>
      </c>
      <c r="D163" s="255">
        <v>44593</v>
      </c>
      <c r="E163" s="353" t="str">
        <f t="shared" ca="1" si="15"/>
        <v>VIGENTE</v>
      </c>
      <c r="F163" s="776" t="str">
        <f t="shared" ca="1" si="16"/>
        <v>OK</v>
      </c>
      <c r="G163" s="217" t="s">
        <v>1615</v>
      </c>
      <c r="H163" s="258" t="s">
        <v>4889</v>
      </c>
      <c r="I163" s="216" t="s">
        <v>1358</v>
      </c>
      <c r="J163" s="217" t="s">
        <v>634</v>
      </c>
      <c r="K163" s="479" t="s">
        <v>4917</v>
      </c>
      <c r="L163" s="92"/>
      <c r="M163" s="92"/>
      <c r="N163" s="92"/>
      <c r="O163" s="1215"/>
      <c r="P163" s="1215"/>
      <c r="Q163" s="1215"/>
      <c r="R163" s="1215"/>
      <c r="S163" s="1215"/>
      <c r="T163" s="1215"/>
      <c r="U163" s="1215"/>
      <c r="V163" s="1215"/>
      <c r="W163" s="1215"/>
      <c r="X163" s="1215"/>
    </row>
    <row r="164" spans="1:24" s="1081" customFormat="1" ht="30">
      <c r="A164" s="350" t="s">
        <v>2018</v>
      </c>
      <c r="B164" s="253" t="s">
        <v>4900</v>
      </c>
      <c r="C164" s="218">
        <v>39119</v>
      </c>
      <c r="D164" s="255">
        <v>44593</v>
      </c>
      <c r="E164" s="353" t="str">
        <f t="shared" ca="1" si="15"/>
        <v>VIGENTE</v>
      </c>
      <c r="F164" s="776" t="str">
        <f t="shared" ca="1" si="16"/>
        <v>OK</v>
      </c>
      <c r="G164" s="217" t="s">
        <v>1615</v>
      </c>
      <c r="H164" s="258" t="s">
        <v>4890</v>
      </c>
      <c r="I164" s="216" t="s">
        <v>1358</v>
      </c>
      <c r="J164" s="217" t="s">
        <v>634</v>
      </c>
      <c r="K164" s="479" t="s">
        <v>4908</v>
      </c>
      <c r="L164" s="92"/>
      <c r="M164" s="92"/>
      <c r="N164" s="92"/>
      <c r="O164" s="1215"/>
      <c r="P164" s="1215"/>
      <c r="Q164" s="1215"/>
      <c r="R164" s="1215"/>
      <c r="S164" s="1215"/>
      <c r="T164" s="1215"/>
      <c r="U164" s="1215"/>
      <c r="V164" s="1215"/>
      <c r="W164" s="1215"/>
      <c r="X164" s="1215"/>
    </row>
    <row r="165" spans="1:24" s="1081" customFormat="1" ht="30">
      <c r="A165" s="350" t="s">
        <v>2018</v>
      </c>
      <c r="B165" s="253" t="s">
        <v>4901</v>
      </c>
      <c r="C165" s="218">
        <v>39119</v>
      </c>
      <c r="D165" s="255">
        <v>44593</v>
      </c>
      <c r="E165" s="353" t="str">
        <f t="shared" ca="1" si="15"/>
        <v>VIGENTE</v>
      </c>
      <c r="F165" s="776" t="str">
        <f t="shared" ca="1" si="16"/>
        <v>OK</v>
      </c>
      <c r="G165" s="217" t="s">
        <v>1615</v>
      </c>
      <c r="H165" s="258" t="s">
        <v>4891</v>
      </c>
      <c r="I165" s="216" t="s">
        <v>1358</v>
      </c>
      <c r="J165" s="217" t="s">
        <v>634</v>
      </c>
      <c r="K165" s="479" t="s">
        <v>4909</v>
      </c>
      <c r="L165" s="92"/>
      <c r="M165" s="92"/>
      <c r="N165" s="92"/>
      <c r="O165" s="1215"/>
      <c r="P165" s="1215"/>
      <c r="Q165" s="1215"/>
      <c r="R165" s="1215"/>
      <c r="S165" s="1215"/>
      <c r="T165" s="1215"/>
      <c r="U165" s="1215"/>
      <c r="V165" s="1215"/>
      <c r="W165" s="1215"/>
      <c r="X165" s="1215"/>
    </row>
    <row r="166" spans="1:24" s="1081" customFormat="1" ht="30">
      <c r="A166" s="350" t="s">
        <v>2018</v>
      </c>
      <c r="B166" s="253" t="s">
        <v>4902</v>
      </c>
      <c r="C166" s="218">
        <v>39119</v>
      </c>
      <c r="D166" s="255">
        <v>44593</v>
      </c>
      <c r="E166" s="353" t="str">
        <f t="shared" ca="1" si="15"/>
        <v>VIGENTE</v>
      </c>
      <c r="F166" s="776" t="str">
        <f t="shared" ca="1" si="16"/>
        <v>OK</v>
      </c>
      <c r="G166" s="217" t="s">
        <v>1615</v>
      </c>
      <c r="H166" s="258" t="s">
        <v>4892</v>
      </c>
      <c r="I166" s="216" t="s">
        <v>1358</v>
      </c>
      <c r="J166" s="217" t="s">
        <v>634</v>
      </c>
      <c r="K166" s="479" t="s">
        <v>4910</v>
      </c>
      <c r="L166" s="92"/>
      <c r="M166" s="92"/>
      <c r="N166" s="92"/>
      <c r="O166" s="1215"/>
      <c r="P166" s="1215"/>
      <c r="Q166" s="1215"/>
      <c r="R166" s="1215"/>
      <c r="S166" s="1215"/>
      <c r="T166" s="1215"/>
      <c r="U166" s="1215"/>
      <c r="V166" s="1215"/>
      <c r="W166" s="1215"/>
      <c r="X166" s="1215"/>
    </row>
    <row r="167" spans="1:24" s="1081" customFormat="1" ht="30">
      <c r="A167" s="350" t="s">
        <v>2018</v>
      </c>
      <c r="B167" s="253" t="s">
        <v>4903</v>
      </c>
      <c r="C167" s="218">
        <v>39119</v>
      </c>
      <c r="D167" s="255">
        <v>44593</v>
      </c>
      <c r="E167" s="353" t="str">
        <f t="shared" ca="1" si="15"/>
        <v>VIGENTE</v>
      </c>
      <c r="F167" s="776" t="str">
        <f t="shared" ca="1" si="16"/>
        <v>OK</v>
      </c>
      <c r="G167" s="217" t="s">
        <v>1615</v>
      </c>
      <c r="H167" s="258" t="s">
        <v>4893</v>
      </c>
      <c r="I167" s="216" t="s">
        <v>1358</v>
      </c>
      <c r="J167" s="217" t="s">
        <v>634</v>
      </c>
      <c r="K167" s="479" t="s">
        <v>4911</v>
      </c>
      <c r="L167" s="92"/>
      <c r="M167" s="92"/>
      <c r="N167" s="92"/>
      <c r="O167" s="1215"/>
      <c r="P167" s="1215"/>
      <c r="Q167" s="1215"/>
      <c r="R167" s="1215"/>
      <c r="S167" s="1215"/>
      <c r="T167" s="1215"/>
      <c r="U167" s="1215"/>
      <c r="V167" s="1215"/>
      <c r="W167" s="1215"/>
      <c r="X167" s="1215"/>
    </row>
    <row r="168" spans="1:24" s="1081" customFormat="1" ht="30">
      <c r="A168" s="350" t="s">
        <v>2018</v>
      </c>
      <c r="B168" s="253" t="s">
        <v>4904</v>
      </c>
      <c r="C168" s="218">
        <v>39119</v>
      </c>
      <c r="D168" s="255">
        <v>44593</v>
      </c>
      <c r="E168" s="353" t="str">
        <f t="shared" ca="1" si="15"/>
        <v>VIGENTE</v>
      </c>
      <c r="F168" s="776" t="str">
        <f t="shared" ca="1" si="16"/>
        <v>OK</v>
      </c>
      <c r="G168" s="217" t="s">
        <v>1615</v>
      </c>
      <c r="H168" s="258" t="s">
        <v>4894</v>
      </c>
      <c r="I168" s="216" t="s">
        <v>1358</v>
      </c>
      <c r="J168" s="217" t="s">
        <v>634</v>
      </c>
      <c r="K168" s="479" t="s">
        <v>4912</v>
      </c>
      <c r="L168" s="92"/>
      <c r="M168" s="92"/>
      <c r="N168" s="92"/>
      <c r="O168" s="1215"/>
      <c r="P168" s="1215"/>
      <c r="Q168" s="1215"/>
      <c r="R168" s="1215"/>
      <c r="S168" s="1215"/>
      <c r="T168" s="1215"/>
      <c r="U168" s="1215"/>
      <c r="V168" s="1215"/>
      <c r="W168" s="1215"/>
      <c r="X168" s="1215"/>
    </row>
    <row r="169" spans="1:24" s="1081" customFormat="1" ht="30">
      <c r="A169" s="350" t="s">
        <v>2018</v>
      </c>
      <c r="B169" s="253" t="s">
        <v>4905</v>
      </c>
      <c r="C169" s="218">
        <v>39119</v>
      </c>
      <c r="D169" s="255">
        <v>44593</v>
      </c>
      <c r="E169" s="353" t="str">
        <f t="shared" ca="1" si="15"/>
        <v>VIGENTE</v>
      </c>
      <c r="F169" s="776" t="str">
        <f t="shared" ca="1" si="16"/>
        <v>OK</v>
      </c>
      <c r="G169" s="217" t="s">
        <v>1615</v>
      </c>
      <c r="H169" s="258" t="s">
        <v>4895</v>
      </c>
      <c r="I169" s="216" t="s">
        <v>1358</v>
      </c>
      <c r="J169" s="217" t="s">
        <v>634</v>
      </c>
      <c r="K169" s="479" t="s">
        <v>4913</v>
      </c>
      <c r="L169" s="92"/>
      <c r="M169" s="92"/>
      <c r="N169" s="92"/>
      <c r="O169" s="1215"/>
      <c r="P169" s="1215"/>
      <c r="Q169" s="1215"/>
      <c r="R169" s="1215"/>
      <c r="S169" s="1215"/>
      <c r="T169" s="1215"/>
      <c r="U169" s="1215"/>
      <c r="V169" s="1215"/>
      <c r="W169" s="1215"/>
      <c r="X169" s="1215"/>
    </row>
    <row r="170" spans="1:24" s="1081" customFormat="1" ht="30">
      <c r="A170" s="350" t="s">
        <v>2018</v>
      </c>
      <c r="B170" s="253" t="s">
        <v>4906</v>
      </c>
      <c r="C170" s="218">
        <v>39119</v>
      </c>
      <c r="D170" s="255">
        <v>44593</v>
      </c>
      <c r="E170" s="353" t="str">
        <f t="shared" ca="1" si="15"/>
        <v>VIGENTE</v>
      </c>
      <c r="F170" s="776" t="str">
        <f t="shared" ca="1" si="16"/>
        <v>OK</v>
      </c>
      <c r="G170" s="217" t="s">
        <v>1615</v>
      </c>
      <c r="H170" s="258" t="s">
        <v>4896</v>
      </c>
      <c r="I170" s="216" t="s">
        <v>1358</v>
      </c>
      <c r="J170" s="217" t="s">
        <v>634</v>
      </c>
      <c r="K170" s="479" t="s">
        <v>4914</v>
      </c>
      <c r="L170" s="92"/>
      <c r="M170" s="92"/>
      <c r="N170" s="92"/>
      <c r="O170" s="1215"/>
      <c r="P170" s="1215"/>
      <c r="Q170" s="1215"/>
      <c r="R170" s="1215"/>
      <c r="S170" s="1215"/>
      <c r="T170" s="1215"/>
      <c r="U170" s="1215"/>
      <c r="V170" s="1215"/>
      <c r="W170" s="1215"/>
      <c r="X170" s="1215"/>
    </row>
    <row r="171" spans="1:24" s="1081" customFormat="1" ht="30">
      <c r="A171" s="350" t="s">
        <v>2018</v>
      </c>
      <c r="B171" s="253" t="s">
        <v>4907</v>
      </c>
      <c r="C171" s="218">
        <v>39119</v>
      </c>
      <c r="D171" s="255">
        <v>44593</v>
      </c>
      <c r="E171" s="353" t="str">
        <f t="shared" ca="1" si="15"/>
        <v>VIGENTE</v>
      </c>
      <c r="F171" s="776" t="str">
        <f t="shared" ca="1" si="16"/>
        <v>OK</v>
      </c>
      <c r="G171" s="217" t="s">
        <v>1615</v>
      </c>
      <c r="H171" s="258" t="s">
        <v>4897</v>
      </c>
      <c r="I171" s="216" t="s">
        <v>1358</v>
      </c>
      <c r="J171" s="217" t="s">
        <v>634</v>
      </c>
      <c r="K171" s="479" t="s">
        <v>4915</v>
      </c>
      <c r="L171" s="92"/>
      <c r="M171" s="92"/>
      <c r="N171" s="92"/>
      <c r="O171" s="1215"/>
      <c r="P171" s="1215"/>
      <c r="Q171" s="1215"/>
      <c r="R171" s="1215"/>
      <c r="S171" s="1215"/>
      <c r="T171" s="1215"/>
      <c r="U171" s="1215"/>
      <c r="V171" s="1215"/>
      <c r="W171" s="1215"/>
      <c r="X171" s="1215"/>
    </row>
    <row r="172" spans="1:24" s="1051" customFormat="1" ht="30">
      <c r="A172" s="368" t="s">
        <v>2019</v>
      </c>
      <c r="B172" s="2058" t="s">
        <v>913</v>
      </c>
      <c r="C172" s="241">
        <v>41004</v>
      </c>
      <c r="D172" s="404">
        <v>44652</v>
      </c>
      <c r="E172" s="404" t="str">
        <f t="shared" ca="1" si="11"/>
        <v>VIGENTE</v>
      </c>
      <c r="F172" s="798" t="str">
        <f t="shared" ca="1" si="14"/>
        <v>OK</v>
      </c>
      <c r="G172" s="240" t="s">
        <v>1614</v>
      </c>
      <c r="H172" s="243" t="s">
        <v>3906</v>
      </c>
      <c r="I172" s="280" t="s">
        <v>910</v>
      </c>
      <c r="J172" s="240"/>
      <c r="K172" s="367"/>
      <c r="L172" s="1038"/>
      <c r="M172" s="1038" t="str">
        <f>IF(ISNUMBER(FIND("/",$B161,1)),MID($B161,1,FIND("/",$B161,1)-1),$B161)</f>
        <v>D0702-02</v>
      </c>
      <c r="N172" s="1038" t="str">
        <f>IF(ISNUMBER(FIND("/",$B161,1)),MID($B161,FIND("/",$B161,1)+1,LEN($B161)),"")</f>
        <v>65</v>
      </c>
      <c r="O172" s="1198"/>
      <c r="P172" s="1198"/>
      <c r="Q172" s="1198"/>
      <c r="R172" s="1198"/>
      <c r="S172" s="1198"/>
      <c r="T172" s="1198"/>
      <c r="U172" s="1198"/>
      <c r="V172" s="1198"/>
      <c r="W172" s="1198"/>
      <c r="X172" s="1198"/>
    </row>
    <row r="173" spans="1:24" s="1050" customFormat="1">
      <c r="A173" s="350" t="s">
        <v>2018</v>
      </c>
      <c r="B173" s="253" t="s">
        <v>914</v>
      </c>
      <c r="C173" s="277">
        <v>41004</v>
      </c>
      <c r="D173" s="389">
        <v>44652</v>
      </c>
      <c r="E173" s="389" t="str">
        <f t="shared" ca="1" si="11"/>
        <v>VIGENTE</v>
      </c>
      <c r="F173" s="776" t="str">
        <f t="shared" ca="1" si="14"/>
        <v>OK</v>
      </c>
      <c r="G173" s="253" t="s">
        <v>1614</v>
      </c>
      <c r="H173" s="258" t="s">
        <v>911</v>
      </c>
      <c r="I173" s="258" t="s">
        <v>4329</v>
      </c>
      <c r="J173" s="253" t="s">
        <v>912</v>
      </c>
      <c r="K173" s="372">
        <v>4240001</v>
      </c>
      <c r="L173" s="1043"/>
      <c r="M173" s="1043" t="str">
        <f t="shared" si="12"/>
        <v>D1204-15</v>
      </c>
      <c r="N173" s="1043" t="str">
        <f t="shared" si="13"/>
        <v/>
      </c>
      <c r="O173" s="1204"/>
      <c r="P173" s="1204"/>
      <c r="Q173" s="1204"/>
      <c r="R173" s="1204"/>
      <c r="S173" s="1204"/>
      <c r="T173" s="1204"/>
      <c r="U173" s="1204"/>
      <c r="V173" s="1204"/>
      <c r="W173" s="1204"/>
      <c r="X173" s="1204"/>
    </row>
    <row r="174" spans="1:24" s="1050" customFormat="1" ht="18" customHeight="1">
      <c r="A174" s="350" t="s">
        <v>2018</v>
      </c>
      <c r="B174" s="253" t="s">
        <v>1833</v>
      </c>
      <c r="C174" s="277">
        <v>41004</v>
      </c>
      <c r="D174" s="389">
        <v>44652</v>
      </c>
      <c r="E174" s="389" t="str">
        <f t="shared" ca="1" si="11"/>
        <v>VIGENTE</v>
      </c>
      <c r="F174" s="776" t="str">
        <f t="shared" ca="1" si="14"/>
        <v>OK</v>
      </c>
      <c r="G174" s="253" t="s">
        <v>1614</v>
      </c>
      <c r="H174" s="365" t="s">
        <v>1834</v>
      </c>
      <c r="I174" s="258" t="s">
        <v>4330</v>
      </c>
      <c r="J174" s="253" t="s">
        <v>817</v>
      </c>
      <c r="K174" s="372">
        <v>4240046</v>
      </c>
      <c r="L174" s="1043"/>
      <c r="M174" s="1043" t="str">
        <f t="shared" si="12"/>
        <v>D1204-15</v>
      </c>
      <c r="N174" s="1043" t="str">
        <f t="shared" si="13"/>
        <v>1</v>
      </c>
      <c r="O174" s="1204"/>
      <c r="P174" s="1204"/>
      <c r="Q174" s="1204"/>
      <c r="R174" s="1204"/>
      <c r="S174" s="1204"/>
      <c r="T174" s="1204"/>
      <c r="U174" s="1204"/>
      <c r="V174" s="1204"/>
      <c r="W174" s="1204"/>
      <c r="X174" s="1204"/>
    </row>
    <row r="175" spans="1:24" s="1050" customFormat="1" ht="18" customHeight="1">
      <c r="A175" s="350" t="s">
        <v>2018</v>
      </c>
      <c r="B175" s="253" t="s">
        <v>915</v>
      </c>
      <c r="C175" s="277">
        <v>41004</v>
      </c>
      <c r="D175" s="389">
        <v>44652</v>
      </c>
      <c r="E175" s="389" t="str">
        <f t="shared" ca="1" si="11"/>
        <v>VIGENTE</v>
      </c>
      <c r="F175" s="776" t="str">
        <f t="shared" ca="1" si="14"/>
        <v>OK</v>
      </c>
      <c r="G175" s="253" t="s">
        <v>1614</v>
      </c>
      <c r="H175" s="258" t="s">
        <v>919</v>
      </c>
      <c r="I175" s="258" t="s">
        <v>4331</v>
      </c>
      <c r="J175" s="253" t="s">
        <v>920</v>
      </c>
      <c r="K175" s="372">
        <v>4240009</v>
      </c>
      <c r="L175" s="1043"/>
      <c r="M175" s="1043" t="str">
        <f t="shared" si="12"/>
        <v>D1204-15</v>
      </c>
      <c r="N175" s="1043" t="str">
        <f t="shared" si="13"/>
        <v>2</v>
      </c>
      <c r="O175" s="1204"/>
      <c r="P175" s="1204"/>
      <c r="Q175" s="1204"/>
      <c r="R175" s="1204"/>
      <c r="S175" s="1204"/>
      <c r="T175" s="1204"/>
      <c r="U175" s="1204"/>
      <c r="V175" s="1204"/>
      <c r="W175" s="1204"/>
      <c r="X175" s="1204"/>
    </row>
    <row r="176" spans="1:24" s="1050" customFormat="1" ht="18" customHeight="1">
      <c r="A176" s="350" t="s">
        <v>2018</v>
      </c>
      <c r="B176" s="253" t="s">
        <v>916</v>
      </c>
      <c r="C176" s="277">
        <v>41004</v>
      </c>
      <c r="D176" s="389">
        <v>44652</v>
      </c>
      <c r="E176" s="389" t="str">
        <f t="shared" ca="1" si="11"/>
        <v>VIGENTE</v>
      </c>
      <c r="F176" s="776" t="str">
        <f t="shared" ca="1" si="14"/>
        <v>OK</v>
      </c>
      <c r="G176" s="253" t="s">
        <v>1614</v>
      </c>
      <c r="H176" s="258" t="s">
        <v>921</v>
      </c>
      <c r="I176" s="258" t="s">
        <v>4332</v>
      </c>
      <c r="J176" s="253" t="s">
        <v>485</v>
      </c>
      <c r="K176" s="372" t="s">
        <v>486</v>
      </c>
      <c r="L176" s="1043"/>
      <c r="M176" s="1043" t="str">
        <f t="shared" si="12"/>
        <v>D1204-15</v>
      </c>
      <c r="N176" s="1043" t="str">
        <f t="shared" si="13"/>
        <v>3</v>
      </c>
      <c r="O176" s="1204"/>
      <c r="P176" s="1204"/>
      <c r="Q176" s="1204"/>
      <c r="R176" s="1204"/>
      <c r="S176" s="1204"/>
      <c r="T176" s="1204"/>
      <c r="U176" s="1204"/>
      <c r="V176" s="1204"/>
      <c r="W176" s="1204"/>
      <c r="X176" s="1204"/>
    </row>
    <row r="177" spans="1:24" s="1050" customFormat="1" ht="18" customHeight="1">
      <c r="A177" s="350" t="s">
        <v>2018</v>
      </c>
      <c r="B177" s="253" t="s">
        <v>917</v>
      </c>
      <c r="C177" s="277">
        <v>41004</v>
      </c>
      <c r="D177" s="389">
        <v>44652</v>
      </c>
      <c r="E177" s="389" t="str">
        <f t="shared" ca="1" si="11"/>
        <v>VIGENTE</v>
      </c>
      <c r="F177" s="776" t="str">
        <f t="shared" ca="1" si="14"/>
        <v>OK</v>
      </c>
      <c r="G177" s="253" t="s">
        <v>1614</v>
      </c>
      <c r="H177" s="258" t="s">
        <v>922</v>
      </c>
      <c r="I177" s="258" t="s">
        <v>4333</v>
      </c>
      <c r="J177" s="253" t="s">
        <v>923</v>
      </c>
      <c r="K177" s="372">
        <v>423210</v>
      </c>
      <c r="L177" s="1043"/>
      <c r="M177" s="1043" t="str">
        <f t="shared" si="12"/>
        <v>D1204-15</v>
      </c>
      <c r="N177" s="1043" t="str">
        <f t="shared" si="13"/>
        <v>4</v>
      </c>
      <c r="O177" s="1204"/>
      <c r="P177" s="1204"/>
      <c r="Q177" s="1204"/>
      <c r="R177" s="1204"/>
      <c r="S177" s="1204"/>
      <c r="T177" s="1204"/>
      <c r="U177" s="1204"/>
      <c r="V177" s="1204"/>
      <c r="W177" s="1204"/>
      <c r="X177" s="1204"/>
    </row>
    <row r="178" spans="1:24" s="1050" customFormat="1" ht="18" customHeight="1">
      <c r="A178" s="350" t="s">
        <v>2018</v>
      </c>
      <c r="B178" s="253" t="s">
        <v>1143</v>
      </c>
      <c r="C178" s="277">
        <v>41004</v>
      </c>
      <c r="D178" s="389">
        <v>44652</v>
      </c>
      <c r="E178" s="389" t="str">
        <f t="shared" ca="1" si="11"/>
        <v>VIGENTE</v>
      </c>
      <c r="F178" s="776" t="str">
        <f t="shared" ca="1" si="14"/>
        <v>OK</v>
      </c>
      <c r="G178" s="253" t="s">
        <v>1614</v>
      </c>
      <c r="H178" s="365" t="s">
        <v>1144</v>
      </c>
      <c r="I178" s="258" t="s">
        <v>4333</v>
      </c>
      <c r="J178" s="253" t="s">
        <v>818</v>
      </c>
      <c r="K178" s="372">
        <v>423215</v>
      </c>
      <c r="L178" s="1043"/>
      <c r="M178" s="1043" t="str">
        <f t="shared" si="12"/>
        <v>D1204-15</v>
      </c>
      <c r="N178" s="1043" t="str">
        <f t="shared" si="13"/>
        <v>5</v>
      </c>
      <c r="O178" s="1204"/>
      <c r="P178" s="1204"/>
      <c r="Q178" s="1204"/>
      <c r="R178" s="1204"/>
      <c r="S178" s="1204"/>
      <c r="T178" s="1204"/>
      <c r="U178" s="1204"/>
      <c r="V178" s="1204"/>
      <c r="W178" s="1204"/>
      <c r="X178" s="1204"/>
    </row>
    <row r="179" spans="1:24" s="1050" customFormat="1" ht="18" customHeight="1">
      <c r="A179" s="350" t="s">
        <v>2018</v>
      </c>
      <c r="B179" s="253" t="s">
        <v>918</v>
      </c>
      <c r="C179" s="277">
        <v>41004</v>
      </c>
      <c r="D179" s="389">
        <v>44652</v>
      </c>
      <c r="E179" s="389" t="str">
        <f t="shared" ca="1" si="11"/>
        <v>VIGENTE</v>
      </c>
      <c r="F179" s="776" t="str">
        <f t="shared" ca="1" si="14"/>
        <v>OK</v>
      </c>
      <c r="G179" s="253" t="s">
        <v>1614</v>
      </c>
      <c r="H179" s="258" t="s">
        <v>924</v>
      </c>
      <c r="I179" s="258" t="s">
        <v>4334</v>
      </c>
      <c r="J179" s="253" t="s">
        <v>485</v>
      </c>
      <c r="K179" s="372" t="s">
        <v>487</v>
      </c>
      <c r="L179" s="1043"/>
      <c r="M179" s="1043" t="str">
        <f t="shared" si="12"/>
        <v>D1204-15</v>
      </c>
      <c r="N179" s="1043" t="str">
        <f t="shared" si="13"/>
        <v>6</v>
      </c>
      <c r="O179" s="1204"/>
      <c r="P179" s="1204"/>
      <c r="Q179" s="1204"/>
      <c r="R179" s="1204"/>
      <c r="S179" s="1204"/>
      <c r="T179" s="1204"/>
      <c r="U179" s="1204"/>
      <c r="V179" s="1204"/>
      <c r="W179" s="1204"/>
      <c r="X179" s="1204"/>
    </row>
    <row r="180" spans="1:24" s="1050" customFormat="1" ht="18" customHeight="1">
      <c r="A180" s="350" t="s">
        <v>2018</v>
      </c>
      <c r="B180" s="253" t="s">
        <v>2395</v>
      </c>
      <c r="C180" s="277">
        <v>41004</v>
      </c>
      <c r="D180" s="389">
        <v>44652</v>
      </c>
      <c r="E180" s="389" t="str">
        <f t="shared" ca="1" si="11"/>
        <v>VIGENTE</v>
      </c>
      <c r="F180" s="776" t="str">
        <f t="shared" ca="1" si="14"/>
        <v>OK</v>
      </c>
      <c r="G180" s="253" t="s">
        <v>1614</v>
      </c>
      <c r="H180" s="258" t="s">
        <v>2405</v>
      </c>
      <c r="I180" s="258" t="s">
        <v>4335</v>
      </c>
      <c r="J180" s="253" t="s">
        <v>2406</v>
      </c>
      <c r="K180" s="372">
        <v>4240002</v>
      </c>
      <c r="L180" s="1043"/>
      <c r="M180" s="1043" t="str">
        <f t="shared" si="12"/>
        <v>D1204-15</v>
      </c>
      <c r="N180" s="1043" t="str">
        <f t="shared" si="13"/>
        <v>7</v>
      </c>
      <c r="O180" s="1204"/>
      <c r="P180" s="1204"/>
      <c r="Q180" s="1204"/>
      <c r="R180" s="1204"/>
      <c r="S180" s="1204"/>
      <c r="T180" s="1204"/>
      <c r="U180" s="1204"/>
      <c r="V180" s="1204"/>
      <c r="W180" s="1204"/>
      <c r="X180" s="1204"/>
    </row>
    <row r="181" spans="1:24" s="1050" customFormat="1" ht="18" customHeight="1">
      <c r="A181" s="350" t="s">
        <v>2018</v>
      </c>
      <c r="B181" s="253" t="s">
        <v>2396</v>
      </c>
      <c r="C181" s="277">
        <v>41004</v>
      </c>
      <c r="D181" s="389">
        <v>44652</v>
      </c>
      <c r="E181" s="389" t="str">
        <f t="shared" ca="1" si="11"/>
        <v>VIGENTE</v>
      </c>
      <c r="F181" s="776" t="str">
        <f t="shared" ca="1" si="14"/>
        <v>OK</v>
      </c>
      <c r="G181" s="253" t="s">
        <v>1614</v>
      </c>
      <c r="H181" s="258" t="s">
        <v>2407</v>
      </c>
      <c r="I181" s="258" t="s">
        <v>4336</v>
      </c>
      <c r="J181" s="253" t="s">
        <v>2406</v>
      </c>
      <c r="K181" s="372">
        <v>4240018</v>
      </c>
      <c r="L181" s="1043"/>
      <c r="M181" s="1043" t="str">
        <f t="shared" si="12"/>
        <v>D1204-15</v>
      </c>
      <c r="N181" s="1043" t="str">
        <f t="shared" si="13"/>
        <v>8</v>
      </c>
      <c r="O181" s="1204"/>
      <c r="P181" s="1204"/>
      <c r="Q181" s="1204"/>
      <c r="R181" s="1204"/>
      <c r="S181" s="1204"/>
      <c r="T181" s="1204"/>
      <c r="U181" s="1204"/>
      <c r="V181" s="1204"/>
      <c r="W181" s="1204"/>
      <c r="X181" s="1204"/>
    </row>
    <row r="182" spans="1:24" s="1050" customFormat="1" ht="18" customHeight="1">
      <c r="A182" s="350" t="s">
        <v>2018</v>
      </c>
      <c r="B182" s="253" t="s">
        <v>2397</v>
      </c>
      <c r="C182" s="277">
        <v>41004</v>
      </c>
      <c r="D182" s="389">
        <v>44652</v>
      </c>
      <c r="E182" s="389" t="str">
        <f t="shared" ca="1" si="11"/>
        <v>VIGENTE</v>
      </c>
      <c r="F182" s="776" t="str">
        <f t="shared" ca="1" si="14"/>
        <v>OK</v>
      </c>
      <c r="G182" s="253" t="s">
        <v>1614</v>
      </c>
      <c r="H182" s="258" t="s">
        <v>2408</v>
      </c>
      <c r="I182" s="258" t="s">
        <v>4337</v>
      </c>
      <c r="J182" s="253" t="s">
        <v>817</v>
      </c>
      <c r="K182" s="372">
        <v>4240017</v>
      </c>
      <c r="L182" s="1043"/>
      <c r="M182" s="1043" t="str">
        <f t="shared" si="12"/>
        <v>D1204-15</v>
      </c>
      <c r="N182" s="1043" t="str">
        <f t="shared" si="13"/>
        <v>9</v>
      </c>
      <c r="O182" s="1204"/>
      <c r="P182" s="1204"/>
      <c r="Q182" s="1204"/>
      <c r="R182" s="1204"/>
      <c r="S182" s="1204"/>
      <c r="T182" s="1204"/>
      <c r="U182" s="1204"/>
      <c r="V182" s="1204"/>
      <c r="W182" s="1204"/>
      <c r="X182" s="1204"/>
    </row>
    <row r="183" spans="1:24" s="1050" customFormat="1" ht="18" customHeight="1">
      <c r="A183" s="350" t="s">
        <v>2018</v>
      </c>
      <c r="B183" s="253" t="s">
        <v>2398</v>
      </c>
      <c r="C183" s="277">
        <v>41004</v>
      </c>
      <c r="D183" s="389">
        <v>44652</v>
      </c>
      <c r="E183" s="389" t="str">
        <f t="shared" ca="1" si="11"/>
        <v>VIGENTE</v>
      </c>
      <c r="F183" s="776" t="str">
        <f t="shared" ca="1" si="14"/>
        <v>OK</v>
      </c>
      <c r="G183" s="253" t="s">
        <v>1614</v>
      </c>
      <c r="H183" s="258" t="s">
        <v>2409</v>
      </c>
      <c r="I183" s="258" t="s">
        <v>4338</v>
      </c>
      <c r="J183" s="253" t="s">
        <v>2406</v>
      </c>
      <c r="K183" s="372">
        <v>4240011</v>
      </c>
      <c r="L183" s="1043"/>
      <c r="M183" s="1043" t="str">
        <f t="shared" si="12"/>
        <v>D1204-15</v>
      </c>
      <c r="N183" s="1043" t="str">
        <f t="shared" si="13"/>
        <v>10</v>
      </c>
      <c r="O183" s="1204"/>
      <c r="P183" s="1204"/>
      <c r="Q183" s="1204"/>
      <c r="R183" s="1204"/>
      <c r="S183" s="1204"/>
      <c r="T183" s="1204"/>
      <c r="U183" s="1204"/>
      <c r="V183" s="1204"/>
      <c r="W183" s="1204"/>
      <c r="X183" s="1204"/>
    </row>
    <row r="184" spans="1:24" s="1050" customFormat="1" ht="18" customHeight="1">
      <c r="A184" s="350" t="s">
        <v>2018</v>
      </c>
      <c r="B184" s="253" t="s">
        <v>2399</v>
      </c>
      <c r="C184" s="277">
        <v>41004</v>
      </c>
      <c r="D184" s="389">
        <v>44652</v>
      </c>
      <c r="E184" s="389" t="str">
        <f t="shared" ca="1" si="11"/>
        <v>VIGENTE</v>
      </c>
      <c r="F184" s="776" t="str">
        <f t="shared" ca="1" si="14"/>
        <v>OK</v>
      </c>
      <c r="G184" s="253" t="s">
        <v>1614</v>
      </c>
      <c r="H184" s="258" t="s">
        <v>2410</v>
      </c>
      <c r="I184" s="258" t="s">
        <v>4339</v>
      </c>
      <c r="J184" s="253" t="s">
        <v>2406</v>
      </c>
      <c r="K184" s="372">
        <v>4240007</v>
      </c>
      <c r="L184" s="1043"/>
      <c r="M184" s="1043" t="str">
        <f t="shared" si="12"/>
        <v>D1204-15</v>
      </c>
      <c r="N184" s="1043" t="str">
        <f t="shared" si="13"/>
        <v>11</v>
      </c>
      <c r="O184" s="1204"/>
      <c r="P184" s="1204"/>
      <c r="Q184" s="1204"/>
      <c r="R184" s="1204"/>
      <c r="S184" s="1204"/>
      <c r="T184" s="1204"/>
      <c r="U184" s="1204"/>
      <c r="V184" s="1204"/>
      <c r="W184" s="1204"/>
      <c r="X184" s="1204"/>
    </row>
    <row r="185" spans="1:24" s="1050" customFormat="1" ht="18" customHeight="1">
      <c r="A185" s="350" t="s">
        <v>2018</v>
      </c>
      <c r="B185" s="253" t="s">
        <v>2400</v>
      </c>
      <c r="C185" s="277">
        <v>41004</v>
      </c>
      <c r="D185" s="389">
        <v>44652</v>
      </c>
      <c r="E185" s="389" t="str">
        <f t="shared" ca="1" si="11"/>
        <v>VIGENTE</v>
      </c>
      <c r="F185" s="776" t="str">
        <f t="shared" ca="1" si="14"/>
        <v>OK</v>
      </c>
      <c r="G185" s="253" t="s">
        <v>1614</v>
      </c>
      <c r="H185" s="258" t="s">
        <v>2411</v>
      </c>
      <c r="I185" s="258" t="s">
        <v>4339</v>
      </c>
      <c r="J185" s="253" t="s">
        <v>2406</v>
      </c>
      <c r="K185" s="372">
        <v>4240008</v>
      </c>
      <c r="L185" s="1043"/>
      <c r="M185" s="1043" t="str">
        <f t="shared" si="12"/>
        <v>D1204-15</v>
      </c>
      <c r="N185" s="1043" t="str">
        <f t="shared" si="13"/>
        <v>12</v>
      </c>
      <c r="O185" s="1204"/>
      <c r="P185" s="1204"/>
      <c r="Q185" s="1204"/>
      <c r="R185" s="1204"/>
      <c r="S185" s="1204"/>
      <c r="T185" s="1204"/>
      <c r="U185" s="1204"/>
      <c r="V185" s="1204"/>
      <c r="W185" s="1204"/>
      <c r="X185" s="1204"/>
    </row>
    <row r="186" spans="1:24" s="1050" customFormat="1" ht="18" customHeight="1">
      <c r="A186" s="350" t="s">
        <v>2018</v>
      </c>
      <c r="B186" s="253" t="s">
        <v>2401</v>
      </c>
      <c r="C186" s="277">
        <v>41004</v>
      </c>
      <c r="D186" s="389">
        <v>44652</v>
      </c>
      <c r="E186" s="389" t="str">
        <f t="shared" ca="1" si="11"/>
        <v>VIGENTE</v>
      </c>
      <c r="F186" s="776" t="str">
        <f t="shared" ca="1" si="14"/>
        <v>OK</v>
      </c>
      <c r="G186" s="253" t="s">
        <v>1614</v>
      </c>
      <c r="H186" s="258" t="s">
        <v>2412</v>
      </c>
      <c r="I186" s="258" t="s">
        <v>4340</v>
      </c>
      <c r="J186" s="253" t="s">
        <v>2406</v>
      </c>
      <c r="K186" s="372">
        <v>4240047</v>
      </c>
      <c r="L186" s="1043"/>
      <c r="M186" s="1043" t="str">
        <f t="shared" si="12"/>
        <v>D1204-15</v>
      </c>
      <c r="N186" s="1043" t="str">
        <f t="shared" si="13"/>
        <v>13</v>
      </c>
      <c r="O186" s="1204"/>
      <c r="P186" s="1204"/>
      <c r="Q186" s="1204"/>
      <c r="R186" s="1204"/>
      <c r="S186" s="1204"/>
      <c r="T186" s="1204"/>
      <c r="U186" s="1204"/>
      <c r="V186" s="1204"/>
      <c r="W186" s="1204"/>
      <c r="X186" s="1204"/>
    </row>
    <row r="187" spans="1:24" s="1050" customFormat="1" ht="18" customHeight="1">
      <c r="A187" s="350" t="s">
        <v>2018</v>
      </c>
      <c r="B187" s="253" t="s">
        <v>2402</v>
      </c>
      <c r="C187" s="277">
        <v>41004</v>
      </c>
      <c r="D187" s="389">
        <v>44652</v>
      </c>
      <c r="E187" s="389" t="str">
        <f t="shared" ref="E187:E257" ca="1" si="17">IF(D187&lt;=$T$2,"CADUCADO","VIGENTE")</f>
        <v>VIGENTE</v>
      </c>
      <c r="F187" s="776" t="str">
        <f t="shared" ca="1" si="14"/>
        <v>OK</v>
      </c>
      <c r="G187" s="253" t="s">
        <v>1614</v>
      </c>
      <c r="H187" s="258" t="s">
        <v>2413</v>
      </c>
      <c r="I187" s="258" t="s">
        <v>4341</v>
      </c>
      <c r="J187" s="253" t="s">
        <v>2414</v>
      </c>
      <c r="K187" s="372">
        <v>4240019</v>
      </c>
      <c r="L187" s="1043"/>
      <c r="M187" s="1043" t="str">
        <f t="shared" si="12"/>
        <v>D1204-15</v>
      </c>
      <c r="N187" s="1043" t="str">
        <f t="shared" si="13"/>
        <v>14</v>
      </c>
      <c r="O187" s="1204"/>
      <c r="P187" s="1204"/>
      <c r="Q187" s="1204"/>
      <c r="R187" s="1204"/>
      <c r="S187" s="1204"/>
      <c r="T187" s="1204"/>
      <c r="U187" s="1204"/>
      <c r="V187" s="1204"/>
      <c r="W187" s="1204"/>
      <c r="X187" s="1204"/>
    </row>
    <row r="188" spans="1:24" s="1050" customFormat="1" ht="18" customHeight="1">
      <c r="A188" s="350" t="s">
        <v>2018</v>
      </c>
      <c r="B188" s="253" t="s">
        <v>2403</v>
      </c>
      <c r="C188" s="277">
        <v>41004</v>
      </c>
      <c r="D188" s="389">
        <v>44652</v>
      </c>
      <c r="E188" s="389" t="str">
        <f t="shared" ca="1" si="17"/>
        <v>VIGENTE</v>
      </c>
      <c r="F188" s="776" t="str">
        <f t="shared" ca="1" si="14"/>
        <v>OK</v>
      </c>
      <c r="G188" s="253" t="s">
        <v>1614</v>
      </c>
      <c r="H188" s="258" t="s">
        <v>2415</v>
      </c>
      <c r="I188" s="258" t="s">
        <v>4342</v>
      </c>
      <c r="J188" s="253" t="s">
        <v>2406</v>
      </c>
      <c r="K188" s="372">
        <v>4240038</v>
      </c>
      <c r="L188" s="1043"/>
      <c r="M188" s="1043" t="str">
        <f t="shared" si="12"/>
        <v>D1204-15</v>
      </c>
      <c r="N188" s="1043" t="str">
        <f t="shared" si="13"/>
        <v>15</v>
      </c>
      <c r="O188" s="1204"/>
      <c r="P188" s="1204"/>
      <c r="Q188" s="1204"/>
      <c r="R188" s="1204"/>
      <c r="S188" s="1204"/>
      <c r="T188" s="1204"/>
      <c r="U188" s="1204"/>
      <c r="V188" s="1204"/>
      <c r="W188" s="1204"/>
      <c r="X188" s="1204"/>
    </row>
    <row r="189" spans="1:24" s="1050" customFormat="1" ht="18" customHeight="1">
      <c r="A189" s="350" t="s">
        <v>2018</v>
      </c>
      <c r="B189" s="253" t="s">
        <v>2404</v>
      </c>
      <c r="C189" s="277">
        <v>41004</v>
      </c>
      <c r="D189" s="389">
        <v>44652</v>
      </c>
      <c r="E189" s="389" t="str">
        <f t="shared" ca="1" si="17"/>
        <v>VIGENTE</v>
      </c>
      <c r="F189" s="776" t="str">
        <f t="shared" ca="1" si="14"/>
        <v>OK</v>
      </c>
      <c r="G189" s="253" t="s">
        <v>1614</v>
      </c>
      <c r="H189" s="258" t="s">
        <v>2416</v>
      </c>
      <c r="I189" s="258" t="s">
        <v>4343</v>
      </c>
      <c r="J189" s="253" t="s">
        <v>2417</v>
      </c>
      <c r="K189" s="372">
        <v>423701</v>
      </c>
      <c r="L189" s="1043"/>
      <c r="M189" s="1043" t="str">
        <f t="shared" si="12"/>
        <v>D1204-15</v>
      </c>
      <c r="N189" s="1043" t="str">
        <f t="shared" si="13"/>
        <v>16</v>
      </c>
      <c r="O189" s="1204"/>
      <c r="P189" s="1204"/>
      <c r="Q189" s="1204"/>
      <c r="R189" s="1204"/>
      <c r="S189" s="1204"/>
      <c r="T189" s="1204"/>
      <c r="U189" s="1204"/>
      <c r="V189" s="1204"/>
      <c r="W189" s="1204"/>
      <c r="X189" s="1204"/>
    </row>
    <row r="190" spans="1:24" s="1050" customFormat="1" ht="30.75" customHeight="1">
      <c r="A190" s="354" t="s">
        <v>2019</v>
      </c>
      <c r="B190" s="240" t="s">
        <v>822</v>
      </c>
      <c r="C190" s="234">
        <v>41101</v>
      </c>
      <c r="D190" s="1037">
        <v>44753</v>
      </c>
      <c r="E190" s="274" t="str">
        <f t="shared" ca="1" si="17"/>
        <v>VIGENTE</v>
      </c>
      <c r="F190" s="1067" t="str">
        <f t="shared" ca="1" si="14"/>
        <v>OK</v>
      </c>
      <c r="G190" s="235" t="s">
        <v>1615</v>
      </c>
      <c r="H190" s="371" t="s">
        <v>815</v>
      </c>
      <c r="I190" s="238" t="s">
        <v>816</v>
      </c>
      <c r="J190" s="235" t="s">
        <v>2147</v>
      </c>
      <c r="K190" s="355" t="s">
        <v>532</v>
      </c>
      <c r="L190" s="1043"/>
      <c r="M190" s="1043" t="str">
        <f t="shared" si="12"/>
        <v>D1204-15</v>
      </c>
      <c r="N190" s="1043" t="str">
        <f t="shared" si="13"/>
        <v>17</v>
      </c>
      <c r="O190" s="1204"/>
      <c r="P190" s="1204"/>
      <c r="Q190" s="1204"/>
      <c r="R190" s="1204"/>
      <c r="S190" s="1204"/>
      <c r="T190" s="1204"/>
      <c r="U190" s="1204"/>
      <c r="V190" s="1204"/>
      <c r="W190" s="1204"/>
      <c r="X190" s="1204"/>
    </row>
    <row r="191" spans="1:24" s="1066" customFormat="1">
      <c r="A191" s="350" t="s">
        <v>2018</v>
      </c>
      <c r="B191" s="253" t="s">
        <v>823</v>
      </c>
      <c r="C191" s="277">
        <v>41101</v>
      </c>
      <c r="D191" s="255">
        <v>44753</v>
      </c>
      <c r="E191" s="389" t="str">
        <f t="shared" ca="1" si="17"/>
        <v>VIGENTE</v>
      </c>
      <c r="F191" s="776" t="str">
        <f t="shared" ca="1" si="14"/>
        <v>OK</v>
      </c>
      <c r="G191" s="253" t="s">
        <v>1615</v>
      </c>
      <c r="H191" s="365" t="s">
        <v>819</v>
      </c>
      <c r="I191" s="365" t="s">
        <v>492</v>
      </c>
      <c r="J191" s="253" t="s">
        <v>2147</v>
      </c>
      <c r="K191" s="372" t="s">
        <v>488</v>
      </c>
      <c r="L191" s="1038"/>
      <c r="M191" s="1038" t="str">
        <f t="shared" si="12"/>
        <v>D1207-73</v>
      </c>
      <c r="N191" s="1038" t="str">
        <f t="shared" si="13"/>
        <v/>
      </c>
      <c r="O191" s="1198"/>
      <c r="P191" s="1198"/>
      <c r="Q191" s="1198"/>
      <c r="R191" s="1198"/>
      <c r="S191" s="1198"/>
      <c r="T191" s="1198"/>
      <c r="U191" s="1198"/>
      <c r="V191" s="1198"/>
      <c r="W191" s="1198"/>
      <c r="X191" s="1198"/>
    </row>
    <row r="192" spans="1:24" s="1050" customFormat="1" ht="18" customHeight="1">
      <c r="A192" s="350" t="s">
        <v>2018</v>
      </c>
      <c r="B192" s="253" t="s">
        <v>824</v>
      </c>
      <c r="C192" s="277">
        <v>41101</v>
      </c>
      <c r="D192" s="255">
        <v>44753</v>
      </c>
      <c r="E192" s="389" t="str">
        <f t="shared" ca="1" si="17"/>
        <v>VIGENTE</v>
      </c>
      <c r="F192" s="776" t="str">
        <f t="shared" ca="1" si="14"/>
        <v>OK</v>
      </c>
      <c r="G192" s="253" t="s">
        <v>1615</v>
      </c>
      <c r="H192" s="258" t="s">
        <v>904</v>
      </c>
      <c r="I192" s="365" t="s">
        <v>492</v>
      </c>
      <c r="J192" s="253" t="s">
        <v>2147</v>
      </c>
      <c r="K192" s="372" t="s">
        <v>489</v>
      </c>
      <c r="L192" s="1043"/>
      <c r="M192" s="1043" t="str">
        <f t="shared" si="12"/>
        <v>D1207-73</v>
      </c>
      <c r="N192" s="1043" t="str">
        <f t="shared" si="13"/>
        <v>1</v>
      </c>
      <c r="O192" s="1204"/>
      <c r="P192" s="1204"/>
      <c r="Q192" s="1204"/>
      <c r="R192" s="1204"/>
      <c r="S192" s="1204"/>
      <c r="T192" s="1204"/>
      <c r="U192" s="1204"/>
      <c r="V192" s="1204"/>
      <c r="W192" s="1204"/>
      <c r="X192" s="1204"/>
    </row>
    <row r="193" spans="1:24" s="1050" customFormat="1" ht="18" customHeight="1">
      <c r="A193" s="350" t="s">
        <v>2018</v>
      </c>
      <c r="B193" s="253" t="s">
        <v>826</v>
      </c>
      <c r="C193" s="277">
        <v>41101</v>
      </c>
      <c r="D193" s="255">
        <v>44753</v>
      </c>
      <c r="E193" s="389" t="str">
        <f t="shared" ca="1" si="17"/>
        <v>VIGENTE</v>
      </c>
      <c r="F193" s="776" t="str">
        <f t="shared" ca="1" si="14"/>
        <v>OK</v>
      </c>
      <c r="G193" s="253" t="s">
        <v>1615</v>
      </c>
      <c r="H193" s="258" t="s">
        <v>825</v>
      </c>
      <c r="I193" s="365" t="s">
        <v>492</v>
      </c>
      <c r="J193" s="253" t="s">
        <v>2147</v>
      </c>
      <c r="K193" s="372" t="s">
        <v>490</v>
      </c>
      <c r="L193" s="1043"/>
      <c r="M193" s="1043" t="str">
        <f t="shared" si="12"/>
        <v>D1207-73</v>
      </c>
      <c r="N193" s="1043" t="str">
        <f t="shared" si="13"/>
        <v>2</v>
      </c>
      <c r="O193" s="1204"/>
      <c r="P193" s="1204"/>
      <c r="Q193" s="1204"/>
      <c r="R193" s="1204"/>
      <c r="S193" s="1204"/>
      <c r="T193" s="1204"/>
      <c r="U193" s="1204"/>
      <c r="V193" s="1204"/>
      <c r="W193" s="1204"/>
      <c r="X193" s="1204"/>
    </row>
    <row r="194" spans="1:24" s="1050" customFormat="1" ht="18" customHeight="1">
      <c r="A194" s="350" t="s">
        <v>2018</v>
      </c>
      <c r="B194" s="253" t="s">
        <v>827</v>
      </c>
      <c r="C194" s="277">
        <v>41101</v>
      </c>
      <c r="D194" s="255">
        <v>44753</v>
      </c>
      <c r="E194" s="389" t="str">
        <f t="shared" ca="1" si="17"/>
        <v>VIGENTE</v>
      </c>
      <c r="F194" s="776" t="str">
        <f t="shared" ca="1" si="14"/>
        <v>OK</v>
      </c>
      <c r="G194" s="253" t="s">
        <v>1615</v>
      </c>
      <c r="H194" s="258" t="s">
        <v>905</v>
      </c>
      <c r="I194" s="365" t="s">
        <v>492</v>
      </c>
      <c r="J194" s="253" t="s">
        <v>2147</v>
      </c>
      <c r="K194" s="372" t="s">
        <v>491</v>
      </c>
      <c r="L194" s="1043"/>
      <c r="M194" s="1043" t="str">
        <f t="shared" si="12"/>
        <v>D1207-73</v>
      </c>
      <c r="N194" s="1043" t="str">
        <f t="shared" si="13"/>
        <v>3</v>
      </c>
      <c r="O194" s="1204"/>
      <c r="P194" s="1204"/>
      <c r="Q194" s="1204"/>
      <c r="R194" s="1204"/>
      <c r="S194" s="1204"/>
      <c r="T194" s="1204"/>
      <c r="U194" s="1204"/>
      <c r="V194" s="1204"/>
      <c r="W194" s="1204"/>
      <c r="X194" s="1204"/>
    </row>
    <row r="195" spans="1:24" s="1050" customFormat="1" ht="18" customHeight="1">
      <c r="A195" s="350" t="s">
        <v>2018</v>
      </c>
      <c r="B195" s="253" t="s">
        <v>837</v>
      </c>
      <c r="C195" s="277">
        <v>41101</v>
      </c>
      <c r="D195" s="255">
        <v>44753</v>
      </c>
      <c r="E195" s="389" t="str">
        <f t="shared" ca="1" si="17"/>
        <v>VIGENTE</v>
      </c>
      <c r="F195" s="776" t="str">
        <f t="shared" ca="1" si="14"/>
        <v>OK</v>
      </c>
      <c r="G195" s="253" t="s">
        <v>1615</v>
      </c>
      <c r="H195" s="258" t="s">
        <v>828</v>
      </c>
      <c r="I195" s="365" t="s">
        <v>492</v>
      </c>
      <c r="J195" s="253" t="s">
        <v>2147</v>
      </c>
      <c r="K195" s="372" t="s">
        <v>493</v>
      </c>
      <c r="L195" s="1043"/>
      <c r="M195" s="1043" t="str">
        <f t="shared" si="12"/>
        <v>D1207-73</v>
      </c>
      <c r="N195" s="1043" t="str">
        <f t="shared" si="13"/>
        <v>4</v>
      </c>
      <c r="O195" s="1204"/>
      <c r="P195" s="1204"/>
      <c r="Q195" s="1204"/>
      <c r="R195" s="1204"/>
      <c r="S195" s="1204"/>
      <c r="T195" s="1204"/>
      <c r="U195" s="1204"/>
      <c r="V195" s="1204"/>
      <c r="W195" s="1204"/>
      <c r="X195" s="1204"/>
    </row>
    <row r="196" spans="1:24" s="1050" customFormat="1" ht="18" customHeight="1">
      <c r="A196" s="350" t="s">
        <v>2018</v>
      </c>
      <c r="B196" s="253" t="s">
        <v>838</v>
      </c>
      <c r="C196" s="277">
        <v>41101</v>
      </c>
      <c r="D196" s="255">
        <v>44753</v>
      </c>
      <c r="E196" s="389" t="str">
        <f t="shared" ca="1" si="17"/>
        <v>VIGENTE</v>
      </c>
      <c r="F196" s="776" t="str">
        <f t="shared" ca="1" si="14"/>
        <v>OK</v>
      </c>
      <c r="G196" s="253" t="s">
        <v>1615</v>
      </c>
      <c r="H196" s="258" t="s">
        <v>829</v>
      </c>
      <c r="I196" s="365" t="s">
        <v>492</v>
      </c>
      <c r="J196" s="253" t="s">
        <v>2147</v>
      </c>
      <c r="K196" s="372" t="s">
        <v>494</v>
      </c>
      <c r="L196" s="1043"/>
      <c r="M196" s="1043" t="str">
        <f t="shared" ref="M196:M265" si="18">IF(ISNUMBER(FIND("/",$B195,1)),MID($B195,1,FIND("/",$B195,1)-1),$B195)</f>
        <v>D1207-73</v>
      </c>
      <c r="N196" s="1043" t="str">
        <f t="shared" ref="N196:N265" si="19">IF(ISNUMBER(FIND("/",$B195,1)),MID($B195,FIND("/",$B195,1)+1,LEN($B195)),"")</f>
        <v>5</v>
      </c>
      <c r="O196" s="1204"/>
      <c r="P196" s="1204"/>
      <c r="Q196" s="1204"/>
      <c r="R196" s="1204"/>
      <c r="S196" s="1204"/>
      <c r="T196" s="1204"/>
      <c r="U196" s="1204"/>
      <c r="V196" s="1204"/>
      <c r="W196" s="1204"/>
      <c r="X196" s="1204"/>
    </row>
    <row r="197" spans="1:24" s="1050" customFormat="1" ht="18" customHeight="1">
      <c r="A197" s="350" t="s">
        <v>2018</v>
      </c>
      <c r="B197" s="253" t="s">
        <v>839</v>
      </c>
      <c r="C197" s="277">
        <v>41101</v>
      </c>
      <c r="D197" s="255">
        <v>44753</v>
      </c>
      <c r="E197" s="389" t="str">
        <f t="shared" ca="1" si="17"/>
        <v>VIGENTE</v>
      </c>
      <c r="F197" s="776" t="str">
        <f t="shared" ca="1" si="14"/>
        <v>OK</v>
      </c>
      <c r="G197" s="253" t="s">
        <v>1615</v>
      </c>
      <c r="H197" s="258" t="s">
        <v>830</v>
      </c>
      <c r="I197" s="365" t="s">
        <v>492</v>
      </c>
      <c r="J197" s="253" t="s">
        <v>2147</v>
      </c>
      <c r="K197" s="372" t="s">
        <v>495</v>
      </c>
      <c r="L197" s="1043"/>
      <c r="M197" s="1043" t="str">
        <f t="shared" si="18"/>
        <v>D1207-73</v>
      </c>
      <c r="N197" s="1043" t="str">
        <f t="shared" si="19"/>
        <v>6</v>
      </c>
      <c r="O197" s="1204"/>
      <c r="P197" s="1204"/>
      <c r="Q197" s="1204"/>
      <c r="R197" s="1204"/>
      <c r="S197" s="1204"/>
      <c r="T197" s="1204"/>
      <c r="U197" s="1204"/>
      <c r="V197" s="1204"/>
      <c r="W197" s="1204"/>
      <c r="X197" s="1204"/>
    </row>
    <row r="198" spans="1:24" s="1050" customFormat="1" ht="18" customHeight="1">
      <c r="A198" s="350" t="s">
        <v>2018</v>
      </c>
      <c r="B198" s="253" t="s">
        <v>840</v>
      </c>
      <c r="C198" s="277">
        <v>41101</v>
      </c>
      <c r="D198" s="255">
        <v>44753</v>
      </c>
      <c r="E198" s="389" t="str">
        <f t="shared" ca="1" si="17"/>
        <v>VIGENTE</v>
      </c>
      <c r="F198" s="776" t="str">
        <f t="shared" ca="1" si="14"/>
        <v>OK</v>
      </c>
      <c r="G198" s="253" t="s">
        <v>1615</v>
      </c>
      <c r="H198" s="258" t="s">
        <v>831</v>
      </c>
      <c r="I198" s="365" t="s">
        <v>492</v>
      </c>
      <c r="J198" s="253" t="s">
        <v>2147</v>
      </c>
      <c r="K198" s="372" t="s">
        <v>496</v>
      </c>
      <c r="L198" s="1043"/>
      <c r="M198" s="1043" t="str">
        <f t="shared" si="18"/>
        <v>D1207-73</v>
      </c>
      <c r="N198" s="1043" t="str">
        <f t="shared" si="19"/>
        <v>7</v>
      </c>
      <c r="O198" s="1204"/>
      <c r="P198" s="1204"/>
      <c r="Q198" s="1204"/>
      <c r="R198" s="1204"/>
      <c r="S198" s="1204"/>
      <c r="T198" s="1204"/>
      <c r="U198" s="1204"/>
      <c r="V198" s="1204"/>
      <c r="W198" s="1204"/>
      <c r="X198" s="1204"/>
    </row>
    <row r="199" spans="1:24" s="1050" customFormat="1" ht="18" customHeight="1">
      <c r="A199" s="350" t="s">
        <v>2018</v>
      </c>
      <c r="B199" s="253" t="s">
        <v>841</v>
      </c>
      <c r="C199" s="277">
        <v>41101</v>
      </c>
      <c r="D199" s="255">
        <v>44753</v>
      </c>
      <c r="E199" s="389" t="str">
        <f t="shared" ca="1" si="17"/>
        <v>VIGENTE</v>
      </c>
      <c r="F199" s="776" t="str">
        <f t="shared" ca="1" si="14"/>
        <v>OK</v>
      </c>
      <c r="G199" s="253" t="s">
        <v>1615</v>
      </c>
      <c r="H199" s="258" t="s">
        <v>832</v>
      </c>
      <c r="I199" s="365" t="s">
        <v>492</v>
      </c>
      <c r="J199" s="253" t="s">
        <v>2147</v>
      </c>
      <c r="K199" s="372" t="s">
        <v>497</v>
      </c>
      <c r="L199" s="1043"/>
      <c r="M199" s="1043" t="str">
        <f t="shared" si="18"/>
        <v>D1207-73</v>
      </c>
      <c r="N199" s="1043" t="str">
        <f t="shared" si="19"/>
        <v>8</v>
      </c>
      <c r="O199" s="1204"/>
      <c r="P199" s="1204"/>
      <c r="Q199" s="1204"/>
      <c r="R199" s="1204"/>
      <c r="S199" s="1204"/>
      <c r="T199" s="1204"/>
      <c r="U199" s="1204"/>
      <c r="V199" s="1204"/>
      <c r="W199" s="1204"/>
      <c r="X199" s="1204"/>
    </row>
    <row r="200" spans="1:24" s="1050" customFormat="1" ht="18" customHeight="1">
      <c r="A200" s="350" t="s">
        <v>2018</v>
      </c>
      <c r="B200" s="253" t="s">
        <v>842</v>
      </c>
      <c r="C200" s="277">
        <v>41101</v>
      </c>
      <c r="D200" s="255">
        <v>44753</v>
      </c>
      <c r="E200" s="389" t="str">
        <f t="shared" ca="1" si="17"/>
        <v>VIGENTE</v>
      </c>
      <c r="F200" s="776" t="str">
        <f t="shared" ca="1" si="14"/>
        <v>OK</v>
      </c>
      <c r="G200" s="253" t="s">
        <v>1615</v>
      </c>
      <c r="H200" s="258" t="s">
        <v>833</v>
      </c>
      <c r="I200" s="365" t="s">
        <v>492</v>
      </c>
      <c r="J200" s="253" t="s">
        <v>2147</v>
      </c>
      <c r="K200" s="372" t="s">
        <v>498</v>
      </c>
      <c r="L200" s="1043"/>
      <c r="M200" s="1043" t="str">
        <f t="shared" si="18"/>
        <v>D1207-73</v>
      </c>
      <c r="N200" s="1043" t="str">
        <f t="shared" si="19"/>
        <v>9</v>
      </c>
      <c r="O200" s="1204"/>
      <c r="P200" s="1204"/>
      <c r="Q200" s="1204"/>
      <c r="R200" s="1204"/>
      <c r="S200" s="1204"/>
      <c r="T200" s="1204"/>
      <c r="U200" s="1204"/>
      <c r="V200" s="1204"/>
      <c r="W200" s="1204"/>
      <c r="X200" s="1204"/>
    </row>
    <row r="201" spans="1:24" s="1050" customFormat="1" ht="18" customHeight="1">
      <c r="A201" s="350" t="s">
        <v>2018</v>
      </c>
      <c r="B201" s="253" t="s">
        <v>843</v>
      </c>
      <c r="C201" s="277">
        <v>41101</v>
      </c>
      <c r="D201" s="255">
        <v>44753</v>
      </c>
      <c r="E201" s="389" t="str">
        <f t="shared" ca="1" si="17"/>
        <v>VIGENTE</v>
      </c>
      <c r="F201" s="776" t="str">
        <f t="shared" ca="1" si="14"/>
        <v>OK</v>
      </c>
      <c r="G201" s="253" t="s">
        <v>1615</v>
      </c>
      <c r="H201" s="258" t="s">
        <v>834</v>
      </c>
      <c r="I201" s="365" t="s">
        <v>492</v>
      </c>
      <c r="J201" s="253" t="s">
        <v>2147</v>
      </c>
      <c r="K201" s="372" t="s">
        <v>499</v>
      </c>
      <c r="L201" s="1043"/>
      <c r="M201" s="1043" t="str">
        <f t="shared" si="18"/>
        <v>D1207-73</v>
      </c>
      <c r="N201" s="1043" t="str">
        <f t="shared" si="19"/>
        <v>10</v>
      </c>
      <c r="O201" s="1204"/>
      <c r="P201" s="1204"/>
      <c r="Q201" s="1204"/>
      <c r="R201" s="1204"/>
      <c r="S201" s="1204"/>
      <c r="T201" s="1204"/>
      <c r="U201" s="1204"/>
      <c r="V201" s="1204"/>
      <c r="W201" s="1204"/>
      <c r="X201" s="1204"/>
    </row>
    <row r="202" spans="1:24" s="175" customFormat="1" ht="18" customHeight="1">
      <c r="A202" s="350" t="s">
        <v>2018</v>
      </c>
      <c r="B202" s="253" t="s">
        <v>844</v>
      </c>
      <c r="C202" s="277">
        <v>41101</v>
      </c>
      <c r="D202" s="255">
        <v>44753</v>
      </c>
      <c r="E202" s="389" t="str">
        <f t="shared" ca="1" si="17"/>
        <v>VIGENTE</v>
      </c>
      <c r="F202" s="776" t="str">
        <f t="shared" ca="1" si="14"/>
        <v>OK</v>
      </c>
      <c r="G202" s="253" t="s">
        <v>1615</v>
      </c>
      <c r="H202" s="258" t="s">
        <v>835</v>
      </c>
      <c r="I202" s="365" t="s">
        <v>492</v>
      </c>
      <c r="J202" s="253" t="s">
        <v>2147</v>
      </c>
      <c r="K202" s="372" t="s">
        <v>500</v>
      </c>
      <c r="L202" s="1043"/>
      <c r="M202" s="1043" t="str">
        <f t="shared" si="18"/>
        <v>D1207-73</v>
      </c>
      <c r="N202" s="1043" t="str">
        <f t="shared" si="19"/>
        <v>11</v>
      </c>
      <c r="O202" s="1204"/>
      <c r="P202" s="1204"/>
      <c r="Q202" s="1204"/>
      <c r="R202" s="1204"/>
      <c r="S202" s="1204"/>
      <c r="T202" s="1204"/>
      <c r="U202" s="1204"/>
      <c r="V202" s="1204"/>
      <c r="W202" s="1204"/>
      <c r="X202" s="1204"/>
    </row>
    <row r="203" spans="1:24" s="175" customFormat="1" ht="18" customHeight="1">
      <c r="A203" s="350" t="s">
        <v>2018</v>
      </c>
      <c r="B203" s="253" t="s">
        <v>845</v>
      </c>
      <c r="C203" s="277">
        <v>41101</v>
      </c>
      <c r="D203" s="255">
        <v>44753</v>
      </c>
      <c r="E203" s="389" t="str">
        <f t="shared" ca="1" si="17"/>
        <v>VIGENTE</v>
      </c>
      <c r="F203" s="776" t="str">
        <f t="shared" ca="1" si="14"/>
        <v>OK</v>
      </c>
      <c r="G203" s="253" t="s">
        <v>1615</v>
      </c>
      <c r="H203" s="258" t="s">
        <v>836</v>
      </c>
      <c r="I203" s="365" t="s">
        <v>492</v>
      </c>
      <c r="J203" s="253" t="s">
        <v>2147</v>
      </c>
      <c r="K203" s="372" t="s">
        <v>501</v>
      </c>
      <c r="L203" s="1043"/>
      <c r="M203" s="1043" t="str">
        <f t="shared" si="18"/>
        <v>D1207-73</v>
      </c>
      <c r="N203" s="1043" t="str">
        <f t="shared" si="19"/>
        <v>12</v>
      </c>
      <c r="O203" s="1204"/>
      <c r="P203" s="1204"/>
      <c r="Q203" s="1204"/>
      <c r="R203" s="1204"/>
      <c r="S203" s="1204"/>
      <c r="T203" s="1204"/>
      <c r="U203" s="1204"/>
      <c r="V203" s="1204"/>
      <c r="W203" s="1204"/>
      <c r="X203" s="1204"/>
    </row>
    <row r="204" spans="1:24" s="175" customFormat="1" ht="18" customHeight="1">
      <c r="A204" s="350" t="s">
        <v>2018</v>
      </c>
      <c r="B204" s="253" t="s">
        <v>871</v>
      </c>
      <c r="C204" s="277">
        <v>41101</v>
      </c>
      <c r="D204" s="255">
        <v>44753</v>
      </c>
      <c r="E204" s="389" t="str">
        <f t="shared" ca="1" si="17"/>
        <v>VIGENTE</v>
      </c>
      <c r="F204" s="776" t="str">
        <f t="shared" ca="1" si="14"/>
        <v>OK</v>
      </c>
      <c r="G204" s="253" t="s">
        <v>1615</v>
      </c>
      <c r="H204" s="258" t="s">
        <v>846</v>
      </c>
      <c r="I204" s="365" t="s">
        <v>492</v>
      </c>
      <c r="J204" s="253" t="s">
        <v>2147</v>
      </c>
      <c r="K204" s="372" t="s">
        <v>502</v>
      </c>
      <c r="L204" s="1043"/>
      <c r="M204" s="1043" t="str">
        <f t="shared" si="18"/>
        <v>D1207-73</v>
      </c>
      <c r="N204" s="1043" t="str">
        <f t="shared" si="19"/>
        <v>13</v>
      </c>
      <c r="O204" s="1204"/>
      <c r="P204" s="1204"/>
      <c r="Q204" s="1204"/>
      <c r="R204" s="1204"/>
      <c r="S204" s="1204"/>
      <c r="T204" s="1204"/>
      <c r="U204" s="1204"/>
      <c r="V204" s="1204"/>
      <c r="W204" s="1204"/>
      <c r="X204" s="1204"/>
    </row>
    <row r="205" spans="1:24" s="175" customFormat="1" ht="18" customHeight="1">
      <c r="A205" s="350" t="s">
        <v>2018</v>
      </c>
      <c r="B205" s="253" t="s">
        <v>872</v>
      </c>
      <c r="C205" s="277">
        <v>41101</v>
      </c>
      <c r="D205" s="255">
        <v>44753</v>
      </c>
      <c r="E205" s="389" t="str">
        <f t="shared" ca="1" si="17"/>
        <v>VIGENTE</v>
      </c>
      <c r="F205" s="776" t="str">
        <f t="shared" ca="1" si="14"/>
        <v>OK</v>
      </c>
      <c r="G205" s="253" t="s">
        <v>1615</v>
      </c>
      <c r="H205" s="258" t="s">
        <v>847</v>
      </c>
      <c r="I205" s="365" t="s">
        <v>492</v>
      </c>
      <c r="J205" s="253" t="s">
        <v>2147</v>
      </c>
      <c r="K205" s="372" t="s">
        <v>503</v>
      </c>
      <c r="L205" s="1043"/>
      <c r="M205" s="1043" t="str">
        <f t="shared" si="18"/>
        <v>D1207-73</v>
      </c>
      <c r="N205" s="1043" t="str">
        <f t="shared" si="19"/>
        <v>14</v>
      </c>
      <c r="O205" s="1204"/>
      <c r="P205" s="1204"/>
      <c r="Q205" s="1204"/>
      <c r="R205" s="1204"/>
      <c r="S205" s="1204"/>
      <c r="T205" s="1204"/>
      <c r="U205" s="1204"/>
      <c r="V205" s="1204"/>
      <c r="W205" s="1204"/>
      <c r="X205" s="1204"/>
    </row>
    <row r="206" spans="1:24" s="175" customFormat="1" ht="18" customHeight="1">
      <c r="A206" s="350" t="s">
        <v>2018</v>
      </c>
      <c r="B206" s="253" t="s">
        <v>873</v>
      </c>
      <c r="C206" s="277">
        <v>41101</v>
      </c>
      <c r="D206" s="255">
        <v>44753</v>
      </c>
      <c r="E206" s="389" t="str">
        <f t="shared" ca="1" si="17"/>
        <v>VIGENTE</v>
      </c>
      <c r="F206" s="776" t="str">
        <f t="shared" ca="1" si="14"/>
        <v>OK</v>
      </c>
      <c r="G206" s="253" t="s">
        <v>1615</v>
      </c>
      <c r="H206" s="365" t="s">
        <v>901</v>
      </c>
      <c r="I206" s="365" t="s">
        <v>492</v>
      </c>
      <c r="J206" s="253" t="s">
        <v>2147</v>
      </c>
      <c r="K206" s="372" t="s">
        <v>504</v>
      </c>
      <c r="L206" s="1043"/>
      <c r="M206" s="1043" t="str">
        <f t="shared" si="18"/>
        <v>D1207-73</v>
      </c>
      <c r="N206" s="1043" t="str">
        <f t="shared" si="19"/>
        <v>15</v>
      </c>
      <c r="O206" s="1204"/>
      <c r="P206" s="1204"/>
      <c r="Q206" s="1204"/>
      <c r="R206" s="1204"/>
      <c r="S206" s="1204"/>
      <c r="T206" s="1204"/>
      <c r="U206" s="1204"/>
      <c r="V206" s="1204"/>
      <c r="W206" s="1204"/>
      <c r="X206" s="1204"/>
    </row>
    <row r="207" spans="1:24" s="175" customFormat="1" ht="18" customHeight="1">
      <c r="A207" s="350" t="s">
        <v>2018</v>
      </c>
      <c r="B207" s="253" t="s">
        <v>874</v>
      </c>
      <c r="C207" s="277">
        <v>41101</v>
      </c>
      <c r="D207" s="255">
        <v>44753</v>
      </c>
      <c r="E207" s="389" t="str">
        <f t="shared" ca="1" si="17"/>
        <v>VIGENTE</v>
      </c>
      <c r="F207" s="776" t="str">
        <f t="shared" ref="F207:F275" ca="1" si="20">IF($T$2&gt;=(EDATE(D207,-3)),"ALERTA","OK")</f>
        <v>OK</v>
      </c>
      <c r="G207" s="253" t="s">
        <v>1615</v>
      </c>
      <c r="H207" s="258" t="s">
        <v>848</v>
      </c>
      <c r="I207" s="365" t="s">
        <v>492</v>
      </c>
      <c r="J207" s="253" t="s">
        <v>2147</v>
      </c>
      <c r="K207" s="372" t="s">
        <v>505</v>
      </c>
      <c r="L207" s="1043"/>
      <c r="M207" s="1043" t="str">
        <f t="shared" si="18"/>
        <v>D1207-73</v>
      </c>
      <c r="N207" s="1043" t="str">
        <f t="shared" si="19"/>
        <v>16</v>
      </c>
      <c r="O207" s="1204"/>
      <c r="P207" s="1204"/>
      <c r="Q207" s="1204"/>
      <c r="R207" s="1204"/>
      <c r="S207" s="1204"/>
      <c r="T207" s="1204"/>
      <c r="U207" s="1204"/>
      <c r="V207" s="1204"/>
      <c r="W207" s="1204"/>
      <c r="X207" s="1204"/>
    </row>
    <row r="208" spans="1:24" s="175" customFormat="1" ht="18" customHeight="1">
      <c r="A208" s="350" t="s">
        <v>2018</v>
      </c>
      <c r="B208" s="253" t="s">
        <v>875</v>
      </c>
      <c r="C208" s="277">
        <v>41101</v>
      </c>
      <c r="D208" s="255">
        <v>44753</v>
      </c>
      <c r="E208" s="389" t="str">
        <f t="shared" ca="1" si="17"/>
        <v>VIGENTE</v>
      </c>
      <c r="F208" s="776" t="str">
        <f t="shared" ca="1" si="20"/>
        <v>OK</v>
      </c>
      <c r="G208" s="253" t="s">
        <v>1615</v>
      </c>
      <c r="H208" s="258" t="s">
        <v>849</v>
      </c>
      <c r="I208" s="365" t="s">
        <v>492</v>
      </c>
      <c r="J208" s="253" t="s">
        <v>2147</v>
      </c>
      <c r="K208" s="372" t="s">
        <v>506</v>
      </c>
      <c r="L208" s="1043"/>
      <c r="M208" s="1043" t="str">
        <f t="shared" si="18"/>
        <v>D1207-73</v>
      </c>
      <c r="N208" s="1043" t="str">
        <f t="shared" si="19"/>
        <v>17</v>
      </c>
      <c r="O208" s="1204"/>
      <c r="P208" s="1204"/>
      <c r="Q208" s="1204"/>
      <c r="R208" s="1204"/>
      <c r="S208" s="1204"/>
      <c r="T208" s="1204"/>
      <c r="U208" s="1204"/>
      <c r="V208" s="1204"/>
      <c r="W208" s="1204"/>
      <c r="X208" s="1204"/>
    </row>
    <row r="209" spans="1:24" s="175" customFormat="1" ht="18" customHeight="1">
      <c r="A209" s="350" t="s">
        <v>2018</v>
      </c>
      <c r="B209" s="253" t="s">
        <v>876</v>
      </c>
      <c r="C209" s="277">
        <v>41101</v>
      </c>
      <c r="D209" s="255">
        <v>44753</v>
      </c>
      <c r="E209" s="389" t="str">
        <f t="shared" ca="1" si="17"/>
        <v>VIGENTE</v>
      </c>
      <c r="F209" s="776" t="str">
        <f t="shared" ca="1" si="20"/>
        <v>OK</v>
      </c>
      <c r="G209" s="253" t="s">
        <v>1615</v>
      </c>
      <c r="H209" s="258" t="s">
        <v>850</v>
      </c>
      <c r="I209" s="365" t="s">
        <v>492</v>
      </c>
      <c r="J209" s="253" t="s">
        <v>2147</v>
      </c>
      <c r="K209" s="372" t="s">
        <v>507</v>
      </c>
      <c r="L209" s="1043"/>
      <c r="M209" s="1043" t="str">
        <f t="shared" si="18"/>
        <v>D1207-73</v>
      </c>
      <c r="N209" s="1043" t="str">
        <f t="shared" si="19"/>
        <v>18</v>
      </c>
      <c r="O209" s="1204"/>
      <c r="P209" s="1204"/>
      <c r="Q209" s="1204"/>
      <c r="R209" s="1204"/>
      <c r="S209" s="1204"/>
      <c r="T209" s="1204"/>
      <c r="U209" s="1204"/>
      <c r="V209" s="1204"/>
      <c r="W209" s="1204"/>
      <c r="X209" s="1204"/>
    </row>
    <row r="210" spans="1:24" s="1050" customFormat="1" ht="18" customHeight="1">
      <c r="A210" s="350" t="s">
        <v>2018</v>
      </c>
      <c r="B210" s="253" t="s">
        <v>877</v>
      </c>
      <c r="C210" s="277">
        <v>41101</v>
      </c>
      <c r="D210" s="255">
        <v>44753</v>
      </c>
      <c r="E210" s="389" t="str">
        <f t="shared" ca="1" si="17"/>
        <v>VIGENTE</v>
      </c>
      <c r="F210" s="776" t="str">
        <f t="shared" ca="1" si="20"/>
        <v>OK</v>
      </c>
      <c r="G210" s="253" t="s">
        <v>1615</v>
      </c>
      <c r="H210" s="258" t="s">
        <v>851</v>
      </c>
      <c r="I210" s="365" t="s">
        <v>492</v>
      </c>
      <c r="J210" s="253" t="s">
        <v>2147</v>
      </c>
      <c r="K210" s="372" t="s">
        <v>508</v>
      </c>
      <c r="L210" s="1043"/>
      <c r="M210" s="1043" t="str">
        <f t="shared" si="18"/>
        <v>D1207-73</v>
      </c>
      <c r="N210" s="1043" t="str">
        <f t="shared" si="19"/>
        <v>19</v>
      </c>
      <c r="O210" s="1204"/>
      <c r="P210" s="1204"/>
      <c r="Q210" s="1204"/>
      <c r="R210" s="1204"/>
      <c r="S210" s="1204"/>
      <c r="T210" s="1204"/>
      <c r="U210" s="1204"/>
      <c r="V210" s="1204"/>
      <c r="W210" s="1204"/>
      <c r="X210" s="1204"/>
    </row>
    <row r="211" spans="1:24" s="1050" customFormat="1" ht="18" customHeight="1">
      <c r="A211" s="350" t="s">
        <v>2018</v>
      </c>
      <c r="B211" s="253" t="s">
        <v>878</v>
      </c>
      <c r="C211" s="277">
        <v>41101</v>
      </c>
      <c r="D211" s="255">
        <v>44753</v>
      </c>
      <c r="E211" s="389" t="str">
        <f t="shared" ca="1" si="17"/>
        <v>VIGENTE</v>
      </c>
      <c r="F211" s="776" t="str">
        <f t="shared" ca="1" si="20"/>
        <v>OK</v>
      </c>
      <c r="G211" s="253" t="s">
        <v>1615</v>
      </c>
      <c r="H211" s="258" t="s">
        <v>852</v>
      </c>
      <c r="I211" s="365" t="s">
        <v>492</v>
      </c>
      <c r="J211" s="253" t="s">
        <v>2147</v>
      </c>
      <c r="K211" s="372" t="s">
        <v>509</v>
      </c>
      <c r="L211" s="1043"/>
      <c r="M211" s="1043" t="str">
        <f t="shared" si="18"/>
        <v>D1207-73</v>
      </c>
      <c r="N211" s="1043" t="str">
        <f t="shared" si="19"/>
        <v>20</v>
      </c>
      <c r="O211" s="1204"/>
      <c r="P211" s="1204"/>
      <c r="Q211" s="1204"/>
      <c r="R211" s="1204"/>
      <c r="S211" s="1204"/>
      <c r="T211" s="1204"/>
      <c r="U211" s="1204"/>
      <c r="V211" s="1204"/>
      <c r="W211" s="1204"/>
      <c r="X211" s="1204"/>
    </row>
    <row r="212" spans="1:24" s="1050" customFormat="1" ht="18" customHeight="1">
      <c r="A212" s="350" t="s">
        <v>2018</v>
      </c>
      <c r="B212" s="253" t="s">
        <v>879</v>
      </c>
      <c r="C212" s="277">
        <v>41101</v>
      </c>
      <c r="D212" s="255">
        <v>44753</v>
      </c>
      <c r="E212" s="389" t="str">
        <f t="shared" ca="1" si="17"/>
        <v>VIGENTE</v>
      </c>
      <c r="F212" s="776" t="str">
        <f t="shared" ca="1" si="20"/>
        <v>OK</v>
      </c>
      <c r="G212" s="253" t="s">
        <v>1615</v>
      </c>
      <c r="H212" s="258" t="s">
        <v>853</v>
      </c>
      <c r="I212" s="365" t="s">
        <v>492</v>
      </c>
      <c r="J212" s="253" t="s">
        <v>2147</v>
      </c>
      <c r="K212" s="372" t="s">
        <v>510</v>
      </c>
      <c r="L212" s="1043"/>
      <c r="M212" s="1043" t="str">
        <f t="shared" si="18"/>
        <v>D1207-73</v>
      </c>
      <c r="N212" s="1043" t="str">
        <f t="shared" si="19"/>
        <v>21</v>
      </c>
      <c r="O212" s="1204"/>
      <c r="P212" s="1204"/>
      <c r="Q212" s="1204"/>
      <c r="R212" s="1204"/>
      <c r="S212" s="1204"/>
      <c r="T212" s="1204"/>
      <c r="U212" s="1204"/>
      <c r="V212" s="1204"/>
      <c r="W212" s="1204"/>
      <c r="X212" s="1204"/>
    </row>
    <row r="213" spans="1:24" s="1050" customFormat="1" ht="18" customHeight="1">
      <c r="A213" s="350" t="s">
        <v>2018</v>
      </c>
      <c r="B213" s="253" t="s">
        <v>880</v>
      </c>
      <c r="C213" s="277">
        <v>41101</v>
      </c>
      <c r="D213" s="255">
        <v>44753</v>
      </c>
      <c r="E213" s="389" t="str">
        <f t="shared" ca="1" si="17"/>
        <v>VIGENTE</v>
      </c>
      <c r="F213" s="776" t="str">
        <f t="shared" ca="1" si="20"/>
        <v>OK</v>
      </c>
      <c r="G213" s="253" t="s">
        <v>1615</v>
      </c>
      <c r="H213" s="258" t="s">
        <v>854</v>
      </c>
      <c r="I213" s="365" t="s">
        <v>492</v>
      </c>
      <c r="J213" s="253" t="s">
        <v>2147</v>
      </c>
      <c r="K213" s="372" t="s">
        <v>511</v>
      </c>
      <c r="L213" s="1043"/>
      <c r="M213" s="1043" t="str">
        <f t="shared" si="18"/>
        <v>D1207-73</v>
      </c>
      <c r="N213" s="1043" t="str">
        <f t="shared" si="19"/>
        <v>22</v>
      </c>
      <c r="O213" s="1204"/>
      <c r="P213" s="1204"/>
      <c r="Q213" s="1204"/>
      <c r="R213" s="1204"/>
      <c r="S213" s="1204"/>
      <c r="T213" s="1204"/>
      <c r="U213" s="1204"/>
      <c r="V213" s="1204"/>
      <c r="W213" s="1204"/>
      <c r="X213" s="1204"/>
    </row>
    <row r="214" spans="1:24" s="1050" customFormat="1" ht="18" customHeight="1">
      <c r="A214" s="350" t="s">
        <v>2018</v>
      </c>
      <c r="B214" s="253" t="s">
        <v>881</v>
      </c>
      <c r="C214" s="277">
        <v>41101</v>
      </c>
      <c r="D214" s="255">
        <v>44753</v>
      </c>
      <c r="E214" s="389" t="str">
        <f t="shared" ca="1" si="17"/>
        <v>VIGENTE</v>
      </c>
      <c r="F214" s="776" t="str">
        <f t="shared" ca="1" si="20"/>
        <v>OK</v>
      </c>
      <c r="G214" s="253" t="s">
        <v>1615</v>
      </c>
      <c r="H214" s="258" t="s">
        <v>855</v>
      </c>
      <c r="I214" s="365" t="s">
        <v>492</v>
      </c>
      <c r="J214" s="253" t="s">
        <v>2147</v>
      </c>
      <c r="K214" s="372" t="s">
        <v>512</v>
      </c>
      <c r="L214" s="1043"/>
      <c r="M214" s="1043" t="str">
        <f t="shared" si="18"/>
        <v>D1207-73</v>
      </c>
      <c r="N214" s="1043" t="str">
        <f t="shared" si="19"/>
        <v>23</v>
      </c>
      <c r="O214" s="1204"/>
      <c r="P214" s="1204"/>
      <c r="Q214" s="1204"/>
      <c r="R214" s="1204"/>
      <c r="S214" s="1204"/>
      <c r="T214" s="1204"/>
      <c r="U214" s="1204"/>
      <c r="V214" s="1204"/>
      <c r="W214" s="1204"/>
      <c r="X214" s="1204"/>
    </row>
    <row r="215" spans="1:24" s="1050" customFormat="1" ht="18" customHeight="1">
      <c r="A215" s="350" t="s">
        <v>2018</v>
      </c>
      <c r="B215" s="253" t="s">
        <v>882</v>
      </c>
      <c r="C215" s="277">
        <v>41101</v>
      </c>
      <c r="D215" s="255">
        <v>44753</v>
      </c>
      <c r="E215" s="389" t="str">
        <f t="shared" ca="1" si="17"/>
        <v>VIGENTE</v>
      </c>
      <c r="F215" s="776" t="str">
        <f t="shared" ca="1" si="20"/>
        <v>OK</v>
      </c>
      <c r="G215" s="253" t="s">
        <v>1615</v>
      </c>
      <c r="H215" s="258" t="s">
        <v>856</v>
      </c>
      <c r="I215" s="365" t="s">
        <v>492</v>
      </c>
      <c r="J215" s="253" t="s">
        <v>2147</v>
      </c>
      <c r="K215" s="372" t="s">
        <v>513</v>
      </c>
      <c r="L215" s="1043"/>
      <c r="M215" s="1043" t="str">
        <f t="shared" si="18"/>
        <v>D1207-73</v>
      </c>
      <c r="N215" s="1043" t="str">
        <f t="shared" si="19"/>
        <v>24</v>
      </c>
      <c r="O215" s="1204"/>
      <c r="P215" s="1204"/>
      <c r="Q215" s="1204"/>
      <c r="R215" s="1204"/>
      <c r="S215" s="1204"/>
      <c r="T215" s="1204"/>
      <c r="U215" s="1204"/>
      <c r="V215" s="1204"/>
      <c r="W215" s="1204"/>
      <c r="X215" s="1204"/>
    </row>
    <row r="216" spans="1:24" s="1050" customFormat="1" ht="18" customHeight="1">
      <c r="A216" s="350" t="s">
        <v>2018</v>
      </c>
      <c r="B216" s="253" t="s">
        <v>883</v>
      </c>
      <c r="C216" s="277">
        <v>41101</v>
      </c>
      <c r="D216" s="255">
        <v>44753</v>
      </c>
      <c r="E216" s="389" t="str">
        <f t="shared" ca="1" si="17"/>
        <v>VIGENTE</v>
      </c>
      <c r="F216" s="776" t="str">
        <f t="shared" ca="1" si="20"/>
        <v>OK</v>
      </c>
      <c r="G216" s="253" t="s">
        <v>1615</v>
      </c>
      <c r="H216" s="258" t="s">
        <v>857</v>
      </c>
      <c r="I216" s="365" t="s">
        <v>492</v>
      </c>
      <c r="J216" s="253" t="s">
        <v>2147</v>
      </c>
      <c r="K216" s="372" t="s">
        <v>514</v>
      </c>
      <c r="L216" s="1043"/>
      <c r="M216" s="1043" t="str">
        <f t="shared" si="18"/>
        <v>D1207-73</v>
      </c>
      <c r="N216" s="1043" t="str">
        <f t="shared" si="19"/>
        <v>25</v>
      </c>
      <c r="O216" s="1204"/>
      <c r="P216" s="1204"/>
      <c r="Q216" s="1204"/>
      <c r="R216" s="1204"/>
      <c r="S216" s="1204"/>
      <c r="T216" s="1204"/>
      <c r="U216" s="1204"/>
      <c r="V216" s="1204"/>
      <c r="W216" s="1204"/>
      <c r="X216" s="1204"/>
    </row>
    <row r="217" spans="1:24" s="1050" customFormat="1" ht="18" customHeight="1">
      <c r="A217" s="350" t="s">
        <v>2018</v>
      </c>
      <c r="B217" s="253" t="s">
        <v>884</v>
      </c>
      <c r="C217" s="277">
        <v>41101</v>
      </c>
      <c r="D217" s="255">
        <v>44753</v>
      </c>
      <c r="E217" s="389" t="str">
        <f t="shared" ca="1" si="17"/>
        <v>VIGENTE</v>
      </c>
      <c r="F217" s="776" t="str">
        <f t="shared" ca="1" si="20"/>
        <v>OK</v>
      </c>
      <c r="G217" s="253" t="s">
        <v>1615</v>
      </c>
      <c r="H217" s="258" t="s">
        <v>858</v>
      </c>
      <c r="I217" s="365" t="s">
        <v>492</v>
      </c>
      <c r="J217" s="253" t="s">
        <v>2147</v>
      </c>
      <c r="K217" s="372" t="s">
        <v>515</v>
      </c>
      <c r="L217" s="1043"/>
      <c r="M217" s="1043" t="str">
        <f t="shared" si="18"/>
        <v>D1207-73</v>
      </c>
      <c r="N217" s="1043" t="str">
        <f t="shared" si="19"/>
        <v>26</v>
      </c>
      <c r="O217" s="1204"/>
      <c r="P217" s="1204"/>
      <c r="Q217" s="1204"/>
      <c r="R217" s="1204"/>
      <c r="S217" s="1204"/>
      <c r="T217" s="1204"/>
      <c r="U217" s="1204"/>
      <c r="V217" s="1204"/>
      <c r="W217" s="1204"/>
      <c r="X217" s="1204"/>
    </row>
    <row r="218" spans="1:24" s="175" customFormat="1" ht="18" customHeight="1">
      <c r="A218" s="350" t="s">
        <v>2018</v>
      </c>
      <c r="B218" s="253" t="s">
        <v>885</v>
      </c>
      <c r="C218" s="277">
        <v>41101</v>
      </c>
      <c r="D218" s="255">
        <v>44753</v>
      </c>
      <c r="E218" s="389" t="str">
        <f t="shared" ca="1" si="17"/>
        <v>VIGENTE</v>
      </c>
      <c r="F218" s="776" t="str">
        <f t="shared" ca="1" si="20"/>
        <v>OK</v>
      </c>
      <c r="G218" s="253" t="s">
        <v>1615</v>
      </c>
      <c r="H218" s="258" t="s">
        <v>859</v>
      </c>
      <c r="I218" s="365" t="s">
        <v>492</v>
      </c>
      <c r="J218" s="253" t="s">
        <v>2147</v>
      </c>
      <c r="K218" s="372" t="s">
        <v>516</v>
      </c>
      <c r="L218" s="1043"/>
      <c r="M218" s="1043" t="str">
        <f t="shared" si="18"/>
        <v>D1207-73</v>
      </c>
      <c r="N218" s="1043" t="str">
        <f t="shared" si="19"/>
        <v>27</v>
      </c>
      <c r="O218" s="1204"/>
      <c r="P218" s="1204"/>
      <c r="Q218" s="1204"/>
      <c r="R218" s="1204"/>
      <c r="S218" s="1204"/>
      <c r="T218" s="1204"/>
      <c r="U218" s="1204"/>
      <c r="V218" s="1204"/>
      <c r="W218" s="1204"/>
      <c r="X218" s="1204"/>
    </row>
    <row r="219" spans="1:24" s="175" customFormat="1" ht="18" customHeight="1">
      <c r="A219" s="350" t="s">
        <v>2018</v>
      </c>
      <c r="B219" s="253" t="s">
        <v>886</v>
      </c>
      <c r="C219" s="277">
        <v>41101</v>
      </c>
      <c r="D219" s="255">
        <v>44753</v>
      </c>
      <c r="E219" s="389" t="str">
        <f t="shared" ca="1" si="17"/>
        <v>VIGENTE</v>
      </c>
      <c r="F219" s="776" t="str">
        <f t="shared" ca="1" si="20"/>
        <v>OK</v>
      </c>
      <c r="G219" s="253" t="s">
        <v>1615</v>
      </c>
      <c r="H219" s="258" t="s">
        <v>860</v>
      </c>
      <c r="I219" s="365" t="s">
        <v>492</v>
      </c>
      <c r="J219" s="253" t="s">
        <v>2147</v>
      </c>
      <c r="K219" s="372" t="s">
        <v>517</v>
      </c>
      <c r="L219" s="1043"/>
      <c r="M219" s="1043" t="str">
        <f t="shared" si="18"/>
        <v>D1207-73</v>
      </c>
      <c r="N219" s="1043" t="str">
        <f t="shared" si="19"/>
        <v>28</v>
      </c>
      <c r="O219" s="1204"/>
      <c r="P219" s="1204"/>
      <c r="Q219" s="1204"/>
      <c r="R219" s="1204"/>
      <c r="S219" s="1204"/>
      <c r="T219" s="1204"/>
      <c r="U219" s="1204"/>
      <c r="V219" s="1204"/>
      <c r="W219" s="1204"/>
      <c r="X219" s="1204"/>
    </row>
    <row r="220" spans="1:24" s="175" customFormat="1" ht="18" customHeight="1">
      <c r="A220" s="350" t="s">
        <v>2018</v>
      </c>
      <c r="B220" s="253" t="s">
        <v>887</v>
      </c>
      <c r="C220" s="277">
        <v>41101</v>
      </c>
      <c r="D220" s="255">
        <v>44753</v>
      </c>
      <c r="E220" s="389" t="str">
        <f t="shared" ca="1" si="17"/>
        <v>VIGENTE</v>
      </c>
      <c r="F220" s="776" t="str">
        <f t="shared" ca="1" si="20"/>
        <v>OK</v>
      </c>
      <c r="G220" s="253" t="s">
        <v>1615</v>
      </c>
      <c r="H220" s="258" t="s">
        <v>861</v>
      </c>
      <c r="I220" s="365" t="s">
        <v>492</v>
      </c>
      <c r="J220" s="253" t="s">
        <v>2147</v>
      </c>
      <c r="K220" s="372" t="s">
        <v>518</v>
      </c>
      <c r="L220" s="1043"/>
      <c r="M220" s="1043" t="str">
        <f t="shared" si="18"/>
        <v>D1207-73</v>
      </c>
      <c r="N220" s="1043" t="str">
        <f t="shared" si="19"/>
        <v>29</v>
      </c>
      <c r="O220" s="1204"/>
      <c r="P220" s="1204"/>
      <c r="Q220" s="1204"/>
      <c r="R220" s="1204"/>
      <c r="S220" s="1204"/>
      <c r="T220" s="1204"/>
      <c r="U220" s="1204"/>
      <c r="V220" s="1204"/>
      <c r="W220" s="1204"/>
      <c r="X220" s="1204"/>
    </row>
    <row r="221" spans="1:24" s="175" customFormat="1" ht="18" customHeight="1">
      <c r="A221" s="350" t="s">
        <v>2018</v>
      </c>
      <c r="B221" s="253" t="s">
        <v>888</v>
      </c>
      <c r="C221" s="277">
        <v>41101</v>
      </c>
      <c r="D221" s="255">
        <v>44753</v>
      </c>
      <c r="E221" s="389" t="str">
        <f t="shared" ca="1" si="17"/>
        <v>VIGENTE</v>
      </c>
      <c r="F221" s="776" t="str">
        <f t="shared" ca="1" si="20"/>
        <v>OK</v>
      </c>
      <c r="G221" s="253" t="s">
        <v>1615</v>
      </c>
      <c r="H221" s="258" t="s">
        <v>862</v>
      </c>
      <c r="I221" s="365" t="s">
        <v>492</v>
      </c>
      <c r="J221" s="253" t="s">
        <v>2147</v>
      </c>
      <c r="K221" s="372" t="s">
        <v>519</v>
      </c>
      <c r="L221" s="1043"/>
      <c r="M221" s="1043" t="str">
        <f t="shared" si="18"/>
        <v>D1207-73</v>
      </c>
      <c r="N221" s="1043" t="str">
        <f t="shared" si="19"/>
        <v>30</v>
      </c>
      <c r="O221" s="1204"/>
      <c r="P221" s="1204"/>
      <c r="Q221" s="1204"/>
      <c r="R221" s="1204"/>
      <c r="S221" s="1204"/>
      <c r="T221" s="1204"/>
      <c r="U221" s="1204"/>
      <c r="V221" s="1204"/>
      <c r="W221" s="1204"/>
      <c r="X221" s="1204"/>
    </row>
    <row r="222" spans="1:24" s="175" customFormat="1" ht="18" customHeight="1">
      <c r="A222" s="350" t="s">
        <v>2018</v>
      </c>
      <c r="B222" s="253" t="s">
        <v>889</v>
      </c>
      <c r="C222" s="277">
        <v>41101</v>
      </c>
      <c r="D222" s="255">
        <v>44753</v>
      </c>
      <c r="E222" s="389" t="str">
        <f t="shared" ca="1" si="17"/>
        <v>VIGENTE</v>
      </c>
      <c r="F222" s="776" t="str">
        <f t="shared" ca="1" si="20"/>
        <v>OK</v>
      </c>
      <c r="G222" s="253" t="s">
        <v>1615</v>
      </c>
      <c r="H222" s="258" t="s">
        <v>906</v>
      </c>
      <c r="I222" s="365" t="s">
        <v>492</v>
      </c>
      <c r="J222" s="253" t="s">
        <v>2147</v>
      </c>
      <c r="K222" s="372" t="s">
        <v>520</v>
      </c>
      <c r="L222" s="1043"/>
      <c r="M222" s="1043" t="str">
        <f t="shared" si="18"/>
        <v>D1207-73</v>
      </c>
      <c r="N222" s="1043" t="str">
        <f t="shared" si="19"/>
        <v>31</v>
      </c>
      <c r="O222" s="1204"/>
      <c r="P222" s="1204"/>
      <c r="Q222" s="1204"/>
      <c r="R222" s="1204"/>
      <c r="S222" s="1204"/>
      <c r="T222" s="1204"/>
      <c r="U222" s="1204"/>
      <c r="V222" s="1204"/>
      <c r="W222" s="1204"/>
      <c r="X222" s="1204"/>
    </row>
    <row r="223" spans="1:24" s="175" customFormat="1" ht="18" customHeight="1">
      <c r="A223" s="350" t="s">
        <v>2018</v>
      </c>
      <c r="B223" s="253" t="s">
        <v>890</v>
      </c>
      <c r="C223" s="277">
        <v>41101</v>
      </c>
      <c r="D223" s="255">
        <v>44753</v>
      </c>
      <c r="E223" s="389" t="str">
        <f t="shared" ca="1" si="17"/>
        <v>VIGENTE</v>
      </c>
      <c r="F223" s="776" t="str">
        <f t="shared" ca="1" si="20"/>
        <v>OK</v>
      </c>
      <c r="G223" s="253" t="s">
        <v>1615</v>
      </c>
      <c r="H223" s="258" t="s">
        <v>863</v>
      </c>
      <c r="I223" s="365" t="s">
        <v>492</v>
      </c>
      <c r="J223" s="253" t="s">
        <v>2147</v>
      </c>
      <c r="K223" s="372" t="s">
        <v>521</v>
      </c>
      <c r="L223" s="1043"/>
      <c r="M223" s="1043" t="str">
        <f t="shared" si="18"/>
        <v>D1207-73</v>
      </c>
      <c r="N223" s="1043" t="str">
        <f t="shared" si="19"/>
        <v>32</v>
      </c>
      <c r="O223" s="1204"/>
      <c r="P223" s="1204"/>
      <c r="Q223" s="1204"/>
      <c r="R223" s="1204"/>
      <c r="S223" s="1204"/>
      <c r="T223" s="1204"/>
      <c r="U223" s="1204"/>
      <c r="V223" s="1204"/>
      <c r="W223" s="1204"/>
      <c r="X223" s="1204"/>
    </row>
    <row r="224" spans="1:24" s="175" customFormat="1" ht="18" customHeight="1">
      <c r="A224" s="350" t="s">
        <v>2018</v>
      </c>
      <c r="B224" s="253" t="s">
        <v>891</v>
      </c>
      <c r="C224" s="277">
        <v>41101</v>
      </c>
      <c r="D224" s="255">
        <v>44753</v>
      </c>
      <c r="E224" s="389" t="str">
        <f t="shared" ca="1" si="17"/>
        <v>VIGENTE</v>
      </c>
      <c r="F224" s="776" t="str">
        <f t="shared" ca="1" si="20"/>
        <v>OK</v>
      </c>
      <c r="G224" s="253" t="s">
        <v>1615</v>
      </c>
      <c r="H224" s="258" t="s">
        <v>864</v>
      </c>
      <c r="I224" s="365" t="s">
        <v>492</v>
      </c>
      <c r="J224" s="253" t="s">
        <v>2147</v>
      </c>
      <c r="K224" s="372" t="s">
        <v>522</v>
      </c>
      <c r="L224" s="1043"/>
      <c r="M224" s="1043" t="str">
        <f t="shared" si="18"/>
        <v>D1207-73</v>
      </c>
      <c r="N224" s="1043" t="str">
        <f t="shared" si="19"/>
        <v>33</v>
      </c>
      <c r="O224" s="1204"/>
      <c r="P224" s="1204"/>
      <c r="Q224" s="1204"/>
      <c r="R224" s="1204"/>
      <c r="S224" s="1204"/>
      <c r="T224" s="1204"/>
      <c r="U224" s="1204"/>
      <c r="V224" s="1204"/>
      <c r="W224" s="1204"/>
      <c r="X224" s="1204"/>
    </row>
    <row r="225" spans="1:24" s="175" customFormat="1" ht="18" customHeight="1">
      <c r="A225" s="350" t="s">
        <v>2018</v>
      </c>
      <c r="B225" s="253" t="s">
        <v>892</v>
      </c>
      <c r="C225" s="277">
        <v>41101</v>
      </c>
      <c r="D225" s="255">
        <v>44753</v>
      </c>
      <c r="E225" s="389" t="str">
        <f t="shared" ca="1" si="17"/>
        <v>VIGENTE</v>
      </c>
      <c r="F225" s="776" t="str">
        <f t="shared" ca="1" si="20"/>
        <v>OK</v>
      </c>
      <c r="G225" s="253" t="s">
        <v>1615</v>
      </c>
      <c r="H225" s="258" t="s">
        <v>865</v>
      </c>
      <c r="I225" s="365" t="s">
        <v>492</v>
      </c>
      <c r="J225" s="253" t="s">
        <v>2147</v>
      </c>
      <c r="K225" s="372" t="s">
        <v>523</v>
      </c>
      <c r="L225" s="1043"/>
      <c r="M225" s="1043" t="str">
        <f t="shared" si="18"/>
        <v>D1207-73</v>
      </c>
      <c r="N225" s="1043" t="str">
        <f t="shared" si="19"/>
        <v>34</v>
      </c>
      <c r="O225" s="1204"/>
      <c r="P225" s="1204"/>
      <c r="Q225" s="1204"/>
      <c r="R225" s="1204"/>
      <c r="S225" s="1204"/>
      <c r="T225" s="1204"/>
      <c r="U225" s="1204"/>
      <c r="V225" s="1204"/>
      <c r="W225" s="1204"/>
      <c r="X225" s="1204"/>
    </row>
    <row r="226" spans="1:24" s="175" customFormat="1" ht="18" customHeight="1">
      <c r="A226" s="350" t="s">
        <v>2018</v>
      </c>
      <c r="B226" s="253" t="s">
        <v>893</v>
      </c>
      <c r="C226" s="277">
        <v>41101</v>
      </c>
      <c r="D226" s="255">
        <v>44753</v>
      </c>
      <c r="E226" s="389" t="str">
        <f t="shared" ca="1" si="17"/>
        <v>VIGENTE</v>
      </c>
      <c r="F226" s="776" t="str">
        <f t="shared" ca="1" si="20"/>
        <v>OK</v>
      </c>
      <c r="G226" s="253" t="s">
        <v>1615</v>
      </c>
      <c r="H226" s="258" t="s">
        <v>866</v>
      </c>
      <c r="I226" s="365" t="s">
        <v>492</v>
      </c>
      <c r="J226" s="253" t="s">
        <v>2147</v>
      </c>
      <c r="K226" s="372" t="s">
        <v>524</v>
      </c>
      <c r="L226" s="1043"/>
      <c r="M226" s="1043" t="str">
        <f t="shared" si="18"/>
        <v>D1207-73</v>
      </c>
      <c r="N226" s="1043" t="str">
        <f t="shared" si="19"/>
        <v>35</v>
      </c>
      <c r="O226" s="1204"/>
      <c r="P226" s="1204"/>
      <c r="Q226" s="1204"/>
      <c r="R226" s="1204"/>
      <c r="S226" s="1204"/>
      <c r="T226" s="1204"/>
      <c r="U226" s="1204"/>
      <c r="V226" s="1204"/>
      <c r="W226" s="1204"/>
      <c r="X226" s="1204"/>
    </row>
    <row r="227" spans="1:24" s="175" customFormat="1" ht="18" customHeight="1">
      <c r="A227" s="350" t="s">
        <v>2018</v>
      </c>
      <c r="B227" s="253" t="s">
        <v>894</v>
      </c>
      <c r="C227" s="277">
        <v>41101</v>
      </c>
      <c r="D227" s="255">
        <v>44753</v>
      </c>
      <c r="E227" s="389" t="str">
        <f t="shared" ca="1" si="17"/>
        <v>VIGENTE</v>
      </c>
      <c r="F227" s="776" t="str">
        <f t="shared" ca="1" si="20"/>
        <v>OK</v>
      </c>
      <c r="G227" s="253" t="s">
        <v>1615</v>
      </c>
      <c r="H227" s="258" t="s">
        <v>867</v>
      </c>
      <c r="I227" s="365" t="s">
        <v>492</v>
      </c>
      <c r="J227" s="253" t="s">
        <v>2147</v>
      </c>
      <c r="K227" s="372" t="s">
        <v>525</v>
      </c>
      <c r="L227" s="1043"/>
      <c r="M227" s="1043" t="str">
        <f t="shared" si="18"/>
        <v>D1207-73</v>
      </c>
      <c r="N227" s="1043" t="str">
        <f t="shared" si="19"/>
        <v>36</v>
      </c>
      <c r="O227" s="1204"/>
      <c r="P227" s="1204"/>
      <c r="Q227" s="1204"/>
      <c r="R227" s="1204"/>
      <c r="S227" s="1204"/>
      <c r="T227" s="1204"/>
      <c r="U227" s="1204"/>
      <c r="V227" s="1204"/>
      <c r="W227" s="1204"/>
      <c r="X227" s="1204"/>
    </row>
    <row r="228" spans="1:24" s="175" customFormat="1" ht="18" customHeight="1">
      <c r="A228" s="350" t="s">
        <v>2018</v>
      </c>
      <c r="B228" s="253" t="s">
        <v>895</v>
      </c>
      <c r="C228" s="277">
        <v>41101</v>
      </c>
      <c r="D228" s="255">
        <v>44753</v>
      </c>
      <c r="E228" s="389" t="str">
        <f t="shared" ca="1" si="17"/>
        <v>VIGENTE</v>
      </c>
      <c r="F228" s="776" t="str">
        <f t="shared" ca="1" si="20"/>
        <v>OK</v>
      </c>
      <c r="G228" s="253" t="s">
        <v>1615</v>
      </c>
      <c r="H228" s="258" t="s">
        <v>868</v>
      </c>
      <c r="I228" s="365" t="s">
        <v>492</v>
      </c>
      <c r="J228" s="253" t="s">
        <v>2147</v>
      </c>
      <c r="K228" s="372" t="s">
        <v>526</v>
      </c>
      <c r="L228" s="1043"/>
      <c r="M228" s="1043" t="str">
        <f t="shared" si="18"/>
        <v>D1207-73</v>
      </c>
      <c r="N228" s="1043" t="str">
        <f t="shared" si="19"/>
        <v>37</v>
      </c>
      <c r="O228" s="1204"/>
      <c r="P228" s="1204"/>
      <c r="Q228" s="1204"/>
      <c r="R228" s="1204"/>
      <c r="S228" s="1204"/>
      <c r="T228" s="1204"/>
      <c r="U228" s="1204"/>
      <c r="V228" s="1204"/>
      <c r="W228" s="1204"/>
      <c r="X228" s="1204"/>
    </row>
    <row r="229" spans="1:24" s="175" customFormat="1" ht="18" customHeight="1">
      <c r="A229" s="350" t="s">
        <v>2018</v>
      </c>
      <c r="B229" s="253" t="s">
        <v>896</v>
      </c>
      <c r="C229" s="277">
        <v>41101</v>
      </c>
      <c r="D229" s="255">
        <v>44753</v>
      </c>
      <c r="E229" s="389" t="str">
        <f t="shared" ca="1" si="17"/>
        <v>VIGENTE</v>
      </c>
      <c r="F229" s="776" t="str">
        <f t="shared" ca="1" si="20"/>
        <v>OK</v>
      </c>
      <c r="G229" s="253" t="s">
        <v>1615</v>
      </c>
      <c r="H229" s="258" t="s">
        <v>907</v>
      </c>
      <c r="I229" s="365" t="s">
        <v>492</v>
      </c>
      <c r="J229" s="253" t="s">
        <v>2147</v>
      </c>
      <c r="K229" s="372" t="s">
        <v>527</v>
      </c>
      <c r="L229" s="1043"/>
      <c r="M229" s="1043" t="str">
        <f t="shared" si="18"/>
        <v>D1207-73</v>
      </c>
      <c r="N229" s="1043" t="str">
        <f t="shared" si="19"/>
        <v>38</v>
      </c>
      <c r="O229" s="1204"/>
      <c r="P229" s="1204"/>
      <c r="Q229" s="1204"/>
      <c r="R229" s="1204"/>
      <c r="S229" s="1204"/>
      <c r="T229" s="1204"/>
      <c r="U229" s="1204"/>
      <c r="V229" s="1204"/>
      <c r="W229" s="1204"/>
      <c r="X229" s="1204"/>
    </row>
    <row r="230" spans="1:24" s="175" customFormat="1" ht="18" customHeight="1">
      <c r="A230" s="350" t="s">
        <v>2018</v>
      </c>
      <c r="B230" s="253" t="s">
        <v>897</v>
      </c>
      <c r="C230" s="277">
        <v>41101</v>
      </c>
      <c r="D230" s="255">
        <v>44753</v>
      </c>
      <c r="E230" s="389" t="str">
        <f t="shared" ca="1" si="17"/>
        <v>VIGENTE</v>
      </c>
      <c r="F230" s="776" t="str">
        <f t="shared" ca="1" si="20"/>
        <v>OK</v>
      </c>
      <c r="G230" s="253" t="s">
        <v>1615</v>
      </c>
      <c r="H230" s="258" t="s">
        <v>869</v>
      </c>
      <c r="I230" s="365" t="s">
        <v>492</v>
      </c>
      <c r="J230" s="253" t="s">
        <v>2147</v>
      </c>
      <c r="K230" s="372" t="s">
        <v>528</v>
      </c>
      <c r="L230" s="1043"/>
      <c r="M230" s="1043" t="str">
        <f t="shared" si="18"/>
        <v>D1207-73</v>
      </c>
      <c r="N230" s="1043" t="str">
        <f t="shared" si="19"/>
        <v>39</v>
      </c>
      <c r="O230" s="1204"/>
      <c r="P230" s="1204"/>
      <c r="Q230" s="1204"/>
      <c r="R230" s="1204"/>
      <c r="S230" s="1204"/>
      <c r="T230" s="1204"/>
      <c r="U230" s="1204"/>
      <c r="V230" s="1204"/>
      <c r="W230" s="1204"/>
      <c r="X230" s="1204"/>
    </row>
    <row r="231" spans="1:24" s="175" customFormat="1" ht="18" customHeight="1">
      <c r="A231" s="350" t="s">
        <v>2018</v>
      </c>
      <c r="B231" s="253" t="s">
        <v>898</v>
      </c>
      <c r="C231" s="277">
        <v>41101</v>
      </c>
      <c r="D231" s="255">
        <v>44753</v>
      </c>
      <c r="E231" s="389" t="str">
        <f t="shared" ca="1" si="17"/>
        <v>VIGENTE</v>
      </c>
      <c r="F231" s="776" t="str">
        <f t="shared" ca="1" si="20"/>
        <v>OK</v>
      </c>
      <c r="G231" s="253" t="s">
        <v>1615</v>
      </c>
      <c r="H231" s="258" t="s">
        <v>908</v>
      </c>
      <c r="I231" s="365" t="s">
        <v>492</v>
      </c>
      <c r="J231" s="253" t="s">
        <v>2147</v>
      </c>
      <c r="K231" s="372" t="s">
        <v>529</v>
      </c>
      <c r="L231" s="1043"/>
      <c r="M231" s="1043" t="str">
        <f t="shared" si="18"/>
        <v>D1207-73</v>
      </c>
      <c r="N231" s="1043" t="str">
        <f t="shared" si="19"/>
        <v>40</v>
      </c>
      <c r="O231" s="1204"/>
      <c r="P231" s="1204"/>
      <c r="Q231" s="1204"/>
      <c r="R231" s="1204"/>
      <c r="S231" s="1204"/>
      <c r="T231" s="1204"/>
      <c r="U231" s="1204"/>
      <c r="V231" s="1204"/>
      <c r="W231" s="1204"/>
      <c r="X231" s="1204"/>
    </row>
    <row r="232" spans="1:24" s="175" customFormat="1" ht="18" customHeight="1">
      <c r="A232" s="350" t="s">
        <v>2018</v>
      </c>
      <c r="B232" s="253" t="s">
        <v>899</v>
      </c>
      <c r="C232" s="277">
        <v>41101</v>
      </c>
      <c r="D232" s="255">
        <v>44753</v>
      </c>
      <c r="E232" s="389" t="str">
        <f t="shared" ca="1" si="17"/>
        <v>VIGENTE</v>
      </c>
      <c r="F232" s="776" t="str">
        <f t="shared" ca="1" si="20"/>
        <v>OK</v>
      </c>
      <c r="G232" s="253" t="s">
        <v>1615</v>
      </c>
      <c r="H232" s="258" t="s">
        <v>909</v>
      </c>
      <c r="I232" s="365" t="s">
        <v>492</v>
      </c>
      <c r="J232" s="253" t="s">
        <v>2147</v>
      </c>
      <c r="K232" s="372" t="s">
        <v>530</v>
      </c>
      <c r="L232" s="1043"/>
      <c r="M232" s="1043" t="str">
        <f t="shared" si="18"/>
        <v>D1207-73</v>
      </c>
      <c r="N232" s="1043" t="str">
        <f t="shared" si="19"/>
        <v>41</v>
      </c>
      <c r="O232" s="1204"/>
      <c r="P232" s="1204"/>
      <c r="Q232" s="1204"/>
      <c r="R232" s="1204"/>
      <c r="S232" s="1204"/>
      <c r="T232" s="1204"/>
      <c r="U232" s="1204"/>
      <c r="V232" s="1204"/>
      <c r="W232" s="1204"/>
      <c r="X232" s="1204"/>
    </row>
    <row r="233" spans="1:24" s="175" customFormat="1" ht="18" customHeight="1">
      <c r="A233" s="350" t="s">
        <v>2018</v>
      </c>
      <c r="B233" s="253" t="s">
        <v>900</v>
      </c>
      <c r="C233" s="277">
        <v>41101</v>
      </c>
      <c r="D233" s="255">
        <v>44753</v>
      </c>
      <c r="E233" s="389" t="str">
        <f t="shared" ca="1" si="17"/>
        <v>VIGENTE</v>
      </c>
      <c r="F233" s="776" t="str">
        <f t="shared" ca="1" si="20"/>
        <v>OK</v>
      </c>
      <c r="G233" s="253" t="s">
        <v>1615</v>
      </c>
      <c r="H233" s="258" t="s">
        <v>870</v>
      </c>
      <c r="I233" s="365" t="s">
        <v>492</v>
      </c>
      <c r="J233" s="253" t="s">
        <v>2147</v>
      </c>
      <c r="K233" s="372" t="s">
        <v>531</v>
      </c>
      <c r="L233" s="1043"/>
      <c r="M233" s="1043" t="str">
        <f t="shared" si="18"/>
        <v>D1207-73</v>
      </c>
      <c r="N233" s="1043" t="str">
        <f t="shared" si="19"/>
        <v>42</v>
      </c>
      <c r="O233" s="1204"/>
      <c r="P233" s="1204"/>
      <c r="Q233" s="1204"/>
      <c r="R233" s="1204"/>
      <c r="S233" s="1204"/>
      <c r="T233" s="1204"/>
      <c r="U233" s="1204"/>
      <c r="V233" s="1204"/>
      <c r="W233" s="1204"/>
      <c r="X233" s="1204"/>
    </row>
    <row r="234" spans="1:24" s="175" customFormat="1" ht="23.25" customHeight="1">
      <c r="A234" s="350" t="s">
        <v>2018</v>
      </c>
      <c r="B234" s="253" t="s">
        <v>4925</v>
      </c>
      <c r="C234" s="277">
        <v>41101</v>
      </c>
      <c r="D234" s="255">
        <v>44753</v>
      </c>
      <c r="E234" s="389" t="str">
        <f t="shared" ref="E234:E240" ca="1" si="21">IF(D234&lt;=$T$2,"CADUCADO","VIGENTE")</f>
        <v>VIGENTE</v>
      </c>
      <c r="F234" s="776" t="str">
        <f t="shared" ref="F234:F240" ca="1" si="22">IF($T$2&gt;=(EDATE(D234,-3)),"ALERTA","OK")</f>
        <v>OK</v>
      </c>
      <c r="G234" s="253" t="s">
        <v>1615</v>
      </c>
      <c r="H234" s="258" t="s">
        <v>4918</v>
      </c>
      <c r="I234" s="365" t="s">
        <v>492</v>
      </c>
      <c r="J234" s="253" t="s">
        <v>821</v>
      </c>
      <c r="K234" s="937">
        <v>920660</v>
      </c>
      <c r="L234" s="1043"/>
      <c r="M234" s="1043"/>
      <c r="N234" s="1043"/>
      <c r="O234" s="1204"/>
      <c r="P234" s="1204"/>
      <c r="Q234" s="1204"/>
      <c r="R234" s="1204"/>
      <c r="S234" s="1204"/>
      <c r="T234" s="1204"/>
      <c r="U234" s="1204"/>
      <c r="V234" s="1204"/>
      <c r="W234" s="1204"/>
      <c r="X234" s="1204"/>
    </row>
    <row r="235" spans="1:24" s="175" customFormat="1" ht="30" customHeight="1">
      <c r="A235" s="350" t="s">
        <v>2018</v>
      </c>
      <c r="B235" s="253" t="s">
        <v>4926</v>
      </c>
      <c r="C235" s="277">
        <v>41101</v>
      </c>
      <c r="D235" s="255">
        <v>44753</v>
      </c>
      <c r="E235" s="389" t="str">
        <f t="shared" ca="1" si="21"/>
        <v>VIGENTE</v>
      </c>
      <c r="F235" s="776" t="str">
        <f t="shared" ca="1" si="22"/>
        <v>OK</v>
      </c>
      <c r="G235" s="253" t="s">
        <v>1615</v>
      </c>
      <c r="H235" s="258" t="s">
        <v>4919</v>
      </c>
      <c r="I235" s="365" t="s">
        <v>492</v>
      </c>
      <c r="J235" s="253" t="s">
        <v>821</v>
      </c>
      <c r="K235" s="937">
        <v>921590</v>
      </c>
      <c r="L235" s="1043"/>
      <c r="M235" s="1043"/>
      <c r="N235" s="1043"/>
      <c r="O235" s="1204"/>
      <c r="P235" s="1204"/>
      <c r="Q235" s="1204"/>
      <c r="R235" s="1204"/>
      <c r="S235" s="1204"/>
      <c r="T235" s="1204"/>
      <c r="U235" s="1204"/>
      <c r="V235" s="1204"/>
      <c r="W235" s="1204"/>
      <c r="X235" s="1204"/>
    </row>
    <row r="236" spans="1:24" s="175" customFormat="1" ht="21.75" customHeight="1">
      <c r="A236" s="350" t="s">
        <v>2018</v>
      </c>
      <c r="B236" s="253" t="s">
        <v>4927</v>
      </c>
      <c r="C236" s="277">
        <v>41101</v>
      </c>
      <c r="D236" s="255">
        <v>44753</v>
      </c>
      <c r="E236" s="389" t="str">
        <f t="shared" ca="1" si="21"/>
        <v>VIGENTE</v>
      </c>
      <c r="F236" s="776" t="str">
        <f t="shared" ca="1" si="22"/>
        <v>OK</v>
      </c>
      <c r="G236" s="253" t="s">
        <v>1615</v>
      </c>
      <c r="H236" s="258" t="s">
        <v>4920</v>
      </c>
      <c r="I236" s="365" t="s">
        <v>492</v>
      </c>
      <c r="J236" s="253" t="s">
        <v>821</v>
      </c>
      <c r="K236" s="937">
        <v>920900</v>
      </c>
      <c r="L236" s="1043"/>
      <c r="M236" s="1043"/>
      <c r="N236" s="1043"/>
      <c r="O236" s="1204"/>
      <c r="P236" s="1204"/>
      <c r="Q236" s="1204"/>
      <c r="R236" s="1204"/>
      <c r="S236" s="1204"/>
      <c r="T236" s="1204"/>
      <c r="U236" s="1204"/>
      <c r="V236" s="1204"/>
      <c r="W236" s="1204"/>
      <c r="X236" s="1204"/>
    </row>
    <row r="237" spans="1:24" s="175" customFormat="1" ht="31.5" customHeight="1">
      <c r="A237" s="350" t="s">
        <v>2018</v>
      </c>
      <c r="B237" s="253" t="s">
        <v>4928</v>
      </c>
      <c r="C237" s="277">
        <v>41101</v>
      </c>
      <c r="D237" s="255">
        <v>44753</v>
      </c>
      <c r="E237" s="389" t="str">
        <f t="shared" ca="1" si="21"/>
        <v>VIGENTE</v>
      </c>
      <c r="F237" s="776" t="str">
        <f t="shared" ca="1" si="22"/>
        <v>OK</v>
      </c>
      <c r="G237" s="253" t="s">
        <v>1615</v>
      </c>
      <c r="H237" s="258" t="s">
        <v>4921</v>
      </c>
      <c r="I237" s="365" t="s">
        <v>492</v>
      </c>
      <c r="J237" s="253" t="s">
        <v>821</v>
      </c>
      <c r="K237" s="937">
        <v>921670</v>
      </c>
      <c r="L237" s="1043"/>
      <c r="M237" s="1043"/>
      <c r="N237" s="1043"/>
      <c r="O237" s="1204"/>
      <c r="P237" s="1204"/>
      <c r="Q237" s="1204"/>
      <c r="R237" s="1204"/>
      <c r="S237" s="1204"/>
      <c r="T237" s="1204"/>
      <c r="U237" s="1204"/>
      <c r="V237" s="1204"/>
      <c r="W237" s="1204"/>
      <c r="X237" s="1204"/>
    </row>
    <row r="238" spans="1:24" s="175" customFormat="1" ht="18" customHeight="1">
      <c r="A238" s="350" t="s">
        <v>2018</v>
      </c>
      <c r="B238" s="253" t="s">
        <v>4929</v>
      </c>
      <c r="C238" s="277">
        <v>41101</v>
      </c>
      <c r="D238" s="255">
        <v>44753</v>
      </c>
      <c r="E238" s="389" t="str">
        <f t="shared" ca="1" si="21"/>
        <v>VIGENTE</v>
      </c>
      <c r="F238" s="776" t="str">
        <f t="shared" ca="1" si="22"/>
        <v>OK</v>
      </c>
      <c r="G238" s="253" t="s">
        <v>1615</v>
      </c>
      <c r="H238" s="258" t="s">
        <v>4922</v>
      </c>
      <c r="I238" s="365" t="s">
        <v>492</v>
      </c>
      <c r="J238" s="253" t="s">
        <v>821</v>
      </c>
      <c r="K238" s="937">
        <v>921530</v>
      </c>
      <c r="L238" s="1043"/>
      <c r="M238" s="1043"/>
      <c r="N238" s="1043"/>
      <c r="O238" s="1204"/>
      <c r="P238" s="1204"/>
      <c r="Q238" s="1204"/>
      <c r="R238" s="1204"/>
      <c r="S238" s="1204"/>
      <c r="T238" s="1204"/>
      <c r="U238" s="1204"/>
      <c r="V238" s="1204"/>
      <c r="W238" s="1204"/>
      <c r="X238" s="1204"/>
    </row>
    <row r="239" spans="1:24" s="175" customFormat="1" ht="18" customHeight="1">
      <c r="A239" s="350" t="s">
        <v>2018</v>
      </c>
      <c r="B239" s="253" t="s">
        <v>4930</v>
      </c>
      <c r="C239" s="277">
        <v>41101</v>
      </c>
      <c r="D239" s="255">
        <v>44753</v>
      </c>
      <c r="E239" s="389" t="str">
        <f t="shared" ca="1" si="21"/>
        <v>VIGENTE</v>
      </c>
      <c r="F239" s="776" t="str">
        <f t="shared" ca="1" si="22"/>
        <v>OK</v>
      </c>
      <c r="G239" s="253" t="s">
        <v>1615</v>
      </c>
      <c r="H239" s="258" t="s">
        <v>4923</v>
      </c>
      <c r="I239" s="365" t="s">
        <v>492</v>
      </c>
      <c r="J239" s="253" t="s">
        <v>821</v>
      </c>
      <c r="K239" s="937">
        <v>921440</v>
      </c>
      <c r="L239" s="1043"/>
      <c r="M239" s="1043"/>
      <c r="N239" s="1043"/>
      <c r="O239" s="1204"/>
      <c r="P239" s="1204"/>
      <c r="Q239" s="1204"/>
      <c r="R239" s="1204"/>
      <c r="S239" s="1204"/>
      <c r="T239" s="1204"/>
      <c r="U239" s="1204"/>
      <c r="V239" s="1204"/>
      <c r="W239" s="1204"/>
      <c r="X239" s="1204"/>
    </row>
    <row r="240" spans="1:24" s="175" customFormat="1" ht="18" customHeight="1">
      <c r="A240" s="350" t="s">
        <v>2018</v>
      </c>
      <c r="B240" s="253" t="s">
        <v>4931</v>
      </c>
      <c r="C240" s="277">
        <v>41101</v>
      </c>
      <c r="D240" s="255">
        <v>44753</v>
      </c>
      <c r="E240" s="389" t="str">
        <f t="shared" ca="1" si="21"/>
        <v>VIGENTE</v>
      </c>
      <c r="F240" s="776" t="str">
        <f t="shared" ca="1" si="22"/>
        <v>OK</v>
      </c>
      <c r="G240" s="253" t="s">
        <v>1615</v>
      </c>
      <c r="H240" s="258" t="s">
        <v>4924</v>
      </c>
      <c r="I240" s="365" t="s">
        <v>492</v>
      </c>
      <c r="J240" s="253" t="s">
        <v>821</v>
      </c>
      <c r="K240" s="937">
        <v>921110</v>
      </c>
      <c r="L240" s="1043"/>
      <c r="M240" s="1043"/>
      <c r="N240" s="1043"/>
      <c r="O240" s="1204"/>
      <c r="P240" s="1204"/>
      <c r="Q240" s="1204"/>
      <c r="R240" s="1204"/>
      <c r="S240" s="1204"/>
      <c r="T240" s="1204"/>
      <c r="U240" s="1204"/>
      <c r="V240" s="1204"/>
      <c r="W240" s="1204"/>
      <c r="X240" s="1204"/>
    </row>
    <row r="241" spans="1:24" s="175" customFormat="1" ht="27.75" customHeight="1">
      <c r="A241" s="350" t="s">
        <v>2017</v>
      </c>
      <c r="B241" s="253" t="s">
        <v>279</v>
      </c>
      <c r="C241" s="277">
        <v>41137</v>
      </c>
      <c r="D241" s="389">
        <v>44774</v>
      </c>
      <c r="E241" s="389" t="str">
        <f t="shared" ca="1" si="17"/>
        <v>VIGENTE</v>
      </c>
      <c r="F241" s="776" t="str">
        <f t="shared" ca="1" si="20"/>
        <v>OK</v>
      </c>
      <c r="G241" s="253" t="s">
        <v>1615</v>
      </c>
      <c r="H241" s="365" t="s">
        <v>280</v>
      </c>
      <c r="I241" s="365" t="s">
        <v>281</v>
      </c>
      <c r="J241" s="253"/>
      <c r="K241" s="372" t="s">
        <v>282</v>
      </c>
      <c r="L241" s="1043"/>
      <c r="M241" s="1043" t="str">
        <f>IF(ISNUMBER(FIND("/",$B233,1)),MID($B233,1,FIND("/",$B233,1)-1),$B233)</f>
        <v>D1207-73</v>
      </c>
      <c r="N241" s="1043" t="str">
        <f>IF(ISNUMBER(FIND("/",$B233,1)),MID($B233,FIND("/",$B233,1)+1,LEN($B233)),"")</f>
        <v>43</v>
      </c>
      <c r="O241" s="1204"/>
      <c r="P241" s="1204"/>
      <c r="Q241" s="1204"/>
      <c r="R241" s="1204"/>
      <c r="S241" s="1204"/>
      <c r="T241" s="1204"/>
      <c r="U241" s="1204"/>
      <c r="V241" s="1204"/>
      <c r="W241" s="1204"/>
      <c r="X241" s="1204"/>
    </row>
    <row r="242" spans="1:24" s="175" customFormat="1" ht="30">
      <c r="A242" s="350" t="s">
        <v>2017</v>
      </c>
      <c r="B242" s="253" t="s">
        <v>340</v>
      </c>
      <c r="C242" s="277">
        <v>41187</v>
      </c>
      <c r="D242" s="389">
        <v>44839</v>
      </c>
      <c r="E242" s="389" t="str">
        <f t="shared" ca="1" si="17"/>
        <v>VIGENTE</v>
      </c>
      <c r="F242" s="776" t="str">
        <f t="shared" ca="1" si="20"/>
        <v>OK</v>
      </c>
      <c r="G242" s="253" t="s">
        <v>1615</v>
      </c>
      <c r="H242" s="258" t="s">
        <v>350</v>
      </c>
      <c r="I242" s="278" t="s">
        <v>349</v>
      </c>
      <c r="J242" s="253" t="s">
        <v>347</v>
      </c>
      <c r="K242" s="372" t="s">
        <v>351</v>
      </c>
      <c r="L242" s="1043"/>
      <c r="M242" s="1043" t="str">
        <f t="shared" si="18"/>
        <v>D1208-99</v>
      </c>
      <c r="N242" s="1043" t="str">
        <f t="shared" si="19"/>
        <v/>
      </c>
      <c r="O242" s="1204"/>
      <c r="P242" s="1204"/>
      <c r="Q242" s="1204"/>
      <c r="R242" s="1204"/>
      <c r="S242" s="1204"/>
      <c r="T242" s="1204"/>
      <c r="U242" s="1204"/>
      <c r="V242" s="1204"/>
      <c r="W242" s="1204"/>
      <c r="X242" s="1204"/>
    </row>
    <row r="243" spans="1:24" s="175" customFormat="1" ht="30">
      <c r="A243" s="350" t="s">
        <v>2017</v>
      </c>
      <c r="B243" s="253" t="s">
        <v>341</v>
      </c>
      <c r="C243" s="277">
        <v>41187</v>
      </c>
      <c r="D243" s="389">
        <v>44839</v>
      </c>
      <c r="E243" s="389" t="str">
        <f t="shared" ca="1" si="17"/>
        <v>VIGENTE</v>
      </c>
      <c r="F243" s="776" t="str">
        <f t="shared" ca="1" si="20"/>
        <v>OK</v>
      </c>
      <c r="G243" s="253" t="s">
        <v>1615</v>
      </c>
      <c r="H243" s="258" t="s">
        <v>346</v>
      </c>
      <c r="I243" s="278" t="s">
        <v>345</v>
      </c>
      <c r="J243" s="253" t="s">
        <v>347</v>
      </c>
      <c r="K243" s="372" t="s">
        <v>348</v>
      </c>
      <c r="L243" s="1043"/>
      <c r="M243" s="1043" t="str">
        <f t="shared" si="18"/>
        <v>D1210-141</v>
      </c>
      <c r="N243" s="1043" t="str">
        <f t="shared" si="19"/>
        <v/>
      </c>
      <c r="O243" s="1204"/>
      <c r="P243" s="1204"/>
      <c r="Q243" s="1204"/>
      <c r="R243" s="1204"/>
      <c r="S243" s="1204"/>
      <c r="T243" s="1204"/>
      <c r="U243" s="1204"/>
      <c r="V243" s="1204"/>
      <c r="W243" s="1204"/>
      <c r="X243" s="1204"/>
    </row>
    <row r="244" spans="1:24" s="175" customFormat="1" ht="30">
      <c r="A244" s="350" t="s">
        <v>2017</v>
      </c>
      <c r="B244" s="253" t="s">
        <v>342</v>
      </c>
      <c r="C244" s="277">
        <v>41187</v>
      </c>
      <c r="D244" s="389">
        <v>44839</v>
      </c>
      <c r="E244" s="389" t="str">
        <f t="shared" ca="1" si="17"/>
        <v>VIGENTE</v>
      </c>
      <c r="F244" s="776" t="str">
        <f t="shared" ca="1" si="20"/>
        <v>OK</v>
      </c>
      <c r="G244" s="253" t="s">
        <v>1615</v>
      </c>
      <c r="H244" s="258" t="s">
        <v>352</v>
      </c>
      <c r="I244" s="258" t="s">
        <v>353</v>
      </c>
      <c r="J244" s="253" t="s">
        <v>354</v>
      </c>
      <c r="K244" s="372" t="s">
        <v>355</v>
      </c>
      <c r="L244" s="1043"/>
      <c r="M244" s="1043" t="str">
        <f t="shared" si="18"/>
        <v>D1210-142</v>
      </c>
      <c r="N244" s="1043" t="str">
        <f t="shared" si="19"/>
        <v/>
      </c>
      <c r="O244" s="1204"/>
      <c r="P244" s="1204"/>
      <c r="Q244" s="1204"/>
      <c r="R244" s="1204"/>
      <c r="S244" s="1204"/>
      <c r="T244" s="1204"/>
      <c r="U244" s="1204"/>
      <c r="V244" s="1204"/>
      <c r="W244" s="1204"/>
      <c r="X244" s="1204"/>
    </row>
    <row r="245" spans="1:24" s="175" customFormat="1" ht="30">
      <c r="A245" s="350" t="s">
        <v>2017</v>
      </c>
      <c r="B245" s="253" t="s">
        <v>343</v>
      </c>
      <c r="C245" s="277">
        <v>41187</v>
      </c>
      <c r="D245" s="389">
        <v>44839</v>
      </c>
      <c r="E245" s="389" t="str">
        <f t="shared" ca="1" si="17"/>
        <v>VIGENTE</v>
      </c>
      <c r="F245" s="776" t="str">
        <f t="shared" ca="1" si="20"/>
        <v>OK</v>
      </c>
      <c r="G245" s="253" t="s">
        <v>1615</v>
      </c>
      <c r="H245" s="258" t="s">
        <v>358</v>
      </c>
      <c r="I245" s="258" t="s">
        <v>357</v>
      </c>
      <c r="J245" s="253" t="s">
        <v>356</v>
      </c>
      <c r="K245" s="372" t="s">
        <v>359</v>
      </c>
      <c r="L245" s="1043"/>
      <c r="M245" s="1043" t="str">
        <f t="shared" si="18"/>
        <v>D1210-143</v>
      </c>
      <c r="N245" s="1043" t="str">
        <f t="shared" si="19"/>
        <v/>
      </c>
      <c r="O245" s="1204"/>
      <c r="P245" s="1204"/>
      <c r="Q245" s="1204"/>
      <c r="R245" s="1204"/>
      <c r="S245" s="1204"/>
      <c r="T245" s="1204"/>
      <c r="U245" s="1204"/>
      <c r="V245" s="1204"/>
      <c r="W245" s="1204"/>
      <c r="X245" s="1204"/>
    </row>
    <row r="246" spans="1:24" s="175" customFormat="1" ht="30">
      <c r="A246" s="350" t="s">
        <v>2017</v>
      </c>
      <c r="B246" s="253" t="s">
        <v>344</v>
      </c>
      <c r="C246" s="277">
        <v>41187</v>
      </c>
      <c r="D246" s="389">
        <v>44839</v>
      </c>
      <c r="E246" s="389" t="str">
        <f t="shared" ca="1" si="17"/>
        <v>VIGENTE</v>
      </c>
      <c r="F246" s="776" t="str">
        <f t="shared" ca="1" si="20"/>
        <v>OK</v>
      </c>
      <c r="G246" s="253" t="s">
        <v>1615</v>
      </c>
      <c r="H246" s="258" t="s">
        <v>360</v>
      </c>
      <c r="I246" s="258" t="s">
        <v>361</v>
      </c>
      <c r="J246" s="253" t="s">
        <v>356</v>
      </c>
      <c r="K246" s="372" t="s">
        <v>362</v>
      </c>
      <c r="L246" s="1043"/>
      <c r="M246" s="1043" t="str">
        <f t="shared" si="18"/>
        <v>D1210-144</v>
      </c>
      <c r="N246" s="1043" t="str">
        <f t="shared" si="19"/>
        <v/>
      </c>
      <c r="O246" s="1204"/>
      <c r="P246" s="1204"/>
      <c r="Q246" s="1204"/>
      <c r="R246" s="1204"/>
      <c r="S246" s="1204"/>
      <c r="T246" s="1204"/>
      <c r="U246" s="1204"/>
      <c r="V246" s="1204"/>
      <c r="W246" s="1204"/>
      <c r="X246" s="1204"/>
    </row>
    <row r="247" spans="1:24" s="175" customFormat="1" ht="30">
      <c r="A247" s="350" t="s">
        <v>2017</v>
      </c>
      <c r="B247" s="253" t="s">
        <v>400</v>
      </c>
      <c r="C247" s="277">
        <v>41220</v>
      </c>
      <c r="D247" s="389">
        <v>44872</v>
      </c>
      <c r="E247" s="389" t="str">
        <f t="shared" ca="1" si="17"/>
        <v>VIGENTE</v>
      </c>
      <c r="F247" s="776" t="str">
        <f t="shared" ca="1" si="20"/>
        <v>OK</v>
      </c>
      <c r="G247" s="253" t="s">
        <v>1615</v>
      </c>
      <c r="H247" s="258" t="s">
        <v>402</v>
      </c>
      <c r="I247" s="278" t="s">
        <v>398</v>
      </c>
      <c r="J247" s="253" t="s">
        <v>399</v>
      </c>
      <c r="K247" s="372" t="s">
        <v>401</v>
      </c>
      <c r="L247" s="1043"/>
      <c r="M247" s="1043" t="str">
        <f t="shared" si="18"/>
        <v>D1210-145</v>
      </c>
      <c r="N247" s="1043" t="str">
        <f t="shared" si="19"/>
        <v/>
      </c>
      <c r="O247" s="1204"/>
      <c r="P247" s="1204"/>
      <c r="Q247" s="1204"/>
      <c r="R247" s="1204"/>
      <c r="S247" s="1204"/>
      <c r="T247" s="1204"/>
      <c r="U247" s="1204"/>
      <c r="V247" s="1204"/>
      <c r="W247" s="1204"/>
      <c r="X247" s="1204"/>
    </row>
    <row r="248" spans="1:24" s="175" customFormat="1" ht="30">
      <c r="A248" s="350" t="s">
        <v>2017</v>
      </c>
      <c r="B248" s="253" t="s">
        <v>2139</v>
      </c>
      <c r="C248" s="277">
        <v>41221</v>
      </c>
      <c r="D248" s="389">
        <v>44873</v>
      </c>
      <c r="E248" s="389" t="str">
        <f t="shared" ca="1" si="17"/>
        <v>VIGENTE</v>
      </c>
      <c r="F248" s="776" t="str">
        <f t="shared" ca="1" si="20"/>
        <v>OK</v>
      </c>
      <c r="G248" s="253" t="s">
        <v>1615</v>
      </c>
      <c r="H248" s="258" t="s">
        <v>403</v>
      </c>
      <c r="I248" s="278" t="s">
        <v>404</v>
      </c>
      <c r="J248" s="253" t="s">
        <v>399</v>
      </c>
      <c r="K248" s="372" t="s">
        <v>405</v>
      </c>
      <c r="L248" s="1043"/>
      <c r="M248" s="1043" t="str">
        <f t="shared" si="18"/>
        <v>D1211-148</v>
      </c>
      <c r="N248" s="1043" t="str">
        <f t="shared" si="19"/>
        <v/>
      </c>
      <c r="O248" s="1204"/>
      <c r="P248" s="1204"/>
      <c r="Q248" s="1204"/>
      <c r="R248" s="1204"/>
      <c r="S248" s="1204"/>
      <c r="T248" s="1204"/>
      <c r="U248" s="1204"/>
      <c r="V248" s="1204"/>
      <c r="W248" s="1204"/>
      <c r="X248" s="1204"/>
    </row>
    <row r="249" spans="1:24" s="175" customFormat="1" ht="30">
      <c r="A249" s="350" t="s">
        <v>2017</v>
      </c>
      <c r="B249" s="253" t="s">
        <v>397</v>
      </c>
      <c r="C249" s="277">
        <v>41220</v>
      </c>
      <c r="D249" s="389">
        <v>44872</v>
      </c>
      <c r="E249" s="389" t="str">
        <f t="shared" ca="1" si="17"/>
        <v>VIGENTE</v>
      </c>
      <c r="F249" s="776" t="str">
        <f t="shared" ca="1" si="20"/>
        <v>OK</v>
      </c>
      <c r="G249" s="253" t="s">
        <v>1615</v>
      </c>
      <c r="H249" s="365" t="s">
        <v>396</v>
      </c>
      <c r="I249" s="365" t="s">
        <v>394</v>
      </c>
      <c r="J249" s="253" t="s">
        <v>347</v>
      </c>
      <c r="K249" s="372" t="s">
        <v>395</v>
      </c>
      <c r="L249" s="1043"/>
      <c r="M249" s="1043" t="str">
        <f t="shared" si="18"/>
        <v>D1211-149</v>
      </c>
      <c r="N249" s="1043" t="str">
        <f t="shared" si="19"/>
        <v/>
      </c>
      <c r="O249" s="1204"/>
      <c r="P249" s="1204"/>
      <c r="Q249" s="1204"/>
      <c r="R249" s="1204"/>
      <c r="S249" s="1204"/>
      <c r="T249" s="1204"/>
      <c r="U249" s="1204"/>
      <c r="V249" s="1204"/>
      <c r="W249" s="1204"/>
      <c r="X249" s="1204"/>
    </row>
    <row r="250" spans="1:24" s="175" customFormat="1" ht="30">
      <c r="A250" s="350" t="s">
        <v>2017</v>
      </c>
      <c r="B250" s="253" t="s">
        <v>389</v>
      </c>
      <c r="C250" s="277">
        <v>41220</v>
      </c>
      <c r="D250" s="389">
        <v>44872</v>
      </c>
      <c r="E250" s="389" t="str">
        <f t="shared" ca="1" si="17"/>
        <v>VIGENTE</v>
      </c>
      <c r="F250" s="776" t="str">
        <f t="shared" ca="1" si="20"/>
        <v>OK</v>
      </c>
      <c r="G250" s="253" t="s">
        <v>1615</v>
      </c>
      <c r="H250" s="258" t="s">
        <v>390</v>
      </c>
      <c r="I250" s="278" t="s">
        <v>391</v>
      </c>
      <c r="J250" s="253" t="s">
        <v>393</v>
      </c>
      <c r="K250" s="362" t="s">
        <v>392</v>
      </c>
      <c r="L250" s="1043"/>
      <c r="M250" s="1043" t="str">
        <f t="shared" si="18"/>
        <v>D1211-150</v>
      </c>
      <c r="N250" s="1043" t="str">
        <f t="shared" si="19"/>
        <v/>
      </c>
      <c r="O250" s="1204"/>
      <c r="P250" s="1204"/>
      <c r="Q250" s="1204"/>
      <c r="R250" s="1204"/>
      <c r="S250" s="1204"/>
      <c r="T250" s="1204"/>
      <c r="U250" s="1204"/>
      <c r="V250" s="1204"/>
      <c r="W250" s="1204"/>
      <c r="X250" s="1204"/>
    </row>
    <row r="251" spans="1:24" s="175" customFormat="1" ht="30">
      <c r="A251" s="350" t="s">
        <v>2017</v>
      </c>
      <c r="B251" s="253" t="s">
        <v>387</v>
      </c>
      <c r="C251" s="277">
        <v>41220</v>
      </c>
      <c r="D251" s="389">
        <v>44872</v>
      </c>
      <c r="E251" s="389" t="str">
        <f t="shared" ca="1" si="17"/>
        <v>VIGENTE</v>
      </c>
      <c r="F251" s="776" t="str">
        <f t="shared" ca="1" si="20"/>
        <v>OK</v>
      </c>
      <c r="G251" s="253" t="s">
        <v>1615</v>
      </c>
      <c r="H251" s="258" t="s">
        <v>383</v>
      </c>
      <c r="I251" s="278" t="s">
        <v>384</v>
      </c>
      <c r="J251" s="253" t="s">
        <v>385</v>
      </c>
      <c r="K251" s="372" t="s">
        <v>386</v>
      </c>
      <c r="L251" s="1043"/>
      <c r="M251" s="1043" t="str">
        <f t="shared" si="18"/>
        <v>D1211-151</v>
      </c>
      <c r="N251" s="1043" t="str">
        <f t="shared" si="19"/>
        <v/>
      </c>
      <c r="O251" s="1204"/>
      <c r="P251" s="1204"/>
      <c r="Q251" s="1204"/>
      <c r="R251" s="1204"/>
      <c r="S251" s="1204"/>
      <c r="T251" s="1204"/>
      <c r="U251" s="1204"/>
      <c r="V251" s="1204"/>
      <c r="W251" s="1204"/>
      <c r="X251" s="1204"/>
    </row>
    <row r="252" spans="1:24" s="175" customFormat="1" ht="30">
      <c r="A252" s="350" t="s">
        <v>2017</v>
      </c>
      <c r="B252" s="386" t="s">
        <v>64</v>
      </c>
      <c r="C252" s="277">
        <v>41284</v>
      </c>
      <c r="D252" s="389">
        <v>44927</v>
      </c>
      <c r="E252" s="389" t="str">
        <f t="shared" ca="1" si="17"/>
        <v>VIGENTE</v>
      </c>
      <c r="F252" s="776" t="str">
        <f t="shared" ca="1" si="20"/>
        <v>OK</v>
      </c>
      <c r="G252" s="253" t="s">
        <v>1615</v>
      </c>
      <c r="H252" s="258" t="s">
        <v>537</v>
      </c>
      <c r="I252" s="258" t="s">
        <v>63</v>
      </c>
      <c r="J252" s="253" t="s">
        <v>65</v>
      </c>
      <c r="K252" s="372" t="s">
        <v>66</v>
      </c>
      <c r="L252" s="1043"/>
      <c r="M252" s="1043" t="str">
        <f t="shared" si="18"/>
        <v>D1211-152</v>
      </c>
      <c r="N252" s="1043" t="str">
        <f t="shared" si="19"/>
        <v/>
      </c>
      <c r="O252" s="1204"/>
      <c r="P252" s="1204"/>
      <c r="Q252" s="1204"/>
      <c r="R252" s="1204"/>
      <c r="S252" s="1204"/>
      <c r="T252" s="1204"/>
      <c r="U252" s="1204"/>
      <c r="V252" s="1204"/>
      <c r="W252" s="1204"/>
      <c r="X252" s="1204"/>
    </row>
    <row r="253" spans="1:24" s="175" customFormat="1" ht="30">
      <c r="A253" s="350" t="s">
        <v>2017</v>
      </c>
      <c r="B253" s="253" t="s">
        <v>82</v>
      </c>
      <c r="C253" s="277">
        <v>41311</v>
      </c>
      <c r="D253" s="389">
        <v>44958</v>
      </c>
      <c r="E253" s="389" t="str">
        <f t="shared" ca="1" si="17"/>
        <v>VIGENTE</v>
      </c>
      <c r="F253" s="776" t="str">
        <f t="shared" ca="1" si="20"/>
        <v>OK</v>
      </c>
      <c r="G253" s="253" t="s">
        <v>1615</v>
      </c>
      <c r="H253" s="258" t="s">
        <v>83</v>
      </c>
      <c r="I253" s="278" t="s">
        <v>84</v>
      </c>
      <c r="J253" s="253" t="s">
        <v>85</v>
      </c>
      <c r="K253" s="372" t="s">
        <v>1847</v>
      </c>
      <c r="L253" s="1043"/>
      <c r="M253" s="1043" t="str">
        <f t="shared" si="18"/>
        <v>D1301-03</v>
      </c>
      <c r="N253" s="1043" t="str">
        <f t="shared" si="19"/>
        <v/>
      </c>
      <c r="O253" s="1204"/>
      <c r="P253" s="1204"/>
      <c r="Q253" s="1204"/>
      <c r="R253" s="1204"/>
      <c r="S253" s="1204"/>
      <c r="T253" s="1204"/>
      <c r="U253" s="1204"/>
      <c r="V253" s="1204"/>
      <c r="W253" s="1204"/>
      <c r="X253" s="1204"/>
    </row>
    <row r="254" spans="1:24" s="175" customFormat="1" ht="30">
      <c r="A254" s="350" t="s">
        <v>2017</v>
      </c>
      <c r="B254" s="253" t="s">
        <v>86</v>
      </c>
      <c r="C254" s="277">
        <v>41311</v>
      </c>
      <c r="D254" s="389">
        <v>44958</v>
      </c>
      <c r="E254" s="389" t="str">
        <f t="shared" ca="1" si="17"/>
        <v>VIGENTE</v>
      </c>
      <c r="F254" s="776" t="str">
        <f t="shared" ca="1" si="20"/>
        <v>OK</v>
      </c>
      <c r="G254" s="253" t="s">
        <v>1615</v>
      </c>
      <c r="H254" s="258" t="s">
        <v>88</v>
      </c>
      <c r="I254" s="278" t="s">
        <v>89</v>
      </c>
      <c r="J254" s="253" t="s">
        <v>85</v>
      </c>
      <c r="K254" s="372" t="s">
        <v>1848</v>
      </c>
      <c r="L254" s="1043"/>
      <c r="M254" s="1043" t="str">
        <f t="shared" si="18"/>
        <v>D1302-09</v>
      </c>
      <c r="N254" s="1043" t="str">
        <f t="shared" si="19"/>
        <v/>
      </c>
      <c r="O254" s="1204"/>
      <c r="P254" s="1204"/>
      <c r="Q254" s="1204"/>
      <c r="R254" s="1204"/>
      <c r="S254" s="1204"/>
      <c r="T254" s="1204"/>
      <c r="U254" s="1204"/>
      <c r="V254" s="1204"/>
      <c r="W254" s="1204"/>
      <c r="X254" s="1204"/>
    </row>
    <row r="255" spans="1:24" s="175" customFormat="1" ht="30">
      <c r="A255" s="350" t="s">
        <v>2017</v>
      </c>
      <c r="B255" s="253" t="s">
        <v>87</v>
      </c>
      <c r="C255" s="277">
        <v>41311</v>
      </c>
      <c r="D255" s="389">
        <v>44958</v>
      </c>
      <c r="E255" s="389" t="str">
        <f t="shared" ca="1" si="17"/>
        <v>VIGENTE</v>
      </c>
      <c r="F255" s="776" t="str">
        <f t="shared" ca="1" si="20"/>
        <v>OK</v>
      </c>
      <c r="G255" s="253" t="s">
        <v>1615</v>
      </c>
      <c r="H255" s="258" t="s">
        <v>90</v>
      </c>
      <c r="I255" s="278" t="s">
        <v>91</v>
      </c>
      <c r="J255" s="253" t="s">
        <v>93</v>
      </c>
      <c r="K255" s="372" t="s">
        <v>92</v>
      </c>
      <c r="L255" s="1043"/>
      <c r="M255" s="1043" t="str">
        <f t="shared" si="18"/>
        <v>D1302-10</v>
      </c>
      <c r="N255" s="1043" t="str">
        <f t="shared" si="19"/>
        <v/>
      </c>
      <c r="O255" s="1204"/>
      <c r="P255" s="1204"/>
      <c r="Q255" s="1204"/>
      <c r="R255" s="1204"/>
      <c r="S255" s="1204"/>
      <c r="T255" s="1204"/>
      <c r="U255" s="1204"/>
      <c r="V255" s="1204"/>
      <c r="W255" s="1204"/>
      <c r="X255" s="1204"/>
    </row>
    <row r="256" spans="1:24" s="175" customFormat="1" ht="30">
      <c r="A256" s="350" t="s">
        <v>2017</v>
      </c>
      <c r="B256" s="253" t="s">
        <v>136</v>
      </c>
      <c r="C256" s="277">
        <v>41345</v>
      </c>
      <c r="D256" s="389">
        <v>44997</v>
      </c>
      <c r="E256" s="389" t="str">
        <f t="shared" ca="1" si="17"/>
        <v>VIGENTE</v>
      </c>
      <c r="F256" s="776" t="str">
        <f t="shared" ca="1" si="20"/>
        <v>OK</v>
      </c>
      <c r="G256" s="253" t="s">
        <v>1615</v>
      </c>
      <c r="H256" s="258" t="s">
        <v>138</v>
      </c>
      <c r="I256" s="258" t="s">
        <v>139</v>
      </c>
      <c r="J256" s="253" t="s">
        <v>140</v>
      </c>
      <c r="K256" s="372" t="s">
        <v>141</v>
      </c>
      <c r="L256" s="1043"/>
      <c r="M256" s="1043" t="str">
        <f t="shared" si="18"/>
        <v>D1302-11</v>
      </c>
      <c r="N256" s="1043" t="str">
        <f t="shared" si="19"/>
        <v/>
      </c>
      <c r="O256" s="1204"/>
      <c r="P256" s="1204"/>
      <c r="Q256" s="1204"/>
      <c r="R256" s="1204"/>
      <c r="S256" s="1204"/>
      <c r="T256" s="1204"/>
      <c r="U256" s="1204"/>
      <c r="V256" s="1204"/>
      <c r="W256" s="1204"/>
      <c r="X256" s="1204"/>
    </row>
    <row r="257" spans="1:24" s="175" customFormat="1" ht="30">
      <c r="A257" s="350" t="s">
        <v>2017</v>
      </c>
      <c r="B257" s="253" t="s">
        <v>137</v>
      </c>
      <c r="C257" s="277">
        <v>41345</v>
      </c>
      <c r="D257" s="389">
        <v>44997</v>
      </c>
      <c r="E257" s="389" t="str">
        <f t="shared" ca="1" si="17"/>
        <v>VIGENTE</v>
      </c>
      <c r="F257" s="776" t="str">
        <f t="shared" ca="1" si="20"/>
        <v>OK</v>
      </c>
      <c r="G257" s="253" t="s">
        <v>1615</v>
      </c>
      <c r="H257" s="258" t="s">
        <v>142</v>
      </c>
      <c r="I257" s="258" t="s">
        <v>143</v>
      </c>
      <c r="J257" s="253" t="s">
        <v>145</v>
      </c>
      <c r="K257" s="372" t="s">
        <v>144</v>
      </c>
      <c r="L257" s="1043"/>
      <c r="M257" s="1043" t="str">
        <f t="shared" si="18"/>
        <v>D1303-30</v>
      </c>
      <c r="N257" s="1043" t="str">
        <f t="shared" si="19"/>
        <v/>
      </c>
      <c r="O257" s="1204"/>
      <c r="P257" s="1204"/>
      <c r="Q257" s="1204"/>
      <c r="R257" s="1204"/>
      <c r="S257" s="1204"/>
      <c r="T257" s="1204"/>
      <c r="U257" s="1204"/>
      <c r="V257" s="1204"/>
      <c r="W257" s="1204"/>
      <c r="X257" s="1204"/>
    </row>
    <row r="258" spans="1:24" s="175" customFormat="1" ht="45">
      <c r="A258" s="350" t="s">
        <v>2017</v>
      </c>
      <c r="B258" s="253" t="s">
        <v>199</v>
      </c>
      <c r="C258" s="277">
        <v>41366</v>
      </c>
      <c r="D258" s="389">
        <v>45017</v>
      </c>
      <c r="E258" s="389" t="str">
        <f t="shared" ref="E258:E310" ca="1" si="23">IF(D258&lt;=$T$2,"CADUCADO","VIGENTE")</f>
        <v>VIGENTE</v>
      </c>
      <c r="F258" s="776" t="str">
        <f t="shared" ca="1" si="20"/>
        <v>OK</v>
      </c>
      <c r="G258" s="253" t="s">
        <v>1615</v>
      </c>
      <c r="H258" s="258" t="s">
        <v>202</v>
      </c>
      <c r="I258" s="278" t="s">
        <v>203</v>
      </c>
      <c r="J258" s="253" t="s">
        <v>205</v>
      </c>
      <c r="K258" s="372" t="s">
        <v>204</v>
      </c>
      <c r="L258" s="1043"/>
      <c r="M258" s="1043" t="e">
        <f>IF(ISNUMBER(FIND("/",#REF!,1)),MID(#REF!,1,FIND("/",#REF!,1)-1),#REF!)</f>
        <v>#REF!</v>
      </c>
      <c r="N258" s="1043" t="str">
        <f>IF(ISNUMBER(FIND("/",#REF!,1)),MID(#REF!,FIND("/",#REF!,1)+1,LEN(#REF!)),"")</f>
        <v/>
      </c>
      <c r="O258" s="1204"/>
      <c r="P258" s="1204"/>
      <c r="Q258" s="1204"/>
      <c r="R258" s="1204"/>
      <c r="S258" s="1204"/>
      <c r="T258" s="1204"/>
      <c r="U258" s="1204"/>
      <c r="V258" s="1204"/>
      <c r="W258" s="1204"/>
      <c r="X258" s="1204"/>
    </row>
    <row r="259" spans="1:24" s="175" customFormat="1" ht="45">
      <c r="A259" s="350" t="s">
        <v>2017</v>
      </c>
      <c r="B259" s="253" t="s">
        <v>200</v>
      </c>
      <c r="C259" s="277">
        <v>41366</v>
      </c>
      <c r="D259" s="389">
        <v>45017</v>
      </c>
      <c r="E259" s="389" t="str">
        <f t="shared" ca="1" si="23"/>
        <v>VIGENTE</v>
      </c>
      <c r="F259" s="776" t="str">
        <f t="shared" ca="1" si="20"/>
        <v>OK</v>
      </c>
      <c r="G259" s="253" t="s">
        <v>1615</v>
      </c>
      <c r="H259" s="258" t="s">
        <v>206</v>
      </c>
      <c r="I259" s="278" t="s">
        <v>207</v>
      </c>
      <c r="J259" s="253" t="s">
        <v>660</v>
      </c>
      <c r="K259" s="372" t="s">
        <v>208</v>
      </c>
      <c r="L259" s="1043"/>
      <c r="M259" s="1043" t="str">
        <f t="shared" si="18"/>
        <v>D1304-38</v>
      </c>
      <c r="N259" s="1043" t="str">
        <f t="shared" si="19"/>
        <v/>
      </c>
      <c r="O259" s="1204"/>
      <c r="P259" s="1204"/>
      <c r="Q259" s="1204"/>
      <c r="R259" s="1204"/>
      <c r="S259" s="1204"/>
      <c r="T259" s="1204"/>
      <c r="U259" s="1204"/>
      <c r="V259" s="1204"/>
      <c r="W259" s="1204"/>
      <c r="X259" s="1204"/>
    </row>
    <row r="260" spans="1:24" s="1223" customFormat="1" ht="60">
      <c r="A260" s="374" t="s">
        <v>2026</v>
      </c>
      <c r="B260" s="382" t="s">
        <v>201</v>
      </c>
      <c r="C260" s="398">
        <v>41366</v>
      </c>
      <c r="D260" s="406">
        <v>45017</v>
      </c>
      <c r="E260" s="406" t="str">
        <f t="shared" ca="1" si="23"/>
        <v>VIGENTE</v>
      </c>
      <c r="F260" s="1102" t="str">
        <f t="shared" ca="1" si="20"/>
        <v>OK</v>
      </c>
      <c r="G260" s="382" t="s">
        <v>1615</v>
      </c>
      <c r="H260" s="376" t="s">
        <v>209</v>
      </c>
      <c r="I260" s="376" t="s">
        <v>2136</v>
      </c>
      <c r="J260" s="382" t="s">
        <v>210</v>
      </c>
      <c r="K260" s="383" t="s">
        <v>211</v>
      </c>
      <c r="L260" s="1221"/>
      <c r="M260" s="1221" t="str">
        <f t="shared" si="18"/>
        <v>D1304-39</v>
      </c>
      <c r="N260" s="1221" t="str">
        <f t="shared" si="19"/>
        <v/>
      </c>
      <c r="O260" s="1222"/>
      <c r="P260" s="1222"/>
      <c r="Q260" s="1222"/>
      <c r="R260" s="1222"/>
      <c r="S260" s="1222"/>
      <c r="T260" s="1222"/>
      <c r="U260" s="1222"/>
      <c r="V260" s="1222"/>
      <c r="W260" s="1222"/>
      <c r="X260" s="1222"/>
    </row>
    <row r="261" spans="1:24" s="1223" customFormat="1" ht="41.25" customHeight="1">
      <c r="A261" s="350" t="s">
        <v>2017</v>
      </c>
      <c r="B261" s="253" t="s">
        <v>2117</v>
      </c>
      <c r="C261" s="277">
        <v>41397</v>
      </c>
      <c r="D261" s="389">
        <v>45047</v>
      </c>
      <c r="E261" s="389" t="str">
        <f t="shared" ca="1" si="23"/>
        <v>VIGENTE</v>
      </c>
      <c r="F261" s="776" t="str">
        <f t="shared" ca="1" si="20"/>
        <v>OK</v>
      </c>
      <c r="G261" s="253" t="s">
        <v>1615</v>
      </c>
      <c r="H261" s="258" t="s">
        <v>2116</v>
      </c>
      <c r="I261" s="258" t="s">
        <v>2118</v>
      </c>
      <c r="J261" s="253" t="s">
        <v>2120</v>
      </c>
      <c r="K261" s="372" t="s">
        <v>2119</v>
      </c>
      <c r="L261" s="1221"/>
      <c r="M261" s="1221" t="str">
        <f t="shared" si="18"/>
        <v>D1304-40</v>
      </c>
      <c r="N261" s="1221" t="str">
        <f t="shared" si="19"/>
        <v/>
      </c>
      <c r="O261" s="1222"/>
      <c r="P261" s="1222"/>
      <c r="Q261" s="1222"/>
      <c r="R261" s="1222"/>
      <c r="S261" s="1222"/>
      <c r="T261" s="1222"/>
      <c r="U261" s="1222"/>
      <c r="V261" s="1222"/>
      <c r="W261" s="1222"/>
      <c r="X261" s="1222"/>
    </row>
    <row r="262" spans="1:24" s="175" customFormat="1" ht="30">
      <c r="A262" s="350" t="s">
        <v>2017</v>
      </c>
      <c r="B262" s="253" t="s">
        <v>2121</v>
      </c>
      <c r="C262" s="277">
        <v>41397</v>
      </c>
      <c r="D262" s="389">
        <v>45047</v>
      </c>
      <c r="E262" s="389" t="str">
        <f t="shared" ca="1" si="23"/>
        <v>VIGENTE</v>
      </c>
      <c r="F262" s="776" t="str">
        <f t="shared" ca="1" si="20"/>
        <v>OK</v>
      </c>
      <c r="G262" s="253" t="s">
        <v>1615</v>
      </c>
      <c r="H262" s="258" t="s">
        <v>2122</v>
      </c>
      <c r="I262" s="258" t="s">
        <v>2123</v>
      </c>
      <c r="J262" s="253" t="s">
        <v>2120</v>
      </c>
      <c r="K262" s="372" t="s">
        <v>2124</v>
      </c>
      <c r="L262" s="1043"/>
      <c r="M262" s="1043" t="str">
        <f t="shared" si="18"/>
        <v>D1305-45</v>
      </c>
      <c r="N262" s="1043" t="str">
        <f t="shared" si="19"/>
        <v/>
      </c>
      <c r="O262" s="1204"/>
      <c r="P262" s="1204"/>
      <c r="Q262" s="1204"/>
      <c r="R262" s="1204"/>
      <c r="S262" s="1204"/>
      <c r="T262" s="1204"/>
      <c r="U262" s="1204"/>
      <c r="V262" s="1204"/>
      <c r="W262" s="1204"/>
      <c r="X262" s="1204"/>
    </row>
    <row r="263" spans="1:24" s="175" customFormat="1" ht="37.5" customHeight="1">
      <c r="A263" s="350" t="s">
        <v>2126</v>
      </c>
      <c r="B263" s="253" t="s">
        <v>2125</v>
      </c>
      <c r="C263" s="277">
        <v>41397</v>
      </c>
      <c r="D263" s="389">
        <v>45047</v>
      </c>
      <c r="E263" s="389" t="str">
        <f t="shared" ca="1" si="23"/>
        <v>VIGENTE</v>
      </c>
      <c r="F263" s="776" t="str">
        <f t="shared" ca="1" si="20"/>
        <v>OK</v>
      </c>
      <c r="G263" s="253" t="s">
        <v>1615</v>
      </c>
      <c r="H263" s="258" t="s">
        <v>2127</v>
      </c>
      <c r="I263" s="258" t="s">
        <v>2130</v>
      </c>
      <c r="J263" s="253" t="s">
        <v>2128</v>
      </c>
      <c r="K263" s="372" t="s">
        <v>2129</v>
      </c>
      <c r="L263" s="1043"/>
      <c r="M263" s="1043" t="str">
        <f t="shared" si="18"/>
        <v>D1305-46</v>
      </c>
      <c r="N263" s="1043" t="str">
        <f t="shared" si="19"/>
        <v/>
      </c>
      <c r="O263" s="1204"/>
      <c r="P263" s="1204"/>
      <c r="Q263" s="1204"/>
      <c r="R263" s="1204"/>
      <c r="S263" s="1204"/>
      <c r="T263" s="1204"/>
      <c r="U263" s="1204"/>
      <c r="V263" s="1204"/>
      <c r="W263" s="1204"/>
      <c r="X263" s="1204"/>
    </row>
    <row r="264" spans="1:24" s="1223" customFormat="1" ht="30">
      <c r="A264" s="1107" t="s">
        <v>2019</v>
      </c>
      <c r="B264" s="1099" t="s">
        <v>247</v>
      </c>
      <c r="C264" s="1100">
        <v>41402</v>
      </c>
      <c r="D264" s="549">
        <v>45047</v>
      </c>
      <c r="E264" s="1101" t="str">
        <f t="shared" ca="1" si="23"/>
        <v>VIGENTE</v>
      </c>
      <c r="F264" s="1102" t="str">
        <f t="shared" ca="1" si="20"/>
        <v>OK</v>
      </c>
      <c r="G264" s="1099" t="s">
        <v>1615</v>
      </c>
      <c r="H264" s="1103" t="s">
        <v>248</v>
      </c>
      <c r="I264" s="1103" t="s">
        <v>249</v>
      </c>
      <c r="J264" s="1099"/>
      <c r="K264" s="1104"/>
      <c r="L264" s="1221"/>
      <c r="M264" s="1221" t="str">
        <f t="shared" si="18"/>
        <v>D1305-47</v>
      </c>
      <c r="N264" s="1221" t="str">
        <f t="shared" si="19"/>
        <v/>
      </c>
      <c r="O264" s="1222"/>
      <c r="P264" s="1222"/>
      <c r="Q264" s="1222"/>
      <c r="R264" s="1222"/>
      <c r="S264" s="1222"/>
      <c r="T264" s="1222"/>
      <c r="U264" s="1222"/>
      <c r="V264" s="1222"/>
      <c r="W264" s="1222"/>
      <c r="X264" s="1222"/>
    </row>
    <row r="265" spans="1:24" s="175" customFormat="1" ht="33" customHeight="1">
      <c r="A265" s="350" t="s">
        <v>2018</v>
      </c>
      <c r="B265" s="253" t="s">
        <v>1949</v>
      </c>
      <c r="C265" s="277">
        <v>41402</v>
      </c>
      <c r="D265" s="389">
        <v>45047</v>
      </c>
      <c r="E265" s="389" t="str">
        <f t="shared" ca="1" si="23"/>
        <v>VIGENTE</v>
      </c>
      <c r="F265" s="776" t="str">
        <f t="shared" ca="1" si="20"/>
        <v>OK</v>
      </c>
      <c r="G265" s="253" t="s">
        <v>1615</v>
      </c>
      <c r="H265" s="258" t="s">
        <v>1951</v>
      </c>
      <c r="I265" s="365" t="s">
        <v>249</v>
      </c>
      <c r="J265" s="253" t="s">
        <v>1955</v>
      </c>
      <c r="K265" s="372" t="s">
        <v>1953</v>
      </c>
      <c r="L265" s="1043"/>
      <c r="M265" s="1043" t="str">
        <f t="shared" si="18"/>
        <v>D1305-49</v>
      </c>
      <c r="N265" s="1043" t="str">
        <f t="shared" si="19"/>
        <v/>
      </c>
      <c r="O265" s="1204"/>
      <c r="P265" s="1204"/>
      <c r="Q265" s="1204"/>
      <c r="R265" s="1204"/>
      <c r="S265" s="1204"/>
      <c r="T265" s="1204"/>
      <c r="U265" s="1204"/>
      <c r="V265" s="1204"/>
      <c r="W265" s="1204"/>
      <c r="X265" s="1204"/>
    </row>
    <row r="266" spans="1:24" s="175" customFormat="1" ht="30">
      <c r="A266" s="350" t="s">
        <v>2018</v>
      </c>
      <c r="B266" s="253" t="s">
        <v>1950</v>
      </c>
      <c r="C266" s="277">
        <v>41402</v>
      </c>
      <c r="D266" s="389">
        <v>45047</v>
      </c>
      <c r="E266" s="389" t="str">
        <f t="shared" ca="1" si="23"/>
        <v>VIGENTE</v>
      </c>
      <c r="F266" s="776" t="str">
        <f t="shared" ca="1" si="20"/>
        <v>OK</v>
      </c>
      <c r="G266" s="253" t="s">
        <v>1615</v>
      </c>
      <c r="H266" s="258" t="s">
        <v>1952</v>
      </c>
      <c r="I266" s="365" t="s">
        <v>249</v>
      </c>
      <c r="J266" s="253" t="s">
        <v>1955</v>
      </c>
      <c r="K266" s="372" t="s">
        <v>1954</v>
      </c>
      <c r="L266" s="1043"/>
      <c r="M266" s="1043" t="str">
        <f t="shared" ref="M266:M319" si="24">IF(ISNUMBER(FIND("/",$B265,1)),MID($B265,1,FIND("/",$B265,1)-1),$B265)</f>
        <v>D1305-49</v>
      </c>
      <c r="N266" s="1043" t="str">
        <f t="shared" ref="N266:N319" si="25">IF(ISNUMBER(FIND("/",$B265,1)),MID($B265,FIND("/",$B265,1)+1,LEN($B265)),"")</f>
        <v>1</v>
      </c>
      <c r="O266" s="1204"/>
      <c r="P266" s="1204"/>
      <c r="Q266" s="1204"/>
      <c r="R266" s="1204"/>
      <c r="S266" s="1204"/>
      <c r="T266" s="1204"/>
      <c r="U266" s="1204"/>
      <c r="V266" s="1204"/>
      <c r="W266" s="1204"/>
      <c r="X266" s="1204"/>
    </row>
    <row r="267" spans="1:24" s="175" customFormat="1" ht="30">
      <c r="A267" s="350" t="s">
        <v>2017</v>
      </c>
      <c r="B267" s="253" t="s">
        <v>250</v>
      </c>
      <c r="C267" s="277">
        <v>41402</v>
      </c>
      <c r="D267" s="389">
        <v>45047</v>
      </c>
      <c r="E267" s="389" t="str">
        <f t="shared" ca="1" si="23"/>
        <v>VIGENTE</v>
      </c>
      <c r="F267" s="776" t="str">
        <f t="shared" ca="1" si="20"/>
        <v>OK</v>
      </c>
      <c r="G267" s="253" t="s">
        <v>1615</v>
      </c>
      <c r="H267" s="365" t="s">
        <v>6143</v>
      </c>
      <c r="I267" s="365" t="s">
        <v>6144</v>
      </c>
      <c r="J267" s="253" t="s">
        <v>6145</v>
      </c>
      <c r="K267" s="372" t="s">
        <v>6146</v>
      </c>
      <c r="L267" s="1043"/>
      <c r="M267" s="1043" t="str">
        <f t="shared" si="24"/>
        <v>D1305-49</v>
      </c>
      <c r="N267" s="1043" t="str">
        <f t="shared" si="25"/>
        <v>2</v>
      </c>
      <c r="O267" s="1204"/>
      <c r="P267" s="1204"/>
      <c r="Q267" s="1204"/>
      <c r="R267" s="1204"/>
      <c r="S267" s="1204"/>
      <c r="T267" s="1204"/>
      <c r="U267" s="1204"/>
      <c r="V267" s="1204"/>
      <c r="W267" s="1204"/>
      <c r="X267" s="1204"/>
    </row>
    <row r="268" spans="1:24" s="2017" customFormat="1" ht="30">
      <c r="A268" s="2011" t="s">
        <v>2017</v>
      </c>
      <c r="B268" s="2012" t="s">
        <v>251</v>
      </c>
      <c r="C268" s="1676">
        <v>41407</v>
      </c>
      <c r="D268" s="1677">
        <v>43221</v>
      </c>
      <c r="E268" s="1677" t="str">
        <f t="shared" ca="1" si="23"/>
        <v>CADUCADO</v>
      </c>
      <c r="F268" s="2013" t="str">
        <f t="shared" ca="1" si="20"/>
        <v>ALERTA</v>
      </c>
      <c r="G268" s="1675" t="s">
        <v>1616</v>
      </c>
      <c r="H268" s="1679" t="s">
        <v>1092</v>
      </c>
      <c r="I268" s="1680" t="s">
        <v>252</v>
      </c>
      <c r="J268" s="1675" t="s">
        <v>253</v>
      </c>
      <c r="K268" s="2014" t="s">
        <v>254</v>
      </c>
      <c r="L268" s="2015"/>
      <c r="M268" s="2015" t="str">
        <f t="shared" si="24"/>
        <v>D1305-50</v>
      </c>
      <c r="N268" s="2015" t="str">
        <f t="shared" si="25"/>
        <v/>
      </c>
      <c r="O268" s="2016"/>
      <c r="P268" s="2016"/>
      <c r="Q268" s="2016"/>
      <c r="R268" s="2016"/>
      <c r="S268" s="2016"/>
      <c r="T268" s="2016"/>
      <c r="U268" s="2016"/>
      <c r="V268" s="2016"/>
      <c r="W268" s="2016"/>
      <c r="X268" s="2016"/>
    </row>
    <row r="269" spans="1:24" s="175" customFormat="1" ht="30">
      <c r="A269" s="350" t="s">
        <v>2017</v>
      </c>
      <c r="B269" s="386" t="s">
        <v>1837</v>
      </c>
      <c r="C269" s="277">
        <v>41431</v>
      </c>
      <c r="D269" s="389">
        <v>45078</v>
      </c>
      <c r="E269" s="389" t="str">
        <f t="shared" ca="1" si="23"/>
        <v>VIGENTE</v>
      </c>
      <c r="F269" s="776" t="str">
        <f t="shared" ca="1" si="20"/>
        <v>OK</v>
      </c>
      <c r="G269" s="253" t="s">
        <v>1615</v>
      </c>
      <c r="H269" s="258" t="s">
        <v>1842</v>
      </c>
      <c r="I269" s="258" t="s">
        <v>1843</v>
      </c>
      <c r="J269" s="253" t="s">
        <v>1844</v>
      </c>
      <c r="K269" s="372" t="s">
        <v>1845</v>
      </c>
      <c r="L269" s="1043"/>
      <c r="M269" s="1043" t="str">
        <f t="shared" si="24"/>
        <v>D1305-54</v>
      </c>
      <c r="N269" s="1043" t="str">
        <f t="shared" si="25"/>
        <v/>
      </c>
      <c r="O269" s="1204"/>
      <c r="P269" s="1204"/>
      <c r="Q269" s="1204"/>
      <c r="R269" s="1204"/>
      <c r="S269" s="1204"/>
      <c r="T269" s="1204"/>
      <c r="U269" s="1204"/>
      <c r="V269" s="1204"/>
      <c r="W269" s="1204"/>
      <c r="X269" s="1204"/>
    </row>
    <row r="270" spans="1:24" s="175" customFormat="1" ht="30">
      <c r="A270" s="350" t="s">
        <v>2017</v>
      </c>
      <c r="B270" s="386" t="s">
        <v>1838</v>
      </c>
      <c r="C270" s="277">
        <v>41431</v>
      </c>
      <c r="D270" s="389">
        <v>45078</v>
      </c>
      <c r="E270" s="389" t="str">
        <f t="shared" ca="1" si="23"/>
        <v>VIGENTE</v>
      </c>
      <c r="F270" s="776" t="str">
        <f t="shared" ca="1" si="20"/>
        <v>OK</v>
      </c>
      <c r="G270" s="253" t="s">
        <v>1615</v>
      </c>
      <c r="H270" s="258" t="s">
        <v>1839</v>
      </c>
      <c r="I270" s="278" t="s">
        <v>1846</v>
      </c>
      <c r="J270" s="253" t="s">
        <v>1841</v>
      </c>
      <c r="K270" s="372" t="s">
        <v>1840</v>
      </c>
      <c r="L270" s="1043"/>
      <c r="M270" s="1043" t="str">
        <f t="shared" si="24"/>
        <v>D1306-55</v>
      </c>
      <c r="N270" s="1043" t="str">
        <f t="shared" si="25"/>
        <v/>
      </c>
      <c r="O270" s="1204"/>
      <c r="P270" s="1204"/>
      <c r="Q270" s="1204"/>
      <c r="R270" s="1204"/>
      <c r="S270" s="1204"/>
      <c r="T270" s="1204"/>
      <c r="U270" s="1204"/>
      <c r="V270" s="1204"/>
      <c r="W270" s="1204"/>
      <c r="X270" s="1204"/>
    </row>
    <row r="271" spans="1:24" s="175" customFormat="1" ht="30">
      <c r="A271" s="350" t="s">
        <v>2017</v>
      </c>
      <c r="B271" s="386" t="s">
        <v>1877</v>
      </c>
      <c r="C271" s="277">
        <v>41438</v>
      </c>
      <c r="D271" s="389">
        <v>45078</v>
      </c>
      <c r="E271" s="389" t="str">
        <f t="shared" ca="1" si="23"/>
        <v>VIGENTE</v>
      </c>
      <c r="F271" s="776" t="str">
        <f t="shared" ca="1" si="20"/>
        <v>OK</v>
      </c>
      <c r="G271" s="253" t="s">
        <v>1615</v>
      </c>
      <c r="H271" s="258" t="s">
        <v>1878</v>
      </c>
      <c r="I271" s="278" t="s">
        <v>1879</v>
      </c>
      <c r="J271" s="253" t="s">
        <v>1881</v>
      </c>
      <c r="K271" s="372" t="s">
        <v>1880</v>
      </c>
      <c r="L271" s="1043"/>
      <c r="M271" s="1043" t="str">
        <f t="shared" si="24"/>
        <v>D1306-56</v>
      </c>
      <c r="N271" s="1043" t="str">
        <f t="shared" si="25"/>
        <v/>
      </c>
      <c r="O271" s="1204"/>
      <c r="P271" s="1204"/>
      <c r="Q271" s="1204"/>
      <c r="R271" s="1204"/>
      <c r="S271" s="1204"/>
      <c r="T271" s="1204"/>
      <c r="U271" s="1204"/>
      <c r="V271" s="1204"/>
      <c r="W271" s="1204"/>
      <c r="X271" s="1204"/>
    </row>
    <row r="272" spans="1:24" s="1223" customFormat="1" ht="45">
      <c r="A272" s="374" t="s">
        <v>2026</v>
      </c>
      <c r="B272" s="2063" t="s">
        <v>1856</v>
      </c>
      <c r="C272" s="398">
        <v>41460</v>
      </c>
      <c r="D272" s="406">
        <v>45108</v>
      </c>
      <c r="E272" s="406" t="str">
        <f t="shared" ca="1" si="23"/>
        <v>VIGENTE</v>
      </c>
      <c r="F272" s="1102" t="str">
        <f t="shared" ca="1" si="20"/>
        <v>OK</v>
      </c>
      <c r="G272" s="382" t="s">
        <v>1615</v>
      </c>
      <c r="H272" s="399" t="s">
        <v>1854</v>
      </c>
      <c r="I272" s="399" t="s">
        <v>1855</v>
      </c>
      <c r="J272" s="382" t="s">
        <v>1858</v>
      </c>
      <c r="K272" s="383" t="s">
        <v>1857</v>
      </c>
      <c r="L272" s="1221"/>
      <c r="M272" s="1221" t="e">
        <f>IF(ISNUMBER(FIND("/",#REF!,1)),MID(#REF!,1,FIND("/",#REF!,1)-1),#REF!)</f>
        <v>#REF!</v>
      </c>
      <c r="N272" s="1221" t="str">
        <f>IF(ISNUMBER(FIND("/",#REF!,1)),MID(#REF!,FIND("/",#REF!,1)+1,LEN(#REF!)),"")</f>
        <v/>
      </c>
      <c r="O272" s="1222"/>
      <c r="P272" s="1222"/>
      <c r="Q272" s="1222"/>
      <c r="R272" s="1222"/>
      <c r="S272" s="1222"/>
      <c r="T272" s="1222"/>
      <c r="U272" s="1222"/>
      <c r="V272" s="1222"/>
      <c r="W272" s="1222"/>
      <c r="X272" s="1222"/>
    </row>
    <row r="273" spans="1:24" s="175" customFormat="1" ht="30">
      <c r="A273" s="350" t="s">
        <v>2017</v>
      </c>
      <c r="B273" s="386" t="s">
        <v>1859</v>
      </c>
      <c r="C273" s="277">
        <v>41460</v>
      </c>
      <c r="D273" s="389">
        <v>45108</v>
      </c>
      <c r="E273" s="389" t="str">
        <f t="shared" ca="1" si="23"/>
        <v>VIGENTE</v>
      </c>
      <c r="F273" s="776" t="str">
        <f t="shared" ca="1" si="20"/>
        <v>OK</v>
      </c>
      <c r="G273" s="253" t="s">
        <v>1615</v>
      </c>
      <c r="H273" s="258" t="s">
        <v>1860</v>
      </c>
      <c r="I273" s="258" t="s">
        <v>1863</v>
      </c>
      <c r="J273" s="253" t="s">
        <v>1861</v>
      </c>
      <c r="K273" s="372" t="s">
        <v>1862</v>
      </c>
      <c r="L273" s="1043"/>
      <c r="M273" s="1043" t="str">
        <f t="shared" si="24"/>
        <v>D1307-63</v>
      </c>
      <c r="N273" s="1043" t="str">
        <f t="shared" si="25"/>
        <v/>
      </c>
      <c r="O273" s="1204"/>
      <c r="P273" s="1204"/>
      <c r="Q273" s="1204"/>
      <c r="R273" s="1204"/>
      <c r="S273" s="1204"/>
      <c r="T273" s="1204"/>
      <c r="U273" s="1204"/>
      <c r="V273" s="1204"/>
      <c r="W273" s="1204"/>
      <c r="X273" s="1204"/>
    </row>
    <row r="274" spans="1:24" s="175" customFormat="1" ht="30">
      <c r="A274" s="350" t="s">
        <v>2017</v>
      </c>
      <c r="B274" s="386" t="s">
        <v>1889</v>
      </c>
      <c r="C274" s="277">
        <v>41494</v>
      </c>
      <c r="D274" s="389">
        <v>45139</v>
      </c>
      <c r="E274" s="389" t="str">
        <f t="shared" ca="1" si="23"/>
        <v>VIGENTE</v>
      </c>
      <c r="F274" s="776" t="str">
        <f t="shared" ca="1" si="20"/>
        <v>OK</v>
      </c>
      <c r="G274" s="253" t="s">
        <v>1615</v>
      </c>
      <c r="H274" s="258" t="s">
        <v>1890</v>
      </c>
      <c r="I274" s="258" t="s">
        <v>1892</v>
      </c>
      <c r="J274" s="253" t="s">
        <v>1894</v>
      </c>
      <c r="K274" s="372" t="s">
        <v>1891</v>
      </c>
      <c r="L274" s="1043"/>
      <c r="M274" s="1043" t="str">
        <f t="shared" si="24"/>
        <v>D1307-64</v>
      </c>
      <c r="N274" s="1043" t="str">
        <f t="shared" si="25"/>
        <v/>
      </c>
      <c r="O274" s="1204"/>
      <c r="P274" s="1204"/>
      <c r="Q274" s="1204"/>
      <c r="R274" s="1204"/>
      <c r="S274" s="1204"/>
      <c r="T274" s="1204"/>
      <c r="U274" s="1204"/>
      <c r="V274" s="1204"/>
      <c r="W274" s="1204"/>
      <c r="X274" s="1204"/>
    </row>
    <row r="275" spans="1:24" s="175" customFormat="1" ht="30">
      <c r="A275" s="350" t="s">
        <v>2017</v>
      </c>
      <c r="B275" s="386" t="s">
        <v>1887</v>
      </c>
      <c r="C275" s="277">
        <v>41494</v>
      </c>
      <c r="D275" s="389">
        <v>45139</v>
      </c>
      <c r="E275" s="389" t="str">
        <f t="shared" ca="1" si="23"/>
        <v>VIGENTE</v>
      </c>
      <c r="F275" s="776" t="str">
        <f t="shared" ca="1" si="20"/>
        <v>OK</v>
      </c>
      <c r="G275" s="253" t="s">
        <v>1615</v>
      </c>
      <c r="H275" s="258" t="s">
        <v>1885</v>
      </c>
      <c r="I275" s="258" t="s">
        <v>1893</v>
      </c>
      <c r="J275" s="253" t="s">
        <v>1895</v>
      </c>
      <c r="K275" s="372" t="s">
        <v>1886</v>
      </c>
      <c r="L275" s="1043"/>
      <c r="M275" s="1043" t="str">
        <f t="shared" si="24"/>
        <v>D1308-67</v>
      </c>
      <c r="N275" s="1043" t="str">
        <f t="shared" si="25"/>
        <v/>
      </c>
      <c r="O275" s="1204"/>
      <c r="P275" s="1204"/>
      <c r="Q275" s="1204"/>
      <c r="R275" s="1204"/>
      <c r="S275" s="1204"/>
      <c r="T275" s="1204"/>
      <c r="U275" s="1204"/>
      <c r="V275" s="1204"/>
      <c r="W275" s="1204"/>
      <c r="X275" s="1204"/>
    </row>
    <row r="276" spans="1:24" s="175" customFormat="1" ht="30">
      <c r="A276" s="350" t="s">
        <v>2017</v>
      </c>
      <c r="B276" s="386" t="s">
        <v>1888</v>
      </c>
      <c r="C276" s="277">
        <v>41494</v>
      </c>
      <c r="D276" s="389">
        <v>45139</v>
      </c>
      <c r="E276" s="389" t="str">
        <f t="shared" ca="1" si="23"/>
        <v>VIGENTE</v>
      </c>
      <c r="F276" s="776" t="str">
        <f t="shared" ref="F276:F330" ca="1" si="26">IF($T$2&gt;=(EDATE(D276,-3)),"ALERTA","OK")</f>
        <v>OK</v>
      </c>
      <c r="G276" s="253" t="s">
        <v>1615</v>
      </c>
      <c r="H276" s="258" t="s">
        <v>1896</v>
      </c>
      <c r="I276" s="258" t="s">
        <v>1899</v>
      </c>
      <c r="J276" s="253" t="s">
        <v>1897</v>
      </c>
      <c r="K276" s="372" t="s">
        <v>1898</v>
      </c>
      <c r="L276" s="1043"/>
      <c r="M276" s="1043" t="str">
        <f t="shared" si="24"/>
        <v>D1308-68</v>
      </c>
      <c r="N276" s="1043" t="str">
        <f t="shared" si="25"/>
        <v/>
      </c>
      <c r="O276" s="1204"/>
      <c r="P276" s="1204"/>
      <c r="Q276" s="1204"/>
      <c r="R276" s="1204"/>
      <c r="S276" s="1204"/>
      <c r="T276" s="1204"/>
      <c r="U276" s="1204"/>
      <c r="V276" s="1204"/>
      <c r="W276" s="1204"/>
      <c r="X276" s="1204"/>
    </row>
    <row r="277" spans="1:24" s="175" customFormat="1" ht="30">
      <c r="A277" s="350" t="s">
        <v>2017</v>
      </c>
      <c r="B277" s="386" t="s">
        <v>1903</v>
      </c>
      <c r="C277" s="277">
        <v>41501</v>
      </c>
      <c r="D277" s="389">
        <v>45139</v>
      </c>
      <c r="E277" s="389" t="str">
        <f t="shared" ca="1" si="23"/>
        <v>VIGENTE</v>
      </c>
      <c r="F277" s="776" t="str">
        <f t="shared" ca="1" si="26"/>
        <v>OK</v>
      </c>
      <c r="G277" s="253" t="s">
        <v>1616</v>
      </c>
      <c r="H277" s="258" t="s">
        <v>1691</v>
      </c>
      <c r="I277" s="258" t="s">
        <v>1904</v>
      </c>
      <c r="J277" s="253" t="s">
        <v>1905</v>
      </c>
      <c r="K277" s="372" t="s">
        <v>1906</v>
      </c>
      <c r="L277" s="1043"/>
      <c r="M277" s="1043" t="str">
        <f t="shared" si="24"/>
        <v>D1308-69</v>
      </c>
      <c r="N277" s="1043" t="str">
        <f t="shared" si="25"/>
        <v/>
      </c>
      <c r="O277" s="1204"/>
      <c r="P277" s="1204"/>
      <c r="Q277" s="1204"/>
      <c r="R277" s="1204"/>
      <c r="S277" s="1204"/>
      <c r="T277" s="1204"/>
      <c r="U277" s="1204"/>
      <c r="V277" s="1204"/>
      <c r="W277" s="1204"/>
      <c r="X277" s="1204"/>
    </row>
    <row r="278" spans="1:24" s="175" customFormat="1" ht="45">
      <c r="A278" s="350" t="s">
        <v>2017</v>
      </c>
      <c r="B278" s="386" t="s">
        <v>2071</v>
      </c>
      <c r="C278" s="277">
        <v>41597</v>
      </c>
      <c r="D278" s="389">
        <v>45231</v>
      </c>
      <c r="E278" s="389" t="str">
        <f t="shared" ca="1" si="23"/>
        <v>VIGENTE</v>
      </c>
      <c r="F278" s="776" t="str">
        <f t="shared" ca="1" si="26"/>
        <v>OK</v>
      </c>
      <c r="G278" s="253" t="s">
        <v>1615</v>
      </c>
      <c r="H278" s="258" t="s">
        <v>2072</v>
      </c>
      <c r="I278" s="278" t="s">
        <v>2073</v>
      </c>
      <c r="J278" s="253" t="s">
        <v>660</v>
      </c>
      <c r="K278" s="372" t="s">
        <v>2074</v>
      </c>
      <c r="L278" s="1043"/>
      <c r="M278" s="1043" t="str">
        <f t="shared" si="24"/>
        <v>D1308-74</v>
      </c>
      <c r="N278" s="1043" t="str">
        <f t="shared" si="25"/>
        <v/>
      </c>
      <c r="O278" s="1204"/>
      <c r="P278" s="1204"/>
      <c r="Q278" s="1204"/>
      <c r="R278" s="1204"/>
      <c r="S278" s="1204"/>
      <c r="T278" s="1204"/>
      <c r="U278" s="1204"/>
      <c r="V278" s="1204"/>
      <c r="W278" s="1204"/>
      <c r="X278" s="1204"/>
    </row>
    <row r="279" spans="1:24" s="175" customFormat="1" ht="30">
      <c r="A279" s="350" t="s">
        <v>2017</v>
      </c>
      <c r="B279" s="386" t="s">
        <v>2075</v>
      </c>
      <c r="C279" s="277">
        <v>41597</v>
      </c>
      <c r="D279" s="389">
        <v>45231</v>
      </c>
      <c r="E279" s="389" t="str">
        <f t="shared" ca="1" si="23"/>
        <v>VIGENTE</v>
      </c>
      <c r="F279" s="776" t="str">
        <f t="shared" ca="1" si="26"/>
        <v>OK</v>
      </c>
      <c r="G279" s="253" t="s">
        <v>1615</v>
      </c>
      <c r="H279" s="258" t="s">
        <v>2076</v>
      </c>
      <c r="I279" s="278" t="s">
        <v>2077</v>
      </c>
      <c r="J279" s="253" t="s">
        <v>660</v>
      </c>
      <c r="K279" s="372" t="s">
        <v>2078</v>
      </c>
      <c r="L279" s="1043"/>
      <c r="M279" s="1043" t="str">
        <f t="shared" si="24"/>
        <v>D1311-102</v>
      </c>
      <c r="N279" s="1043" t="str">
        <f t="shared" si="25"/>
        <v/>
      </c>
      <c r="O279" s="1224"/>
      <c r="P279" s="1224"/>
      <c r="Q279" s="1224"/>
      <c r="R279" s="1224"/>
      <c r="S279" s="1224"/>
      <c r="T279" s="1224"/>
      <c r="U279" s="1224"/>
      <c r="V279" s="1224"/>
      <c r="W279" s="1224"/>
      <c r="X279" s="1224"/>
    </row>
    <row r="280" spans="1:24" s="1043" customFormat="1" ht="37.5" customHeight="1">
      <c r="A280" s="350" t="s">
        <v>2017</v>
      </c>
      <c r="B280" s="253" t="s">
        <v>1651</v>
      </c>
      <c r="C280" s="277">
        <v>39793</v>
      </c>
      <c r="D280" s="389">
        <v>43435</v>
      </c>
      <c r="E280" s="389" t="str">
        <f t="shared" ca="1" si="23"/>
        <v>CADUCADO</v>
      </c>
      <c r="F280" s="776" t="str">
        <f t="shared" ca="1" si="26"/>
        <v>ALERTA</v>
      </c>
      <c r="G280" s="253" t="s">
        <v>1616</v>
      </c>
      <c r="H280" s="258" t="s">
        <v>2335</v>
      </c>
      <c r="I280" s="278" t="s">
        <v>2087</v>
      </c>
      <c r="J280" s="253" t="s">
        <v>48</v>
      </c>
      <c r="K280" s="372" t="s">
        <v>633</v>
      </c>
      <c r="M280" s="1043" t="e">
        <f>IF(ISNUMBER(FIND("/",#REF!,1)),MID(#REF!,1,FIND("/",#REF!,1)-1),#REF!)</f>
        <v>#REF!</v>
      </c>
      <c r="N280" s="1043" t="str">
        <f>IF(ISNUMBER(FIND("/",#REF!,1)),MID(#REF!,FIND("/",#REF!,1)+1,LEN(#REF!)),"")</f>
        <v/>
      </c>
      <c r="O280" s="1204"/>
      <c r="P280" s="1204"/>
      <c r="Q280" s="1204"/>
      <c r="R280" s="1204"/>
      <c r="S280" s="1204"/>
      <c r="T280" s="1204"/>
      <c r="U280" s="1204"/>
      <c r="V280" s="1204"/>
      <c r="W280" s="1204"/>
      <c r="X280" s="1204"/>
    </row>
    <row r="281" spans="1:24" s="1043" customFormat="1" ht="36.75" customHeight="1">
      <c r="A281" s="350" t="s">
        <v>2017</v>
      </c>
      <c r="B281" s="253" t="s">
        <v>1652</v>
      </c>
      <c r="C281" s="277">
        <v>39793</v>
      </c>
      <c r="D281" s="389">
        <v>43435</v>
      </c>
      <c r="E281" s="389" t="str">
        <f t="shared" ca="1" si="23"/>
        <v>CADUCADO</v>
      </c>
      <c r="F281" s="776" t="str">
        <f t="shared" ca="1" si="26"/>
        <v>ALERTA</v>
      </c>
      <c r="G281" s="253" t="s">
        <v>1615</v>
      </c>
      <c r="H281" s="258" t="s">
        <v>2341</v>
      </c>
      <c r="I281" s="278" t="s">
        <v>1655</v>
      </c>
      <c r="J281" s="253" t="s">
        <v>47</v>
      </c>
      <c r="K281" s="372" t="s">
        <v>637</v>
      </c>
      <c r="M281" s="1043" t="str">
        <f t="shared" si="24"/>
        <v>D0812-37</v>
      </c>
      <c r="N281" s="1043" t="str">
        <f t="shared" si="25"/>
        <v/>
      </c>
      <c r="O281" s="1204"/>
      <c r="P281" s="1204"/>
      <c r="Q281" s="1204"/>
      <c r="R281" s="1204"/>
      <c r="S281" s="1204"/>
      <c r="T281" s="1204"/>
      <c r="U281" s="1204"/>
      <c r="V281" s="1204"/>
      <c r="W281" s="1204"/>
      <c r="X281" s="1204"/>
    </row>
    <row r="282" spans="1:24" s="175" customFormat="1" ht="45">
      <c r="A282" s="350" t="s">
        <v>2017</v>
      </c>
      <c r="B282" s="253" t="s">
        <v>1653</v>
      </c>
      <c r="C282" s="277">
        <v>39806</v>
      </c>
      <c r="D282" s="389">
        <v>45261</v>
      </c>
      <c r="E282" s="389" t="str">
        <f t="shared" ca="1" si="23"/>
        <v>VIGENTE</v>
      </c>
      <c r="F282" s="776" t="str">
        <f t="shared" ca="1" si="26"/>
        <v>OK</v>
      </c>
      <c r="G282" s="253" t="s">
        <v>1615</v>
      </c>
      <c r="H282" s="258" t="s">
        <v>1654</v>
      </c>
      <c r="I282" s="278" t="s">
        <v>1656</v>
      </c>
      <c r="J282" s="253" t="s">
        <v>1076</v>
      </c>
      <c r="K282" s="372">
        <v>93068</v>
      </c>
      <c r="L282" s="1043"/>
      <c r="M282" s="1043" t="str">
        <f t="shared" si="24"/>
        <v>D0812-41</v>
      </c>
      <c r="N282" s="1043" t="str">
        <f t="shared" si="25"/>
        <v/>
      </c>
      <c r="O282" s="1204"/>
      <c r="P282" s="1204"/>
      <c r="Q282" s="1204"/>
      <c r="R282" s="1204"/>
      <c r="S282" s="1204"/>
      <c r="T282" s="1204"/>
      <c r="U282" s="1204"/>
      <c r="V282" s="1204"/>
      <c r="W282" s="1204"/>
      <c r="X282" s="1204"/>
    </row>
    <row r="283" spans="1:24" s="1105" customFormat="1" ht="30">
      <c r="A283" s="400" t="s">
        <v>2019</v>
      </c>
      <c r="B283" s="2058" t="s">
        <v>2112</v>
      </c>
      <c r="C283" s="246">
        <v>41621</v>
      </c>
      <c r="D283" s="1037">
        <v>45261</v>
      </c>
      <c r="E283" s="274" t="str">
        <f t="shared" ca="1" si="23"/>
        <v>VIGENTE</v>
      </c>
      <c r="F283" s="1067" t="str">
        <f t="shared" ca="1" si="26"/>
        <v>OK</v>
      </c>
      <c r="G283" s="247" t="s">
        <v>1615</v>
      </c>
      <c r="H283" s="402" t="s">
        <v>2111</v>
      </c>
      <c r="I283" s="403" t="s">
        <v>2115</v>
      </c>
      <c r="J283" s="247"/>
      <c r="K283" s="385"/>
      <c r="L283" s="1225"/>
      <c r="M283" s="1225" t="str">
        <f t="shared" si="24"/>
        <v>D0812-56</v>
      </c>
      <c r="N283" s="1225" t="str">
        <f t="shared" si="25"/>
        <v/>
      </c>
      <c r="O283" s="1226"/>
      <c r="P283" s="1226"/>
      <c r="Q283" s="1226"/>
      <c r="R283" s="1226"/>
      <c r="S283" s="1226"/>
      <c r="T283" s="1226"/>
      <c r="U283" s="1226"/>
      <c r="V283" s="1226"/>
      <c r="W283" s="1226"/>
      <c r="X283" s="1226"/>
    </row>
    <row r="284" spans="1:24" s="175" customFormat="1" ht="34.5" customHeight="1">
      <c r="A284" s="350" t="s">
        <v>2018</v>
      </c>
      <c r="B284" s="253" t="s">
        <v>2113</v>
      </c>
      <c r="C284" s="277">
        <v>41621</v>
      </c>
      <c r="D284" s="389">
        <v>45261</v>
      </c>
      <c r="E284" s="389" t="str">
        <f t="shared" ca="1" si="23"/>
        <v>VIGENTE</v>
      </c>
      <c r="F284" s="776" t="str">
        <f t="shared" ca="1" si="26"/>
        <v>OK</v>
      </c>
      <c r="G284" s="253" t="s">
        <v>1615</v>
      </c>
      <c r="H284" s="258" t="s">
        <v>2105</v>
      </c>
      <c r="I284" s="278"/>
      <c r="J284" s="253" t="s">
        <v>2109</v>
      </c>
      <c r="K284" s="372" t="s">
        <v>2107</v>
      </c>
      <c r="L284" s="1043"/>
      <c r="M284" s="1043" t="str">
        <f t="shared" si="24"/>
        <v>D1312-107</v>
      </c>
      <c r="N284" s="1043" t="str">
        <f t="shared" si="25"/>
        <v/>
      </c>
      <c r="O284" s="1204"/>
      <c r="P284" s="1204"/>
      <c r="Q284" s="1204"/>
      <c r="R284" s="1204"/>
      <c r="S284" s="1204"/>
      <c r="T284" s="1204"/>
      <c r="U284" s="1204"/>
      <c r="V284" s="1204"/>
      <c r="W284" s="1204"/>
      <c r="X284" s="1204"/>
    </row>
    <row r="285" spans="1:24" s="175" customFormat="1" ht="18" customHeight="1">
      <c r="A285" s="350" t="s">
        <v>2018</v>
      </c>
      <c r="B285" s="253" t="s">
        <v>2114</v>
      </c>
      <c r="C285" s="277">
        <v>41621</v>
      </c>
      <c r="D285" s="389">
        <v>45261</v>
      </c>
      <c r="E285" s="389" t="str">
        <f t="shared" ca="1" si="23"/>
        <v>VIGENTE</v>
      </c>
      <c r="F285" s="776" t="str">
        <f t="shared" ca="1" si="26"/>
        <v>OK</v>
      </c>
      <c r="G285" s="253" t="s">
        <v>1615</v>
      </c>
      <c r="H285" s="258" t="s">
        <v>2106</v>
      </c>
      <c r="I285" s="278"/>
      <c r="J285" s="253" t="s">
        <v>2110</v>
      </c>
      <c r="K285" s="372" t="s">
        <v>2108</v>
      </c>
      <c r="L285" s="1043"/>
      <c r="M285" s="1043" t="str">
        <f t="shared" si="24"/>
        <v>D1312-107</v>
      </c>
      <c r="N285" s="1043" t="str">
        <f t="shared" si="25"/>
        <v>1</v>
      </c>
      <c r="O285" s="1204"/>
      <c r="P285" s="1204"/>
      <c r="Q285" s="1204"/>
      <c r="R285" s="1204"/>
      <c r="S285" s="1204"/>
      <c r="T285" s="1204"/>
      <c r="U285" s="1204"/>
      <c r="V285" s="1204"/>
      <c r="W285" s="1204"/>
      <c r="X285" s="1204"/>
    </row>
    <row r="286" spans="1:24" s="175" customFormat="1" ht="33" customHeight="1">
      <c r="A286" s="350" t="s">
        <v>2017</v>
      </c>
      <c r="B286" s="253" t="s">
        <v>2150</v>
      </c>
      <c r="C286" s="277">
        <v>41689</v>
      </c>
      <c r="D286" s="389">
        <v>45323</v>
      </c>
      <c r="E286" s="389" t="str">
        <f t="shared" ca="1" si="23"/>
        <v>VIGENTE</v>
      </c>
      <c r="F286" s="776" t="str">
        <f t="shared" ca="1" si="26"/>
        <v>OK</v>
      </c>
      <c r="G286" s="253" t="s">
        <v>1615</v>
      </c>
      <c r="H286" s="258" t="s">
        <v>2149</v>
      </c>
      <c r="I286" s="278" t="s">
        <v>2151</v>
      </c>
      <c r="J286" s="253" t="s">
        <v>2128</v>
      </c>
      <c r="K286" s="372" t="s">
        <v>2152</v>
      </c>
      <c r="L286" s="1043"/>
      <c r="M286" s="1043" t="str">
        <f t="shared" si="24"/>
        <v>D1312-107</v>
      </c>
      <c r="N286" s="1043" t="str">
        <f t="shared" si="25"/>
        <v>2</v>
      </c>
      <c r="O286" s="1204"/>
      <c r="P286" s="1204"/>
      <c r="Q286" s="1204"/>
      <c r="R286" s="1204"/>
      <c r="S286" s="1204"/>
      <c r="T286" s="1204"/>
      <c r="U286" s="1204"/>
      <c r="V286" s="1204"/>
      <c r="W286" s="1204"/>
      <c r="X286" s="1204"/>
    </row>
    <row r="287" spans="1:24" s="175" customFormat="1" ht="38.25" customHeight="1">
      <c r="A287" s="350" t="s">
        <v>2017</v>
      </c>
      <c r="B287" s="253" t="s">
        <v>2154</v>
      </c>
      <c r="C287" s="277">
        <v>41689</v>
      </c>
      <c r="D287" s="389">
        <v>45323</v>
      </c>
      <c r="E287" s="389" t="str">
        <f t="shared" ca="1" si="23"/>
        <v>VIGENTE</v>
      </c>
      <c r="F287" s="776" t="str">
        <f t="shared" ca="1" si="26"/>
        <v>OK</v>
      </c>
      <c r="G287" s="253" t="s">
        <v>1615</v>
      </c>
      <c r="H287" s="258" t="s">
        <v>2153</v>
      </c>
      <c r="I287" s="278" t="s">
        <v>2155</v>
      </c>
      <c r="J287" s="253" t="s">
        <v>2009</v>
      </c>
      <c r="K287" s="372" t="s">
        <v>2156</v>
      </c>
      <c r="L287" s="1043"/>
      <c r="M287" s="1043" t="str">
        <f t="shared" si="24"/>
        <v>D1402-06</v>
      </c>
      <c r="N287" s="1043" t="str">
        <f t="shared" si="25"/>
        <v/>
      </c>
      <c r="O287" s="1204"/>
      <c r="P287" s="1204"/>
      <c r="Q287" s="1204"/>
      <c r="R287" s="1204"/>
      <c r="S287" s="1204"/>
      <c r="T287" s="1204"/>
      <c r="U287" s="1204"/>
      <c r="V287" s="1204"/>
      <c r="W287" s="1204"/>
    </row>
    <row r="288" spans="1:24" s="388" customFormat="1" ht="30">
      <c r="A288" s="2018" t="s">
        <v>2019</v>
      </c>
      <c r="B288" s="1933" t="s">
        <v>2171</v>
      </c>
      <c r="C288" s="1934">
        <v>41675</v>
      </c>
      <c r="D288" s="2019">
        <v>45324</v>
      </c>
      <c r="E288" s="2020" t="str">
        <f t="shared" ca="1" si="23"/>
        <v>VIGENTE</v>
      </c>
      <c r="F288" s="2021" t="str">
        <f t="shared" ca="1" si="26"/>
        <v>OK</v>
      </c>
      <c r="G288" s="1933" t="s">
        <v>1614</v>
      </c>
      <c r="H288" s="2055" t="s">
        <v>2170</v>
      </c>
      <c r="I288" s="2055" t="s">
        <v>2172</v>
      </c>
      <c r="J288" s="1933"/>
      <c r="K288" s="2056"/>
      <c r="L288" s="1043"/>
      <c r="M288" s="1043" t="str">
        <f t="shared" si="24"/>
        <v>D1402-07</v>
      </c>
      <c r="N288" s="1043" t="str">
        <f t="shared" si="25"/>
        <v/>
      </c>
    </row>
    <row r="289" spans="1:14" s="388" customFormat="1">
      <c r="A289" s="350" t="s">
        <v>2018</v>
      </c>
      <c r="B289" s="253" t="s">
        <v>2173</v>
      </c>
      <c r="C289" s="277">
        <v>41675</v>
      </c>
      <c r="D289" s="389">
        <v>45325</v>
      </c>
      <c r="E289" s="389" t="str">
        <f t="shared" ca="1" si="23"/>
        <v>VIGENTE</v>
      </c>
      <c r="F289" s="776" t="str">
        <f t="shared" ca="1" si="26"/>
        <v>OK</v>
      </c>
      <c r="G289" s="253" t="s">
        <v>1614</v>
      </c>
      <c r="H289" s="258" t="s">
        <v>2189</v>
      </c>
      <c r="I289" s="258"/>
      <c r="J289" s="253" t="s">
        <v>2198</v>
      </c>
      <c r="K289" s="372" t="s">
        <v>2183</v>
      </c>
      <c r="L289" s="1043"/>
      <c r="M289" s="1043" t="str">
        <f t="shared" si="24"/>
        <v>D1402-02</v>
      </c>
      <c r="N289" s="1043" t="str">
        <f t="shared" si="25"/>
        <v/>
      </c>
    </row>
    <row r="290" spans="1:14" s="388" customFormat="1" ht="18" customHeight="1">
      <c r="A290" s="350" t="s">
        <v>2018</v>
      </c>
      <c r="B290" s="253" t="s">
        <v>2174</v>
      </c>
      <c r="C290" s="277">
        <v>41675</v>
      </c>
      <c r="D290" s="389">
        <v>45325</v>
      </c>
      <c r="E290" s="389" t="str">
        <f t="shared" ca="1" si="23"/>
        <v>VIGENTE</v>
      </c>
      <c r="F290" s="776" t="str">
        <f t="shared" ca="1" si="26"/>
        <v>OK</v>
      </c>
      <c r="G290" s="253" t="s">
        <v>1614</v>
      </c>
      <c r="H290" s="258" t="s">
        <v>2190</v>
      </c>
      <c r="I290" s="258"/>
      <c r="J290" s="253" t="s">
        <v>2198</v>
      </c>
      <c r="K290" s="372">
        <v>153225</v>
      </c>
      <c r="L290" s="1043"/>
      <c r="M290" s="1043" t="str">
        <f t="shared" si="24"/>
        <v>D1402-02</v>
      </c>
      <c r="N290" s="1043" t="str">
        <f t="shared" si="25"/>
        <v>01</v>
      </c>
    </row>
    <row r="291" spans="1:14" s="388" customFormat="1" ht="18" customHeight="1">
      <c r="A291" s="350" t="s">
        <v>2018</v>
      </c>
      <c r="B291" s="253" t="s">
        <v>2175</v>
      </c>
      <c r="C291" s="277">
        <v>41675</v>
      </c>
      <c r="D291" s="389">
        <v>45325</v>
      </c>
      <c r="E291" s="389" t="str">
        <f t="shared" ca="1" si="23"/>
        <v>VIGENTE</v>
      </c>
      <c r="F291" s="776" t="str">
        <f t="shared" ca="1" si="26"/>
        <v>OK</v>
      </c>
      <c r="G291" s="253" t="s">
        <v>1614</v>
      </c>
      <c r="H291" s="258" t="s">
        <v>1688</v>
      </c>
      <c r="I291" s="258"/>
      <c r="J291" s="253" t="s">
        <v>2198</v>
      </c>
      <c r="K291" s="372">
        <v>15327</v>
      </c>
      <c r="L291" s="1043"/>
      <c r="M291" s="1043" t="str">
        <f t="shared" si="24"/>
        <v>D1402-02</v>
      </c>
      <c r="N291" s="1043" t="str">
        <f t="shared" si="25"/>
        <v>02</v>
      </c>
    </row>
    <row r="292" spans="1:14" s="388" customFormat="1" ht="18" customHeight="1">
      <c r="A292" s="350" t="s">
        <v>2018</v>
      </c>
      <c r="B292" s="253" t="s">
        <v>2176</v>
      </c>
      <c r="C292" s="277">
        <v>41675</v>
      </c>
      <c r="D292" s="389">
        <v>45325</v>
      </c>
      <c r="E292" s="389" t="str">
        <f t="shared" ca="1" si="23"/>
        <v>VIGENTE</v>
      </c>
      <c r="F292" s="776" t="str">
        <f t="shared" ca="1" si="26"/>
        <v>OK</v>
      </c>
      <c r="G292" s="253" t="s">
        <v>1614</v>
      </c>
      <c r="H292" s="258" t="s">
        <v>2191</v>
      </c>
      <c r="I292" s="258"/>
      <c r="J292" s="253" t="s">
        <v>2198</v>
      </c>
      <c r="K292" s="372" t="s">
        <v>2184</v>
      </c>
      <c r="L292" s="1043"/>
      <c r="M292" s="1043" t="str">
        <f t="shared" si="24"/>
        <v>D1402-02</v>
      </c>
      <c r="N292" s="1043" t="str">
        <f t="shared" si="25"/>
        <v>03</v>
      </c>
    </row>
    <row r="293" spans="1:14" s="388" customFormat="1" ht="25.5" customHeight="1">
      <c r="A293" s="350" t="s">
        <v>2018</v>
      </c>
      <c r="B293" s="253" t="s">
        <v>2177</v>
      </c>
      <c r="C293" s="277">
        <v>41675</v>
      </c>
      <c r="D293" s="389">
        <v>45325</v>
      </c>
      <c r="E293" s="389" t="str">
        <f t="shared" ca="1" si="23"/>
        <v>VIGENTE</v>
      </c>
      <c r="F293" s="776" t="str">
        <f t="shared" ca="1" si="26"/>
        <v>OK</v>
      </c>
      <c r="G293" s="253" t="s">
        <v>1614</v>
      </c>
      <c r="H293" s="258" t="s">
        <v>2192</v>
      </c>
      <c r="I293" s="258"/>
      <c r="J293" s="253" t="s">
        <v>2198</v>
      </c>
      <c r="K293" s="372" t="s">
        <v>2185</v>
      </c>
      <c r="L293" s="1043"/>
      <c r="M293" s="1043" t="str">
        <f t="shared" si="24"/>
        <v>D1402-02</v>
      </c>
      <c r="N293" s="1043" t="str">
        <f t="shared" si="25"/>
        <v>04</v>
      </c>
    </row>
    <row r="294" spans="1:14" s="388" customFormat="1">
      <c r="A294" s="350" t="s">
        <v>2018</v>
      </c>
      <c r="B294" s="253" t="s">
        <v>2178</v>
      </c>
      <c r="C294" s="277">
        <v>41675</v>
      </c>
      <c r="D294" s="389">
        <v>45325</v>
      </c>
      <c r="E294" s="389" t="str">
        <f t="shared" ca="1" si="23"/>
        <v>VIGENTE</v>
      </c>
      <c r="F294" s="776" t="str">
        <f t="shared" ca="1" si="26"/>
        <v>OK</v>
      </c>
      <c r="G294" s="253" t="s">
        <v>1614</v>
      </c>
      <c r="H294" s="258" t="s">
        <v>2193</v>
      </c>
      <c r="I294" s="258"/>
      <c r="J294" s="253" t="s">
        <v>2198</v>
      </c>
      <c r="K294" s="372" t="s">
        <v>2186</v>
      </c>
      <c r="L294" s="1043"/>
      <c r="M294" s="1043" t="str">
        <f t="shared" si="24"/>
        <v>D1402-02</v>
      </c>
      <c r="N294" s="1043" t="str">
        <f t="shared" si="25"/>
        <v>05</v>
      </c>
    </row>
    <row r="295" spans="1:14" s="388" customFormat="1" ht="18" customHeight="1">
      <c r="A295" s="350" t="s">
        <v>2018</v>
      </c>
      <c r="B295" s="253" t="s">
        <v>2179</v>
      </c>
      <c r="C295" s="277">
        <v>41675</v>
      </c>
      <c r="D295" s="389">
        <v>45325</v>
      </c>
      <c r="E295" s="389" t="str">
        <f t="shared" ca="1" si="23"/>
        <v>VIGENTE</v>
      </c>
      <c r="F295" s="776" t="str">
        <f t="shared" ca="1" si="26"/>
        <v>OK</v>
      </c>
      <c r="G295" s="253" t="s">
        <v>1614</v>
      </c>
      <c r="H295" s="258" t="s">
        <v>2194</v>
      </c>
      <c r="I295" s="258"/>
      <c r="J295" s="253" t="s">
        <v>2198</v>
      </c>
      <c r="K295" s="372">
        <v>15365</v>
      </c>
      <c r="L295" s="1043"/>
      <c r="M295" s="1043" t="str">
        <f t="shared" si="24"/>
        <v>D1402-02</v>
      </c>
      <c r="N295" s="1043" t="str">
        <f t="shared" si="25"/>
        <v>06</v>
      </c>
    </row>
    <row r="296" spans="1:14" s="388" customFormat="1" ht="18" customHeight="1">
      <c r="A296" s="350" t="s">
        <v>2018</v>
      </c>
      <c r="B296" s="253" t="s">
        <v>2180</v>
      </c>
      <c r="C296" s="277">
        <v>41675</v>
      </c>
      <c r="D296" s="389">
        <v>45325</v>
      </c>
      <c r="E296" s="389" t="str">
        <f t="shared" ca="1" si="23"/>
        <v>VIGENTE</v>
      </c>
      <c r="F296" s="776" t="str">
        <f t="shared" ca="1" si="26"/>
        <v>OK</v>
      </c>
      <c r="G296" s="253" t="s">
        <v>1614</v>
      </c>
      <c r="H296" s="258" t="s">
        <v>2195</v>
      </c>
      <c r="I296" s="258"/>
      <c r="J296" s="253" t="s">
        <v>2198</v>
      </c>
      <c r="K296" s="372" t="s">
        <v>2187</v>
      </c>
      <c r="L296" s="1043"/>
      <c r="M296" s="1043" t="str">
        <f t="shared" si="24"/>
        <v>D1402-02</v>
      </c>
      <c r="N296" s="1043" t="str">
        <f t="shared" si="25"/>
        <v>07</v>
      </c>
    </row>
    <row r="297" spans="1:14" s="388" customFormat="1" ht="18" customHeight="1">
      <c r="A297" s="350" t="s">
        <v>2018</v>
      </c>
      <c r="B297" s="253" t="s">
        <v>2181</v>
      </c>
      <c r="C297" s="277">
        <v>41675</v>
      </c>
      <c r="D297" s="389">
        <v>45325</v>
      </c>
      <c r="E297" s="389" t="str">
        <f t="shared" ca="1" si="23"/>
        <v>VIGENTE</v>
      </c>
      <c r="F297" s="776" t="str">
        <f t="shared" ca="1" si="26"/>
        <v>OK</v>
      </c>
      <c r="G297" s="253" t="s">
        <v>1614</v>
      </c>
      <c r="H297" s="258" t="s">
        <v>2196</v>
      </c>
      <c r="I297" s="258"/>
      <c r="J297" s="253" t="s">
        <v>2198</v>
      </c>
      <c r="K297" s="372">
        <v>15368</v>
      </c>
      <c r="L297" s="1043"/>
      <c r="M297" s="1043" t="str">
        <f t="shared" si="24"/>
        <v>D1402-02</v>
      </c>
      <c r="N297" s="1043" t="str">
        <f t="shared" si="25"/>
        <v>08</v>
      </c>
    </row>
    <row r="298" spans="1:14" s="388" customFormat="1" ht="18" customHeight="1">
      <c r="A298" s="350" t="s">
        <v>2018</v>
      </c>
      <c r="B298" s="253" t="s">
        <v>2182</v>
      </c>
      <c r="C298" s="277">
        <v>41675</v>
      </c>
      <c r="D298" s="389">
        <v>45325</v>
      </c>
      <c r="E298" s="389" t="str">
        <f t="shared" ca="1" si="23"/>
        <v>VIGENTE</v>
      </c>
      <c r="F298" s="776" t="str">
        <f t="shared" ca="1" si="26"/>
        <v>OK</v>
      </c>
      <c r="G298" s="253" t="s">
        <v>1614</v>
      </c>
      <c r="H298" s="258" t="s">
        <v>2197</v>
      </c>
      <c r="I298" s="258"/>
      <c r="J298" s="253" t="s">
        <v>2198</v>
      </c>
      <c r="K298" s="372" t="s">
        <v>2188</v>
      </c>
      <c r="L298" s="1043"/>
      <c r="M298" s="1043" t="str">
        <f t="shared" si="24"/>
        <v>D1402-02</v>
      </c>
      <c r="N298" s="1043" t="str">
        <f t="shared" si="25"/>
        <v>09</v>
      </c>
    </row>
    <row r="299" spans="1:14" s="1106" customFormat="1" ht="88.5" customHeight="1">
      <c r="A299" s="374" t="s">
        <v>2026</v>
      </c>
      <c r="B299" s="382" t="s">
        <v>2213</v>
      </c>
      <c r="C299" s="398">
        <v>41704</v>
      </c>
      <c r="D299" s="406">
        <v>45352</v>
      </c>
      <c r="E299" s="406" t="str">
        <f t="shared" ca="1" si="23"/>
        <v>VIGENTE</v>
      </c>
      <c r="F299" s="1102" t="str">
        <f t="shared" ca="1" si="26"/>
        <v>OK</v>
      </c>
      <c r="G299" s="382" t="s">
        <v>1615</v>
      </c>
      <c r="H299" s="399" t="s">
        <v>2212</v>
      </c>
      <c r="I299" s="399" t="s">
        <v>5597</v>
      </c>
      <c r="J299" s="382" t="s">
        <v>2215</v>
      </c>
      <c r="K299" s="383" t="s">
        <v>2214</v>
      </c>
      <c r="L299" s="1221"/>
      <c r="M299" s="1221" t="str">
        <f t="shared" si="24"/>
        <v>D1402-02</v>
      </c>
      <c r="N299" s="1221" t="str">
        <f t="shared" si="25"/>
        <v>10</v>
      </c>
    </row>
    <row r="300" spans="1:14" s="388" customFormat="1" ht="30">
      <c r="A300" s="350" t="s">
        <v>2017</v>
      </c>
      <c r="B300" s="253" t="s">
        <v>2245</v>
      </c>
      <c r="C300" s="277">
        <v>41862</v>
      </c>
      <c r="D300" s="389">
        <v>45505</v>
      </c>
      <c r="E300" s="389" t="str">
        <f t="shared" ca="1" si="23"/>
        <v>VIGENTE</v>
      </c>
      <c r="F300" s="776" t="str">
        <f t="shared" ca="1" si="26"/>
        <v>OK</v>
      </c>
      <c r="G300" s="253" t="s">
        <v>1615</v>
      </c>
      <c r="H300" s="258" t="s">
        <v>2244</v>
      </c>
      <c r="I300" s="258" t="s">
        <v>2246</v>
      </c>
      <c r="J300" s="253" t="s">
        <v>2248</v>
      </c>
      <c r="K300" s="372" t="s">
        <v>2247</v>
      </c>
      <c r="L300" s="1043"/>
      <c r="M300" s="1043" t="e">
        <f>IF(ISNUMBER(FIND("/",#REF!,1)),MID(#REF!,1,FIND("/",#REF!,1)-1),#REF!)</f>
        <v>#REF!</v>
      </c>
      <c r="N300" s="1043" t="str">
        <f>IF(ISNUMBER(FIND("/",#REF!,1)),MID(#REF!,FIND("/",#REF!,1)+1,LEN(#REF!)),"")</f>
        <v/>
      </c>
    </row>
    <row r="301" spans="1:14" s="388" customFormat="1" ht="38.25" customHeight="1">
      <c r="A301" s="350" t="s">
        <v>2017</v>
      </c>
      <c r="B301" s="253" t="s">
        <v>2249</v>
      </c>
      <c r="C301" s="277">
        <v>41862</v>
      </c>
      <c r="D301" s="389">
        <v>45505</v>
      </c>
      <c r="E301" s="389" t="str">
        <f t="shared" ca="1" si="23"/>
        <v>VIGENTE</v>
      </c>
      <c r="F301" s="776" t="str">
        <f t="shared" ca="1" si="26"/>
        <v>OK</v>
      </c>
      <c r="G301" s="253" t="s">
        <v>1615</v>
      </c>
      <c r="H301" s="258" t="s">
        <v>1046</v>
      </c>
      <c r="I301" s="258" t="s">
        <v>2250</v>
      </c>
      <c r="J301" s="253" t="s">
        <v>2251</v>
      </c>
      <c r="K301" s="372" t="s">
        <v>2252</v>
      </c>
      <c r="L301" s="1043"/>
      <c r="M301" s="1043" t="str">
        <f t="shared" si="24"/>
        <v>D1408-23</v>
      </c>
      <c r="N301" s="1043" t="str">
        <f t="shared" si="25"/>
        <v/>
      </c>
    </row>
    <row r="302" spans="1:14" s="388" customFormat="1" ht="38.25" customHeight="1">
      <c r="A302" s="350" t="s">
        <v>2017</v>
      </c>
      <c r="B302" s="253" t="s">
        <v>2261</v>
      </c>
      <c r="C302" s="277">
        <v>41863</v>
      </c>
      <c r="D302" s="389">
        <v>45505</v>
      </c>
      <c r="E302" s="389" t="str">
        <f t="shared" ca="1" si="23"/>
        <v>VIGENTE</v>
      </c>
      <c r="F302" s="776" t="str">
        <f t="shared" ca="1" si="26"/>
        <v>OK</v>
      </c>
      <c r="G302" s="253" t="s">
        <v>1615</v>
      </c>
      <c r="H302" s="258" t="s">
        <v>2272</v>
      </c>
      <c r="I302" s="278" t="s">
        <v>2273</v>
      </c>
      <c r="J302" s="253" t="s">
        <v>2274</v>
      </c>
      <c r="K302" s="372" t="s">
        <v>2275</v>
      </c>
      <c r="L302" s="1043"/>
      <c r="M302" s="1043" t="str">
        <f t="shared" si="24"/>
        <v>D1408-25</v>
      </c>
      <c r="N302" s="1043" t="str">
        <f t="shared" si="25"/>
        <v/>
      </c>
    </row>
    <row r="303" spans="1:14" s="388" customFormat="1" ht="32.25" customHeight="1">
      <c r="A303" s="374" t="s">
        <v>2027</v>
      </c>
      <c r="B303" s="382" t="s">
        <v>2276</v>
      </c>
      <c r="C303" s="398">
        <v>41863</v>
      </c>
      <c r="D303" s="406">
        <v>45505</v>
      </c>
      <c r="E303" s="406" t="str">
        <f t="shared" ca="1" si="23"/>
        <v>VIGENTE</v>
      </c>
      <c r="F303" s="1102" t="str">
        <f t="shared" ca="1" si="26"/>
        <v>OK</v>
      </c>
      <c r="G303" s="382" t="s">
        <v>1615</v>
      </c>
      <c r="H303" s="399" t="s">
        <v>2470</v>
      </c>
      <c r="I303" s="399" t="s">
        <v>2277</v>
      </c>
      <c r="J303" s="382" t="s">
        <v>2278</v>
      </c>
      <c r="K303" s="383" t="s">
        <v>2472</v>
      </c>
      <c r="L303" s="1043"/>
      <c r="M303" s="1043" t="str">
        <f t="shared" si="24"/>
        <v>D1408-27</v>
      </c>
      <c r="N303" s="1043" t="str">
        <f t="shared" si="25"/>
        <v/>
      </c>
    </row>
    <row r="304" spans="1:14" s="388" customFormat="1" ht="31.5" customHeight="1">
      <c r="A304" s="350" t="s">
        <v>2017</v>
      </c>
      <c r="B304" s="253" t="s">
        <v>2282</v>
      </c>
      <c r="C304" s="277">
        <v>41914</v>
      </c>
      <c r="D304" s="389">
        <v>45566</v>
      </c>
      <c r="E304" s="389" t="str">
        <f t="shared" ca="1" si="23"/>
        <v>VIGENTE</v>
      </c>
      <c r="F304" s="776" t="str">
        <f t="shared" ca="1" si="26"/>
        <v>OK</v>
      </c>
      <c r="G304" s="253" t="s">
        <v>1615</v>
      </c>
      <c r="H304" s="258" t="s">
        <v>3811</v>
      </c>
      <c r="I304" s="278" t="s">
        <v>2280</v>
      </c>
      <c r="J304" s="253" t="s">
        <v>2281</v>
      </c>
      <c r="K304" s="372" t="s">
        <v>2471</v>
      </c>
      <c r="L304" s="1043"/>
      <c r="M304" s="1043" t="str">
        <f t="shared" si="24"/>
        <v>D1408-30</v>
      </c>
      <c r="N304" s="1043" t="str">
        <f t="shared" si="25"/>
        <v/>
      </c>
    </row>
    <row r="305" spans="1:14" s="388" customFormat="1" ht="34.5" customHeight="1">
      <c r="A305" s="350" t="s">
        <v>2017</v>
      </c>
      <c r="B305" s="253" t="s">
        <v>2285</v>
      </c>
      <c r="C305" s="277">
        <v>41914</v>
      </c>
      <c r="D305" s="389">
        <v>45566</v>
      </c>
      <c r="E305" s="389" t="str">
        <f t="shared" ca="1" si="23"/>
        <v>VIGENTE</v>
      </c>
      <c r="F305" s="776" t="str">
        <f t="shared" ca="1" si="26"/>
        <v>OK</v>
      </c>
      <c r="G305" s="253" t="s">
        <v>1615</v>
      </c>
      <c r="H305" s="258" t="s">
        <v>2283</v>
      </c>
      <c r="I305" s="258" t="s">
        <v>2284</v>
      </c>
      <c r="J305" s="253" t="s">
        <v>2286</v>
      </c>
      <c r="K305" s="372" t="s">
        <v>2287</v>
      </c>
      <c r="L305" s="1043"/>
      <c r="M305" s="1043" t="str">
        <f t="shared" si="24"/>
        <v>D1410-36</v>
      </c>
      <c r="N305" s="1043" t="str">
        <f t="shared" si="25"/>
        <v/>
      </c>
    </row>
    <row r="306" spans="1:14" s="388" customFormat="1" ht="30">
      <c r="A306" s="350" t="s">
        <v>2017</v>
      </c>
      <c r="B306" s="253" t="s">
        <v>2288</v>
      </c>
      <c r="C306" s="277">
        <v>41914</v>
      </c>
      <c r="D306" s="389">
        <v>45566</v>
      </c>
      <c r="E306" s="389" t="str">
        <f t="shared" ca="1" si="23"/>
        <v>VIGENTE</v>
      </c>
      <c r="F306" s="776" t="str">
        <f t="shared" ca="1" si="26"/>
        <v>OK</v>
      </c>
      <c r="G306" s="253" t="s">
        <v>1615</v>
      </c>
      <c r="H306" s="258" t="s">
        <v>2289</v>
      </c>
      <c r="I306" s="278" t="s">
        <v>2290</v>
      </c>
      <c r="J306" s="253" t="s">
        <v>2449</v>
      </c>
      <c r="K306" s="372" t="s">
        <v>2291</v>
      </c>
      <c r="L306" s="1043"/>
      <c r="M306" s="1043" t="str">
        <f t="shared" si="24"/>
        <v>D1410-37</v>
      </c>
      <c r="N306" s="1043" t="str">
        <f t="shared" si="25"/>
        <v/>
      </c>
    </row>
    <row r="307" spans="1:14" s="2206" customFormat="1" ht="44.25" customHeight="1">
      <c r="A307" s="400" t="s">
        <v>2019</v>
      </c>
      <c r="B307" s="240" t="s">
        <v>2307</v>
      </c>
      <c r="C307" s="246">
        <v>41890</v>
      </c>
      <c r="D307" s="401">
        <v>45536</v>
      </c>
      <c r="E307" s="401" t="str">
        <f t="shared" ca="1" si="23"/>
        <v>VIGENTE</v>
      </c>
      <c r="F307" s="663" t="str">
        <f t="shared" ca="1" si="26"/>
        <v>OK</v>
      </c>
      <c r="G307" s="247" t="s">
        <v>1615</v>
      </c>
      <c r="H307" s="402" t="s">
        <v>2308</v>
      </c>
      <c r="I307" s="403" t="s">
        <v>2309</v>
      </c>
      <c r="J307" s="247"/>
      <c r="K307" s="385"/>
      <c r="L307" s="2205"/>
      <c r="M307" s="2205" t="str">
        <f t="shared" si="24"/>
        <v>D1410-38</v>
      </c>
      <c r="N307" s="2205" t="str">
        <f t="shared" si="25"/>
        <v/>
      </c>
    </row>
    <row r="308" spans="1:14" s="388" customFormat="1">
      <c r="A308" s="350" t="s">
        <v>2018</v>
      </c>
      <c r="B308" s="253" t="s">
        <v>2313</v>
      </c>
      <c r="C308" s="277">
        <v>41890</v>
      </c>
      <c r="D308" s="2204">
        <v>45536</v>
      </c>
      <c r="E308" s="389" t="str">
        <f t="shared" ca="1" si="23"/>
        <v>VIGENTE</v>
      </c>
      <c r="F308" s="776" t="str">
        <f t="shared" ca="1" si="26"/>
        <v>OK</v>
      </c>
      <c r="G308" s="253" t="s">
        <v>1615</v>
      </c>
      <c r="H308" s="258" t="s">
        <v>2316</v>
      </c>
      <c r="I308" s="278"/>
      <c r="J308" s="253" t="s">
        <v>2319</v>
      </c>
      <c r="K308" s="372" t="s">
        <v>2310</v>
      </c>
      <c r="L308" s="1043"/>
      <c r="M308" s="1043" t="str">
        <f t="shared" si="24"/>
        <v>D1409-34</v>
      </c>
      <c r="N308" s="1043" t="str">
        <f t="shared" si="25"/>
        <v/>
      </c>
    </row>
    <row r="309" spans="1:14" s="388" customFormat="1" ht="18" customHeight="1">
      <c r="A309" s="350" t="s">
        <v>2018</v>
      </c>
      <c r="B309" s="253" t="s">
        <v>2314</v>
      </c>
      <c r="C309" s="277">
        <v>41890</v>
      </c>
      <c r="D309" s="2204">
        <v>45536</v>
      </c>
      <c r="E309" s="389" t="str">
        <f t="shared" ca="1" si="23"/>
        <v>VIGENTE</v>
      </c>
      <c r="F309" s="776" t="str">
        <f t="shared" ca="1" si="26"/>
        <v>OK</v>
      </c>
      <c r="G309" s="253" t="s">
        <v>1615</v>
      </c>
      <c r="H309" s="258" t="s">
        <v>2317</v>
      </c>
      <c r="I309" s="278"/>
      <c r="J309" s="253" t="s">
        <v>2320</v>
      </c>
      <c r="K309" s="372" t="s">
        <v>2311</v>
      </c>
      <c r="L309" s="1043"/>
      <c r="M309" s="1043" t="str">
        <f t="shared" si="24"/>
        <v>D1409-34</v>
      </c>
      <c r="N309" s="1043" t="str">
        <f t="shared" si="25"/>
        <v>1</v>
      </c>
    </row>
    <row r="310" spans="1:14" s="388" customFormat="1" ht="18" customHeight="1">
      <c r="A310" s="350" t="s">
        <v>2018</v>
      </c>
      <c r="B310" s="253" t="s">
        <v>2315</v>
      </c>
      <c r="C310" s="277">
        <v>41890</v>
      </c>
      <c r="D310" s="2204">
        <v>45536</v>
      </c>
      <c r="E310" s="389" t="str">
        <f t="shared" ca="1" si="23"/>
        <v>VIGENTE</v>
      </c>
      <c r="F310" s="776" t="str">
        <f t="shared" ca="1" si="26"/>
        <v>OK</v>
      </c>
      <c r="G310" s="253" t="s">
        <v>1615</v>
      </c>
      <c r="H310" s="258" t="s">
        <v>2318</v>
      </c>
      <c r="I310" s="278"/>
      <c r="J310" s="253" t="s">
        <v>2321</v>
      </c>
      <c r="K310" s="372" t="s">
        <v>2312</v>
      </c>
      <c r="L310" s="1043"/>
      <c r="M310" s="1043" t="str">
        <f t="shared" si="24"/>
        <v>D1409-34</v>
      </c>
      <c r="N310" s="1043" t="str">
        <f t="shared" si="25"/>
        <v>2</v>
      </c>
    </row>
    <row r="311" spans="1:14" s="2206" customFormat="1" ht="44.25" customHeight="1">
      <c r="A311" s="400" t="s">
        <v>2019</v>
      </c>
      <c r="B311" s="240" t="s">
        <v>2322</v>
      </c>
      <c r="C311" s="246">
        <v>41890</v>
      </c>
      <c r="D311" s="401">
        <v>45536</v>
      </c>
      <c r="E311" s="401" t="str">
        <f t="shared" ref="E311:E352" ca="1" si="27">IF(D311&lt;=$T$2,"CADUCADO","VIGENTE")</f>
        <v>VIGENTE</v>
      </c>
      <c r="F311" s="663" t="str">
        <f t="shared" ca="1" si="26"/>
        <v>OK</v>
      </c>
      <c r="G311" s="247" t="s">
        <v>1615</v>
      </c>
      <c r="H311" s="402" t="s">
        <v>2326</v>
      </c>
      <c r="I311" s="403" t="s">
        <v>2330</v>
      </c>
      <c r="J311" s="247"/>
      <c r="K311" s="385"/>
      <c r="L311" s="2205"/>
      <c r="M311" s="2205" t="str">
        <f t="shared" si="24"/>
        <v>D1409-34</v>
      </c>
      <c r="N311" s="2205" t="str">
        <f t="shared" si="25"/>
        <v>3</v>
      </c>
    </row>
    <row r="312" spans="1:14" s="388" customFormat="1">
      <c r="A312" s="350" t="s">
        <v>2018</v>
      </c>
      <c r="B312" s="253" t="s">
        <v>2323</v>
      </c>
      <c r="C312" s="277">
        <v>41890</v>
      </c>
      <c r="D312" s="2204">
        <v>45536</v>
      </c>
      <c r="E312" s="389" t="str">
        <f t="shared" ca="1" si="27"/>
        <v>VIGENTE</v>
      </c>
      <c r="F312" s="776" t="str">
        <f t="shared" ca="1" si="26"/>
        <v>OK</v>
      </c>
      <c r="G312" s="253" t="s">
        <v>1615</v>
      </c>
      <c r="H312" s="258" t="s">
        <v>2327</v>
      </c>
      <c r="I312" s="278"/>
      <c r="J312" s="253" t="s">
        <v>2319</v>
      </c>
      <c r="K312" s="372" t="s">
        <v>2331</v>
      </c>
      <c r="L312" s="1043"/>
      <c r="M312" s="1043" t="str">
        <f t="shared" si="24"/>
        <v>D1409-32</v>
      </c>
      <c r="N312" s="1043" t="str">
        <f t="shared" si="25"/>
        <v/>
      </c>
    </row>
    <row r="313" spans="1:14" s="388" customFormat="1" ht="18" customHeight="1">
      <c r="A313" s="350" t="s">
        <v>2018</v>
      </c>
      <c r="B313" s="253" t="s">
        <v>2324</v>
      </c>
      <c r="C313" s="277">
        <v>41890</v>
      </c>
      <c r="D313" s="2204">
        <v>45536</v>
      </c>
      <c r="E313" s="389" t="str">
        <f t="shared" ca="1" si="27"/>
        <v>VIGENTE</v>
      </c>
      <c r="F313" s="776" t="str">
        <f t="shared" ca="1" si="26"/>
        <v>OK</v>
      </c>
      <c r="G313" s="253" t="s">
        <v>1615</v>
      </c>
      <c r="H313" s="258" t="s">
        <v>2328</v>
      </c>
      <c r="I313" s="278"/>
      <c r="J313" s="253" t="s">
        <v>2320</v>
      </c>
      <c r="K313" s="372" t="s">
        <v>2332</v>
      </c>
      <c r="L313" s="1043"/>
      <c r="M313" s="1043" t="str">
        <f t="shared" si="24"/>
        <v>D1409-32</v>
      </c>
      <c r="N313" s="1043" t="str">
        <f t="shared" si="25"/>
        <v>1</v>
      </c>
    </row>
    <row r="314" spans="1:14" s="388" customFormat="1" ht="18" customHeight="1">
      <c r="A314" s="350" t="s">
        <v>2018</v>
      </c>
      <c r="B314" s="253" t="s">
        <v>2325</v>
      </c>
      <c r="C314" s="277">
        <v>41890</v>
      </c>
      <c r="D314" s="2204">
        <v>45536</v>
      </c>
      <c r="E314" s="389" t="str">
        <f t="shared" ca="1" si="27"/>
        <v>VIGENTE</v>
      </c>
      <c r="F314" s="776" t="str">
        <f t="shared" ca="1" si="26"/>
        <v>OK</v>
      </c>
      <c r="G314" s="253" t="s">
        <v>1615</v>
      </c>
      <c r="H314" s="258" t="s">
        <v>2329</v>
      </c>
      <c r="I314" s="278"/>
      <c r="J314" s="253" t="s">
        <v>2321</v>
      </c>
      <c r="K314" s="372" t="s">
        <v>2333</v>
      </c>
      <c r="L314" s="1043"/>
      <c r="M314" s="1043" t="str">
        <f t="shared" si="24"/>
        <v>D1409-32</v>
      </c>
      <c r="N314" s="1043" t="str">
        <f t="shared" si="25"/>
        <v>2</v>
      </c>
    </row>
    <row r="315" spans="1:14" s="388" customFormat="1" ht="49.5" customHeight="1">
      <c r="A315" s="2018" t="s">
        <v>2019</v>
      </c>
      <c r="B315" s="1933" t="s">
        <v>2453</v>
      </c>
      <c r="C315" s="1934">
        <v>42032</v>
      </c>
      <c r="D315" s="2019">
        <v>45658</v>
      </c>
      <c r="E315" s="2020" t="str">
        <f t="shared" ca="1" si="27"/>
        <v>VIGENTE</v>
      </c>
      <c r="F315" s="2021" t="str">
        <f t="shared" ca="1" si="26"/>
        <v>OK</v>
      </c>
      <c r="G315" s="1933" t="s">
        <v>1614</v>
      </c>
      <c r="H315" s="402" t="s">
        <v>6090</v>
      </c>
      <c r="I315" s="402" t="s">
        <v>2454</v>
      </c>
      <c r="J315" s="247"/>
      <c r="K315" s="385"/>
      <c r="L315" s="1043"/>
      <c r="M315" s="1043" t="str">
        <f t="shared" si="24"/>
        <v>D1409-32</v>
      </c>
      <c r="N315" s="1043" t="str">
        <f t="shared" si="25"/>
        <v>3</v>
      </c>
    </row>
    <row r="316" spans="1:14" s="388" customFormat="1">
      <c r="A316" s="350" t="s">
        <v>2018</v>
      </c>
      <c r="B316" s="253" t="s">
        <v>2455</v>
      </c>
      <c r="C316" s="277">
        <v>42032</v>
      </c>
      <c r="D316" s="389">
        <v>45658</v>
      </c>
      <c r="E316" s="389" t="str">
        <f t="shared" ca="1" si="27"/>
        <v>VIGENTE</v>
      </c>
      <c r="F316" s="776" t="str">
        <f t="shared" ca="1" si="26"/>
        <v>OK</v>
      </c>
      <c r="G316" s="253" t="s">
        <v>1614</v>
      </c>
      <c r="H316" s="258" t="s">
        <v>2461</v>
      </c>
      <c r="I316" s="258"/>
      <c r="J316" s="253" t="s">
        <v>2464</v>
      </c>
      <c r="K316" s="372" t="s">
        <v>2458</v>
      </c>
      <c r="L316" s="1043"/>
      <c r="M316" s="1043" t="str">
        <f t="shared" si="24"/>
        <v>D1501-01</v>
      </c>
      <c r="N316" s="1043" t="str">
        <f t="shared" si="25"/>
        <v/>
      </c>
    </row>
    <row r="317" spans="1:14" s="388" customFormat="1" ht="18" customHeight="1">
      <c r="A317" s="350" t="s">
        <v>2018</v>
      </c>
      <c r="B317" s="253" t="s">
        <v>2456</v>
      </c>
      <c r="C317" s="277">
        <v>42032</v>
      </c>
      <c r="D317" s="389">
        <v>45658</v>
      </c>
      <c r="E317" s="389" t="str">
        <f t="shared" ca="1" si="27"/>
        <v>VIGENTE</v>
      </c>
      <c r="F317" s="776" t="str">
        <f t="shared" ca="1" si="26"/>
        <v>OK</v>
      </c>
      <c r="G317" s="253" t="s">
        <v>1614</v>
      </c>
      <c r="H317" s="258" t="s">
        <v>2462</v>
      </c>
      <c r="I317" s="258"/>
      <c r="J317" s="253" t="s">
        <v>2465</v>
      </c>
      <c r="K317" s="372" t="s">
        <v>2459</v>
      </c>
      <c r="L317" s="1043"/>
      <c r="M317" s="1043" t="str">
        <f t="shared" si="24"/>
        <v>D1501-01</v>
      </c>
      <c r="N317" s="1043" t="str">
        <f t="shared" si="25"/>
        <v>1</v>
      </c>
    </row>
    <row r="318" spans="1:14" s="388" customFormat="1" ht="18" customHeight="1">
      <c r="A318" s="350" t="s">
        <v>2018</v>
      </c>
      <c r="B318" s="253" t="s">
        <v>2457</v>
      </c>
      <c r="C318" s="277">
        <v>42032</v>
      </c>
      <c r="D318" s="389">
        <v>45658</v>
      </c>
      <c r="E318" s="389" t="str">
        <f t="shared" ca="1" si="27"/>
        <v>VIGENTE</v>
      </c>
      <c r="F318" s="776" t="str">
        <f t="shared" ca="1" si="26"/>
        <v>OK</v>
      </c>
      <c r="G318" s="253" t="s">
        <v>1614</v>
      </c>
      <c r="H318" s="258" t="s">
        <v>2463</v>
      </c>
      <c r="I318" s="258"/>
      <c r="J318" s="253" t="s">
        <v>732</v>
      </c>
      <c r="K318" s="372" t="s">
        <v>2460</v>
      </c>
      <c r="L318" s="1043"/>
      <c r="M318" s="1043" t="str">
        <f t="shared" si="24"/>
        <v>D1501-01</v>
      </c>
      <c r="N318" s="1043" t="str">
        <f t="shared" si="25"/>
        <v>2</v>
      </c>
    </row>
    <row r="319" spans="1:14" s="388" customFormat="1" ht="40.5" customHeight="1">
      <c r="A319" s="350" t="s">
        <v>2017</v>
      </c>
      <c r="B319" s="839" t="s">
        <v>2493</v>
      </c>
      <c r="C319" s="277">
        <v>42073</v>
      </c>
      <c r="D319" s="389">
        <v>45717</v>
      </c>
      <c r="E319" s="389" t="str">
        <f t="shared" ca="1" si="27"/>
        <v>VIGENTE</v>
      </c>
      <c r="F319" s="776" t="str">
        <f t="shared" ca="1" si="26"/>
        <v>OK</v>
      </c>
      <c r="G319" s="253" t="s">
        <v>1616</v>
      </c>
      <c r="H319" s="258" t="s">
        <v>2494</v>
      </c>
      <c r="I319" s="278" t="s">
        <v>2495</v>
      </c>
      <c r="J319" s="253" t="s">
        <v>2497</v>
      </c>
      <c r="K319" s="372" t="s">
        <v>2496</v>
      </c>
      <c r="L319" s="1043"/>
      <c r="M319" s="1043" t="str">
        <f t="shared" si="24"/>
        <v>D1501-01</v>
      </c>
      <c r="N319" s="1043" t="str">
        <f t="shared" si="25"/>
        <v>3</v>
      </c>
    </row>
    <row r="320" spans="1:14" s="390" customFormat="1" ht="90">
      <c r="A320" s="350" t="s">
        <v>2017</v>
      </c>
      <c r="B320" s="839" t="s">
        <v>2513</v>
      </c>
      <c r="C320" s="277">
        <v>42072</v>
      </c>
      <c r="D320" s="389">
        <v>45717</v>
      </c>
      <c r="E320" s="389" t="str">
        <f t="shared" ca="1" si="27"/>
        <v>VIGENTE</v>
      </c>
      <c r="F320" s="776" t="str">
        <f t="shared" ca="1" si="26"/>
        <v>OK</v>
      </c>
      <c r="G320" s="253" t="s">
        <v>1616</v>
      </c>
      <c r="H320" s="258" t="s">
        <v>2512</v>
      </c>
      <c r="I320" s="278" t="s">
        <v>6391</v>
      </c>
      <c r="J320" s="253" t="s">
        <v>2514</v>
      </c>
      <c r="K320" s="372" t="s">
        <v>2515</v>
      </c>
      <c r="L320" s="1227"/>
      <c r="M320" s="1227" t="str">
        <f t="shared" ref="M320:M345" si="28">IF(ISNUMBER(FIND("/",$B319,1)),MID($B319,1,FIND("/",$B319,1)-1),$B319)</f>
        <v>D1503-12</v>
      </c>
      <c r="N320" s="1227" t="str">
        <f t="shared" ref="N320:N345" si="29">IF(ISNUMBER(FIND("/",$B319,1)),MID($B319,FIND("/",$B319,1)+1,LEN($B319)),"")</f>
        <v/>
      </c>
    </row>
    <row r="321" spans="1:147" s="390" customFormat="1" ht="45">
      <c r="A321" s="350" t="s">
        <v>2017</v>
      </c>
      <c r="B321" s="839" t="s">
        <v>2516</v>
      </c>
      <c r="C321" s="277">
        <v>42072</v>
      </c>
      <c r="D321" s="389">
        <v>43891</v>
      </c>
      <c r="E321" s="389" t="str">
        <f t="shared" ca="1" si="27"/>
        <v>CADUCADO</v>
      </c>
      <c r="F321" s="776" t="str">
        <f t="shared" ca="1" si="26"/>
        <v>ALERTA</v>
      </c>
      <c r="G321" s="253" t="s">
        <v>1616</v>
      </c>
      <c r="H321" s="258" t="s">
        <v>2517</v>
      </c>
      <c r="I321" s="278" t="s">
        <v>2518</v>
      </c>
      <c r="J321" s="253" t="s">
        <v>2514</v>
      </c>
      <c r="K321" s="372" t="s">
        <v>2519</v>
      </c>
      <c r="L321" s="1227"/>
      <c r="M321" s="1227" t="str">
        <f t="shared" si="28"/>
        <v>D1503-09</v>
      </c>
      <c r="N321" s="1227" t="str">
        <f t="shared" si="29"/>
        <v/>
      </c>
    </row>
    <row r="322" spans="1:147" s="390" customFormat="1" ht="30">
      <c r="A322" s="350" t="s">
        <v>2017</v>
      </c>
      <c r="B322" s="839" t="s">
        <v>2542</v>
      </c>
      <c r="C322" s="277">
        <v>42132</v>
      </c>
      <c r="D322" s="389">
        <v>45778</v>
      </c>
      <c r="E322" s="389" t="str">
        <f t="shared" ca="1" si="27"/>
        <v>VIGENTE</v>
      </c>
      <c r="F322" s="776" t="str">
        <f t="shared" ca="1" si="26"/>
        <v>OK</v>
      </c>
      <c r="G322" s="253" t="s">
        <v>1615</v>
      </c>
      <c r="H322" s="258" t="s">
        <v>2543</v>
      </c>
      <c r="I322" s="278" t="s">
        <v>3812</v>
      </c>
      <c r="J322" s="253" t="s">
        <v>2545</v>
      </c>
      <c r="K322" s="372" t="s">
        <v>2544</v>
      </c>
      <c r="L322" s="1227"/>
      <c r="M322" s="1227" t="str">
        <f t="shared" si="28"/>
        <v>D1503-10</v>
      </c>
      <c r="N322" s="1227" t="str">
        <f t="shared" si="29"/>
        <v/>
      </c>
      <c r="O322" s="391"/>
      <c r="P322" s="391"/>
      <c r="Q322" s="391"/>
      <c r="R322" s="391"/>
      <c r="S322" s="391"/>
      <c r="T322" s="391"/>
      <c r="U322" s="391"/>
      <c r="V322" s="391"/>
      <c r="W322" s="391"/>
      <c r="X322" s="391"/>
      <c r="Y322" s="391"/>
      <c r="Z322" s="391"/>
      <c r="AA322" s="391"/>
      <c r="AB322" s="391"/>
      <c r="AC322" s="391"/>
      <c r="AD322" s="391"/>
      <c r="AE322" s="391"/>
      <c r="AF322" s="391"/>
      <c r="AG322" s="391"/>
      <c r="AH322" s="391"/>
      <c r="AI322" s="391"/>
      <c r="AJ322" s="391"/>
      <c r="AK322" s="391"/>
      <c r="AL322" s="391"/>
      <c r="AM322" s="391"/>
      <c r="AN322" s="391"/>
      <c r="AO322" s="391"/>
      <c r="AP322" s="391"/>
      <c r="AQ322" s="391"/>
      <c r="AR322" s="391"/>
      <c r="AS322" s="391"/>
      <c r="AT322" s="391"/>
      <c r="AU322" s="391"/>
      <c r="AV322" s="391"/>
      <c r="AW322" s="391"/>
      <c r="AX322" s="391"/>
      <c r="AY322" s="391"/>
      <c r="AZ322" s="391"/>
      <c r="BA322" s="391"/>
      <c r="BB322" s="391"/>
      <c r="BC322" s="391"/>
      <c r="BD322" s="391"/>
      <c r="BE322" s="391"/>
      <c r="BF322" s="391"/>
      <c r="BG322" s="391"/>
      <c r="BH322" s="391"/>
      <c r="BI322" s="391"/>
      <c r="BJ322" s="391"/>
      <c r="BK322" s="391"/>
      <c r="BL322" s="391"/>
      <c r="BM322" s="391"/>
      <c r="BN322" s="391"/>
      <c r="BO322" s="391"/>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c r="CZ322" s="391"/>
      <c r="DA322" s="391"/>
      <c r="DB322" s="391"/>
      <c r="DC322" s="391"/>
      <c r="DD322" s="391"/>
      <c r="DE322" s="391"/>
      <c r="DF322" s="391"/>
      <c r="DG322" s="391"/>
      <c r="DH322" s="391"/>
      <c r="DI322" s="391"/>
      <c r="DJ322" s="391"/>
      <c r="DK322" s="391"/>
      <c r="DL322" s="391"/>
      <c r="DM322" s="391"/>
      <c r="DN322" s="391"/>
      <c r="DO322" s="391"/>
      <c r="DP322" s="391"/>
      <c r="DQ322" s="391"/>
      <c r="DR322" s="391"/>
      <c r="DS322" s="391"/>
      <c r="DT322" s="391"/>
      <c r="DU322" s="391"/>
      <c r="DV322" s="391"/>
      <c r="DW322" s="391"/>
      <c r="DX322" s="391"/>
      <c r="DY322" s="391"/>
      <c r="DZ322" s="391"/>
      <c r="EA322" s="391"/>
      <c r="EB322" s="391"/>
      <c r="EC322" s="391"/>
      <c r="ED322" s="391"/>
      <c r="EE322" s="391"/>
      <c r="EF322" s="391"/>
      <c r="EG322" s="391"/>
      <c r="EH322" s="391"/>
      <c r="EI322" s="391"/>
      <c r="EJ322" s="391"/>
      <c r="EK322" s="391"/>
      <c r="EL322" s="391"/>
      <c r="EM322" s="391"/>
      <c r="EN322" s="391"/>
      <c r="EO322" s="391"/>
      <c r="EP322" s="391"/>
      <c r="EQ322" s="391"/>
    </row>
    <row r="323" spans="1:147" s="392" customFormat="1" ht="30">
      <c r="A323" s="350" t="s">
        <v>2017</v>
      </c>
      <c r="B323" s="839" t="s">
        <v>2547</v>
      </c>
      <c r="C323" s="277">
        <v>42132</v>
      </c>
      <c r="D323" s="389">
        <v>45778</v>
      </c>
      <c r="E323" s="389" t="str">
        <f t="shared" ca="1" si="27"/>
        <v>VIGENTE</v>
      </c>
      <c r="F323" s="776" t="str">
        <f t="shared" ca="1" si="26"/>
        <v>OK</v>
      </c>
      <c r="G323" s="253" t="s">
        <v>1615</v>
      </c>
      <c r="H323" s="258" t="s">
        <v>2546</v>
      </c>
      <c r="I323" s="278" t="s">
        <v>3813</v>
      </c>
      <c r="J323" s="253" t="s">
        <v>2548</v>
      </c>
      <c r="K323" s="372" t="s">
        <v>2549</v>
      </c>
      <c r="L323" s="1227"/>
      <c r="M323" s="1227" t="str">
        <f t="shared" si="28"/>
        <v>D1505-21</v>
      </c>
      <c r="N323" s="1227" t="str">
        <f t="shared" si="29"/>
        <v/>
      </c>
      <c r="O323" s="391"/>
      <c r="P323" s="391"/>
      <c r="Q323" s="391"/>
      <c r="R323" s="391"/>
      <c r="S323" s="391"/>
      <c r="T323" s="391"/>
      <c r="U323" s="391"/>
      <c r="V323" s="391"/>
      <c r="W323" s="391"/>
      <c r="X323" s="391"/>
      <c r="Y323" s="391"/>
      <c r="Z323" s="391"/>
      <c r="AA323" s="391"/>
      <c r="AB323" s="391"/>
      <c r="AC323" s="391"/>
      <c r="AD323" s="391"/>
      <c r="AE323" s="391"/>
      <c r="AF323" s="391"/>
      <c r="AG323" s="391"/>
      <c r="AH323" s="391"/>
      <c r="AI323" s="391"/>
      <c r="AJ323" s="391"/>
      <c r="AK323" s="391"/>
      <c r="AL323" s="391"/>
      <c r="AM323" s="391"/>
      <c r="AN323" s="391"/>
      <c r="AO323" s="391"/>
      <c r="AP323" s="391"/>
      <c r="AQ323" s="391"/>
      <c r="AR323" s="391"/>
      <c r="AS323" s="391"/>
      <c r="AT323" s="391"/>
      <c r="AU323" s="391"/>
      <c r="AV323" s="391"/>
      <c r="AW323" s="391"/>
      <c r="AX323" s="391"/>
      <c r="AY323" s="391"/>
      <c r="AZ323" s="391"/>
      <c r="BA323" s="391"/>
      <c r="BB323" s="391"/>
      <c r="BC323" s="391"/>
      <c r="BD323" s="391"/>
      <c r="BE323" s="391"/>
      <c r="BF323" s="391"/>
      <c r="BG323" s="391"/>
      <c r="BH323" s="391"/>
      <c r="BI323" s="391"/>
      <c r="BJ323" s="391"/>
      <c r="BK323" s="391"/>
      <c r="BL323" s="391"/>
      <c r="BM323" s="391"/>
      <c r="BN323" s="391"/>
      <c r="BO323" s="391"/>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c r="CZ323" s="391"/>
      <c r="DA323" s="391"/>
      <c r="DB323" s="391"/>
      <c r="DC323" s="391"/>
      <c r="DD323" s="391"/>
      <c r="DE323" s="391"/>
      <c r="DF323" s="391"/>
      <c r="DG323" s="391"/>
      <c r="DH323" s="391"/>
      <c r="DI323" s="391"/>
      <c r="DJ323" s="391"/>
      <c r="DK323" s="391"/>
      <c r="DL323" s="391"/>
      <c r="DM323" s="391"/>
      <c r="DN323" s="391"/>
      <c r="DO323" s="391"/>
      <c r="DP323" s="391"/>
      <c r="DQ323" s="391"/>
      <c r="DR323" s="391"/>
      <c r="DS323" s="391"/>
      <c r="DT323" s="391"/>
      <c r="DU323" s="391"/>
      <c r="DV323" s="391"/>
      <c r="DW323" s="391"/>
      <c r="DX323" s="391"/>
      <c r="DY323" s="391"/>
      <c r="DZ323" s="391"/>
      <c r="EA323" s="391"/>
      <c r="EB323" s="391"/>
      <c r="EC323" s="391"/>
      <c r="ED323" s="391"/>
      <c r="EE323" s="391"/>
      <c r="EF323" s="391"/>
      <c r="EG323" s="391"/>
      <c r="EH323" s="391"/>
      <c r="EI323" s="391"/>
      <c r="EJ323" s="391"/>
      <c r="EK323" s="391"/>
      <c r="EL323" s="391"/>
      <c r="EM323" s="391"/>
      <c r="EN323" s="391"/>
      <c r="EO323" s="391"/>
      <c r="EP323" s="391"/>
      <c r="EQ323" s="391"/>
    </row>
    <row r="324" spans="1:147" s="390" customFormat="1" ht="45">
      <c r="A324" s="350" t="s">
        <v>2017</v>
      </c>
      <c r="B324" s="839" t="s">
        <v>2550</v>
      </c>
      <c r="C324" s="277">
        <v>42132</v>
      </c>
      <c r="D324" s="389">
        <v>45778</v>
      </c>
      <c r="E324" s="389" t="str">
        <f t="shared" ca="1" si="27"/>
        <v>VIGENTE</v>
      </c>
      <c r="F324" s="776" t="str">
        <f t="shared" ca="1" si="26"/>
        <v>OK</v>
      </c>
      <c r="G324" s="253" t="s">
        <v>1615</v>
      </c>
      <c r="H324" s="258" t="s">
        <v>2551</v>
      </c>
      <c r="I324" s="258" t="s">
        <v>3814</v>
      </c>
      <c r="J324" s="253" t="s">
        <v>2552</v>
      </c>
      <c r="K324" s="372" t="s">
        <v>2553</v>
      </c>
      <c r="L324" s="1227"/>
      <c r="M324" s="1227" t="str">
        <f t="shared" si="28"/>
        <v>D1505-22</v>
      </c>
      <c r="N324" s="1227" t="str">
        <f t="shared" si="29"/>
        <v/>
      </c>
      <c r="O324" s="391"/>
      <c r="P324" s="391"/>
      <c r="Q324" s="391"/>
      <c r="R324" s="391"/>
      <c r="S324" s="391"/>
      <c r="T324" s="391"/>
      <c r="U324" s="391"/>
      <c r="V324" s="391"/>
      <c r="W324" s="391"/>
      <c r="X324" s="391"/>
      <c r="Y324" s="391"/>
      <c r="Z324" s="391"/>
      <c r="AA324" s="391"/>
      <c r="AB324" s="391"/>
      <c r="AC324" s="391"/>
      <c r="AD324" s="391"/>
      <c r="AE324" s="391"/>
      <c r="AF324" s="391"/>
      <c r="AG324" s="391"/>
      <c r="AH324" s="391"/>
      <c r="AI324" s="391"/>
      <c r="AJ324" s="391"/>
      <c r="AK324" s="391"/>
      <c r="AL324" s="391"/>
      <c r="AM324" s="391"/>
      <c r="AN324" s="391"/>
      <c r="AO324" s="391"/>
      <c r="AP324" s="391"/>
      <c r="AQ324" s="391"/>
      <c r="AR324" s="391"/>
      <c r="AS324" s="391"/>
      <c r="AT324" s="391"/>
      <c r="AU324" s="391"/>
      <c r="AV324" s="391"/>
      <c r="AW324" s="391"/>
      <c r="AX324" s="391"/>
      <c r="AY324" s="391"/>
      <c r="AZ324" s="391"/>
      <c r="BA324" s="391"/>
      <c r="BB324" s="391"/>
      <c r="BC324" s="391"/>
      <c r="BD324" s="391"/>
      <c r="BE324" s="391"/>
      <c r="BF324" s="391"/>
      <c r="BG324" s="391"/>
      <c r="BH324" s="391"/>
      <c r="BI324" s="391"/>
      <c r="BJ324" s="391"/>
      <c r="BK324" s="391"/>
      <c r="BL324" s="391"/>
      <c r="BM324" s="391"/>
      <c r="BN324" s="391"/>
      <c r="BO324" s="391"/>
      <c r="BP324" s="391"/>
      <c r="BQ324" s="391"/>
      <c r="BR324" s="391"/>
      <c r="BS324" s="391"/>
      <c r="BT324" s="391"/>
      <c r="BU324" s="391"/>
      <c r="BV324" s="391"/>
      <c r="BW324" s="391"/>
      <c r="BX324" s="391"/>
      <c r="BY324" s="391"/>
      <c r="BZ324" s="391"/>
      <c r="CA324" s="391"/>
      <c r="CB324" s="391"/>
      <c r="CC324" s="391"/>
      <c r="CD324" s="391"/>
      <c r="CE324" s="391"/>
      <c r="CF324" s="391"/>
      <c r="CG324" s="391"/>
      <c r="CH324" s="391"/>
      <c r="CI324" s="391"/>
      <c r="CJ324" s="391"/>
      <c r="CK324" s="391"/>
      <c r="CL324" s="391"/>
      <c r="CM324" s="391"/>
      <c r="CN324" s="391"/>
      <c r="CO324" s="391"/>
      <c r="CP324" s="391"/>
      <c r="CQ324" s="391"/>
      <c r="CR324" s="391"/>
      <c r="CS324" s="391"/>
      <c r="CT324" s="391"/>
      <c r="CU324" s="391"/>
      <c r="CV324" s="391"/>
      <c r="CW324" s="391"/>
      <c r="CX324" s="391"/>
      <c r="CY324" s="391"/>
      <c r="CZ324" s="391"/>
      <c r="DA324" s="391"/>
      <c r="DB324" s="391"/>
      <c r="DC324" s="391"/>
      <c r="DD324" s="391"/>
      <c r="DE324" s="391"/>
      <c r="DF324" s="391"/>
      <c r="DG324" s="391"/>
      <c r="DH324" s="391"/>
      <c r="DI324" s="391"/>
      <c r="DJ324" s="391"/>
      <c r="DK324" s="391"/>
      <c r="DL324" s="391"/>
      <c r="DM324" s="391"/>
      <c r="DN324" s="391"/>
      <c r="DO324" s="391"/>
      <c r="DP324" s="391"/>
      <c r="DQ324" s="391"/>
      <c r="DR324" s="391"/>
      <c r="DS324" s="391"/>
      <c r="DT324" s="391"/>
      <c r="DU324" s="391"/>
      <c r="DV324" s="391"/>
      <c r="DW324" s="391"/>
      <c r="DX324" s="391"/>
      <c r="DY324" s="391"/>
      <c r="DZ324" s="391"/>
      <c r="EA324" s="391"/>
      <c r="EB324" s="391"/>
      <c r="EC324" s="391"/>
      <c r="ED324" s="391"/>
      <c r="EE324" s="391"/>
      <c r="EF324" s="391"/>
      <c r="EG324" s="391"/>
      <c r="EH324" s="391"/>
      <c r="EI324" s="391"/>
      <c r="EJ324" s="391"/>
      <c r="EK324" s="391"/>
      <c r="EL324" s="391"/>
      <c r="EM324" s="391"/>
      <c r="EN324" s="391"/>
      <c r="EO324" s="391"/>
      <c r="EP324" s="391"/>
      <c r="EQ324" s="391"/>
    </row>
    <row r="325" spans="1:147" s="162" customFormat="1" ht="30">
      <c r="A325" s="350" t="s">
        <v>2017</v>
      </c>
      <c r="B325" s="839" t="s">
        <v>2555</v>
      </c>
      <c r="C325" s="277">
        <v>42132</v>
      </c>
      <c r="D325" s="389">
        <v>45778</v>
      </c>
      <c r="E325" s="389" t="str">
        <f t="shared" ca="1" si="27"/>
        <v>VIGENTE</v>
      </c>
      <c r="F325" s="776" t="str">
        <f t="shared" ca="1" si="26"/>
        <v>OK</v>
      </c>
      <c r="G325" s="253" t="s">
        <v>1615</v>
      </c>
      <c r="H325" s="258" t="s">
        <v>2554</v>
      </c>
      <c r="I325" s="258" t="s">
        <v>2556</v>
      </c>
      <c r="J325" s="253" t="s">
        <v>2557</v>
      </c>
      <c r="K325" s="372" t="s">
        <v>2558</v>
      </c>
      <c r="L325" s="1227"/>
      <c r="M325" s="1227" t="str">
        <f t="shared" si="28"/>
        <v>D1505-23</v>
      </c>
      <c r="N325" s="1227" t="str">
        <f t="shared" si="29"/>
        <v/>
      </c>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1"/>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c r="CH325" s="161"/>
      <c r="CI325" s="161"/>
      <c r="CJ325" s="161"/>
      <c r="CK325" s="161"/>
      <c r="CL325" s="161"/>
      <c r="CM325" s="161"/>
      <c r="CN325" s="161"/>
      <c r="CO325" s="161"/>
      <c r="CP325" s="161"/>
      <c r="CQ325" s="161"/>
      <c r="CR325" s="161"/>
      <c r="CS325" s="161"/>
      <c r="CT325" s="161"/>
      <c r="CU325" s="161"/>
      <c r="CV325" s="161"/>
      <c r="CW325" s="161"/>
      <c r="CX325" s="161"/>
      <c r="CY325" s="161"/>
      <c r="CZ325" s="161"/>
      <c r="DA325" s="161"/>
      <c r="DB325" s="161"/>
      <c r="DC325" s="161"/>
      <c r="DD325" s="161"/>
      <c r="DE325" s="161"/>
      <c r="DF325" s="161"/>
      <c r="DG325" s="161"/>
      <c r="DH325" s="161"/>
      <c r="DI325" s="161"/>
      <c r="DJ325" s="161"/>
      <c r="DK325" s="161"/>
      <c r="DL325" s="161"/>
      <c r="DM325" s="161"/>
      <c r="DN325" s="161"/>
      <c r="DO325" s="161"/>
      <c r="DP325" s="161"/>
      <c r="DQ325" s="161"/>
      <c r="DR325" s="161"/>
      <c r="DS325" s="161"/>
      <c r="DT325" s="161"/>
      <c r="DU325" s="161"/>
      <c r="DV325" s="161"/>
      <c r="DW325" s="161"/>
      <c r="DX325" s="161"/>
      <c r="DY325" s="161"/>
      <c r="DZ325" s="161"/>
      <c r="EA325" s="161"/>
      <c r="EB325" s="161"/>
      <c r="EC325" s="161"/>
      <c r="ED325" s="161"/>
      <c r="EE325" s="161"/>
      <c r="EF325" s="161"/>
      <c r="EG325" s="161"/>
      <c r="EH325" s="161"/>
      <c r="EI325" s="161"/>
      <c r="EJ325" s="161"/>
      <c r="EK325" s="161"/>
      <c r="EL325" s="161"/>
      <c r="EM325" s="161"/>
      <c r="EN325" s="161"/>
      <c r="EO325" s="161"/>
      <c r="EP325" s="161"/>
      <c r="EQ325" s="161"/>
    </row>
    <row r="326" spans="1:147" s="390" customFormat="1" ht="30">
      <c r="A326" s="299" t="s">
        <v>2017</v>
      </c>
      <c r="B326" s="839" t="s">
        <v>2588</v>
      </c>
      <c r="C326" s="254">
        <v>42163</v>
      </c>
      <c r="D326" s="389">
        <v>45809</v>
      </c>
      <c r="E326" s="389" t="str">
        <f t="shared" ca="1" si="27"/>
        <v>VIGENTE</v>
      </c>
      <c r="F326" s="776" t="str">
        <f t="shared" ca="1" si="26"/>
        <v>OK</v>
      </c>
      <c r="G326" s="253" t="s">
        <v>1615</v>
      </c>
      <c r="H326" s="258" t="s">
        <v>2589</v>
      </c>
      <c r="I326" s="258" t="s">
        <v>3815</v>
      </c>
      <c r="J326" s="253" t="s">
        <v>2590</v>
      </c>
      <c r="K326" s="372" t="s">
        <v>2591</v>
      </c>
      <c r="L326" s="1227"/>
      <c r="M326" s="1227" t="str">
        <f t="shared" si="28"/>
        <v>D1505-24</v>
      </c>
      <c r="N326" s="1227" t="str">
        <f t="shared" si="29"/>
        <v/>
      </c>
    </row>
    <row r="327" spans="1:147" s="390" customFormat="1" ht="30">
      <c r="A327" s="350" t="s">
        <v>2017</v>
      </c>
      <c r="B327" s="839" t="s">
        <v>2587</v>
      </c>
      <c r="C327" s="277">
        <v>42163</v>
      </c>
      <c r="D327" s="389">
        <v>45809</v>
      </c>
      <c r="E327" s="389" t="str">
        <f t="shared" ca="1" si="27"/>
        <v>VIGENTE</v>
      </c>
      <c r="F327" s="776" t="str">
        <f t="shared" ca="1" si="26"/>
        <v>OK</v>
      </c>
      <c r="G327" s="253" t="s">
        <v>1615</v>
      </c>
      <c r="H327" s="258" t="s">
        <v>2592</v>
      </c>
      <c r="I327" s="278" t="s">
        <v>3816</v>
      </c>
      <c r="J327" s="253" t="s">
        <v>2593</v>
      </c>
      <c r="K327" s="372" t="s">
        <v>2594</v>
      </c>
      <c r="L327" s="1227"/>
      <c r="M327" s="1227" t="str">
        <f t="shared" si="28"/>
        <v>D1506-36</v>
      </c>
      <c r="N327" s="1227" t="str">
        <f t="shared" si="29"/>
        <v/>
      </c>
    </row>
    <row r="328" spans="1:147" s="390" customFormat="1" ht="30">
      <c r="A328" s="350" t="s">
        <v>2017</v>
      </c>
      <c r="B328" s="253" t="s">
        <v>2596</v>
      </c>
      <c r="C328" s="277">
        <v>42163</v>
      </c>
      <c r="D328" s="389">
        <v>45809</v>
      </c>
      <c r="E328" s="389" t="str">
        <f t="shared" ca="1" si="27"/>
        <v>VIGENTE</v>
      </c>
      <c r="F328" s="776" t="str">
        <f t="shared" ca="1" si="26"/>
        <v>OK</v>
      </c>
      <c r="G328" s="253" t="s">
        <v>1615</v>
      </c>
      <c r="H328" s="258" t="s">
        <v>2597</v>
      </c>
      <c r="I328" s="278" t="s">
        <v>3817</v>
      </c>
      <c r="J328" s="253" t="s">
        <v>2598</v>
      </c>
      <c r="K328" s="372" t="s">
        <v>2599</v>
      </c>
      <c r="L328" s="1227"/>
      <c r="M328" s="1227" t="str">
        <f t="shared" si="28"/>
        <v>D1506-28</v>
      </c>
      <c r="N328" s="1227" t="str">
        <f t="shared" si="29"/>
        <v/>
      </c>
    </row>
    <row r="329" spans="1:147" s="390" customFormat="1" ht="45">
      <c r="A329" s="350" t="s">
        <v>2017</v>
      </c>
      <c r="B329" s="253" t="s">
        <v>2600</v>
      </c>
      <c r="C329" s="277">
        <v>42163</v>
      </c>
      <c r="D329" s="389">
        <v>45809</v>
      </c>
      <c r="E329" s="389" t="str">
        <f t="shared" ca="1" si="27"/>
        <v>VIGENTE</v>
      </c>
      <c r="F329" s="776" t="str">
        <f t="shared" ca="1" si="26"/>
        <v>OK</v>
      </c>
      <c r="G329" s="253" t="s">
        <v>1615</v>
      </c>
      <c r="H329" s="258" t="s">
        <v>2601</v>
      </c>
      <c r="I329" s="278" t="s">
        <v>3818</v>
      </c>
      <c r="J329" s="253" t="s">
        <v>2602</v>
      </c>
      <c r="K329" s="372" t="s">
        <v>2603</v>
      </c>
      <c r="L329" s="1227"/>
      <c r="M329" s="1227" t="str">
        <f t="shared" si="28"/>
        <v>D1506-34</v>
      </c>
      <c r="N329" s="1227" t="str">
        <f t="shared" si="29"/>
        <v/>
      </c>
    </row>
    <row r="330" spans="1:147" s="390" customFormat="1" ht="30">
      <c r="A330" s="350" t="s">
        <v>2017</v>
      </c>
      <c r="B330" s="253" t="s">
        <v>2595</v>
      </c>
      <c r="C330" s="277">
        <v>42163</v>
      </c>
      <c r="D330" s="389">
        <v>45809</v>
      </c>
      <c r="E330" s="389" t="str">
        <f t="shared" ca="1" si="27"/>
        <v>VIGENTE</v>
      </c>
      <c r="F330" s="776" t="str">
        <f t="shared" ca="1" si="26"/>
        <v>OK</v>
      </c>
      <c r="G330" s="253" t="s">
        <v>1615</v>
      </c>
      <c r="H330" s="258" t="s">
        <v>2604</v>
      </c>
      <c r="I330" s="278" t="s">
        <v>3819</v>
      </c>
      <c r="J330" s="253" t="s">
        <v>2593</v>
      </c>
      <c r="K330" s="372" t="s">
        <v>2605</v>
      </c>
      <c r="L330" s="1227"/>
      <c r="M330" s="1227" t="str">
        <f t="shared" si="28"/>
        <v>D1506-31</v>
      </c>
      <c r="N330" s="1227" t="str">
        <f t="shared" si="29"/>
        <v/>
      </c>
    </row>
    <row r="331" spans="1:147" s="390" customFormat="1" ht="30">
      <c r="A331" s="350" t="s">
        <v>2017</v>
      </c>
      <c r="B331" s="253" t="s">
        <v>2606</v>
      </c>
      <c r="C331" s="277">
        <v>42163</v>
      </c>
      <c r="D331" s="389">
        <v>43983</v>
      </c>
      <c r="E331" s="389" t="str">
        <f t="shared" ca="1" si="27"/>
        <v>CADUCADO</v>
      </c>
      <c r="F331" s="776" t="str">
        <f t="shared" ref="F331:F354" ca="1" si="30">IF($T$2&gt;=(EDATE(D331,-3)),"ALERTA","OK")</f>
        <v>ALERTA</v>
      </c>
      <c r="G331" s="253" t="s">
        <v>1615</v>
      </c>
      <c r="H331" s="258" t="s">
        <v>2607</v>
      </c>
      <c r="I331" s="278" t="s">
        <v>3820</v>
      </c>
      <c r="J331" s="253" t="s">
        <v>2552</v>
      </c>
      <c r="K331" s="372" t="s">
        <v>2608</v>
      </c>
      <c r="L331" s="1227"/>
      <c r="M331" s="1227" t="str">
        <f t="shared" si="28"/>
        <v>D1506-29</v>
      </c>
      <c r="N331" s="1227" t="str">
        <f t="shared" si="29"/>
        <v/>
      </c>
    </row>
    <row r="332" spans="1:147" s="390" customFormat="1" ht="30">
      <c r="A332" s="350" t="s">
        <v>2017</v>
      </c>
      <c r="B332" s="253" t="s">
        <v>2610</v>
      </c>
      <c r="C332" s="277">
        <v>42163</v>
      </c>
      <c r="D332" s="389">
        <v>45809</v>
      </c>
      <c r="E332" s="389" t="str">
        <f t="shared" ca="1" si="27"/>
        <v>VIGENTE</v>
      </c>
      <c r="F332" s="776" t="str">
        <f t="shared" ca="1" si="30"/>
        <v>OK</v>
      </c>
      <c r="G332" s="253" t="s">
        <v>1615</v>
      </c>
      <c r="H332" s="258" t="s">
        <v>2609</v>
      </c>
      <c r="I332" s="278" t="s">
        <v>2611</v>
      </c>
      <c r="J332" s="253" t="s">
        <v>2612</v>
      </c>
      <c r="K332" s="372" t="s">
        <v>2613</v>
      </c>
      <c r="L332" s="1227"/>
      <c r="M332" s="1227" t="str">
        <f t="shared" si="28"/>
        <v>D1506-30</v>
      </c>
      <c r="N332" s="1227" t="str">
        <f t="shared" si="29"/>
        <v/>
      </c>
    </row>
    <row r="333" spans="1:147" s="390" customFormat="1" ht="30">
      <c r="A333" s="350" t="s">
        <v>2017</v>
      </c>
      <c r="B333" s="253" t="s">
        <v>2616</v>
      </c>
      <c r="C333" s="277">
        <v>42163</v>
      </c>
      <c r="D333" s="389">
        <v>45809</v>
      </c>
      <c r="E333" s="389" t="str">
        <f t="shared" ca="1" si="27"/>
        <v>VIGENTE</v>
      </c>
      <c r="F333" s="776" t="str">
        <f t="shared" ca="1" si="30"/>
        <v>OK</v>
      </c>
      <c r="G333" s="253" t="s">
        <v>1615</v>
      </c>
      <c r="H333" s="258" t="s">
        <v>2617</v>
      </c>
      <c r="I333" s="258" t="s">
        <v>2614</v>
      </c>
      <c r="J333" s="253" t="s">
        <v>2615</v>
      </c>
      <c r="K333" s="372" t="s">
        <v>2618</v>
      </c>
      <c r="L333" s="1227"/>
      <c r="M333" s="1227" t="str">
        <f t="shared" si="28"/>
        <v>D1506-33</v>
      </c>
      <c r="N333" s="1227" t="str">
        <f t="shared" si="29"/>
        <v/>
      </c>
    </row>
    <row r="334" spans="1:147" s="390" customFormat="1" ht="30">
      <c r="A334" s="350" t="s">
        <v>2017</v>
      </c>
      <c r="B334" s="253" t="s">
        <v>2624</v>
      </c>
      <c r="C334" s="277">
        <v>42194</v>
      </c>
      <c r="D334" s="389">
        <v>45839</v>
      </c>
      <c r="E334" s="389" t="str">
        <f t="shared" ca="1" si="27"/>
        <v>VIGENTE</v>
      </c>
      <c r="F334" s="776" t="str">
        <f t="shared" ca="1" si="30"/>
        <v>OK</v>
      </c>
      <c r="G334" s="253" t="s">
        <v>1615</v>
      </c>
      <c r="H334" s="258" t="s">
        <v>2625</v>
      </c>
      <c r="I334" s="258" t="s">
        <v>2626</v>
      </c>
      <c r="J334" s="253" t="s">
        <v>2628</v>
      </c>
      <c r="K334" s="372" t="s">
        <v>2627</v>
      </c>
      <c r="L334" s="1227"/>
      <c r="M334" s="1227" t="str">
        <f t="shared" si="28"/>
        <v>D1506-32</v>
      </c>
      <c r="N334" s="1227" t="str">
        <f t="shared" si="29"/>
        <v/>
      </c>
    </row>
    <row r="335" spans="1:147" s="390" customFormat="1" ht="30">
      <c r="A335" s="350" t="s">
        <v>2017</v>
      </c>
      <c r="B335" s="253" t="s">
        <v>2631</v>
      </c>
      <c r="C335" s="277">
        <v>42195</v>
      </c>
      <c r="D335" s="389">
        <v>45839</v>
      </c>
      <c r="E335" s="389" t="str">
        <f t="shared" ca="1" si="27"/>
        <v>VIGENTE</v>
      </c>
      <c r="F335" s="776" t="str">
        <f t="shared" ca="1" si="30"/>
        <v>OK</v>
      </c>
      <c r="G335" s="253" t="s">
        <v>1615</v>
      </c>
      <c r="H335" s="258" t="s">
        <v>2629</v>
      </c>
      <c r="I335" s="258" t="s">
        <v>2632</v>
      </c>
      <c r="J335" s="253" t="s">
        <v>2633</v>
      </c>
      <c r="K335" s="372" t="s">
        <v>2634</v>
      </c>
      <c r="L335" s="1227"/>
      <c r="M335" s="1227" t="str">
        <f t="shared" si="28"/>
        <v>D1507-37</v>
      </c>
      <c r="N335" s="1227" t="str">
        <f t="shared" si="29"/>
        <v/>
      </c>
    </row>
    <row r="336" spans="1:147" s="390" customFormat="1" ht="30">
      <c r="A336" s="350" t="s">
        <v>2017</v>
      </c>
      <c r="B336" s="253" t="s">
        <v>2639</v>
      </c>
      <c r="C336" s="277">
        <v>42195</v>
      </c>
      <c r="D336" s="389">
        <v>45839</v>
      </c>
      <c r="E336" s="389" t="str">
        <f t="shared" ca="1" si="27"/>
        <v>VIGENTE</v>
      </c>
      <c r="F336" s="776" t="str">
        <f t="shared" ca="1" si="30"/>
        <v>OK</v>
      </c>
      <c r="G336" s="253" t="s">
        <v>1615</v>
      </c>
      <c r="H336" s="258" t="s">
        <v>2635</v>
      </c>
      <c r="I336" s="258" t="s">
        <v>2636</v>
      </c>
      <c r="J336" s="253" t="s">
        <v>2637</v>
      </c>
      <c r="K336" s="372" t="s">
        <v>2638</v>
      </c>
      <c r="L336" s="1227"/>
      <c r="M336" s="1227" t="str">
        <f t="shared" si="28"/>
        <v>D1507-41</v>
      </c>
      <c r="N336" s="1227" t="str">
        <f t="shared" si="29"/>
        <v/>
      </c>
    </row>
    <row r="337" spans="1:14" s="390" customFormat="1" ht="36.75" customHeight="1">
      <c r="A337" s="350" t="s">
        <v>2017</v>
      </c>
      <c r="B337" s="253" t="s">
        <v>2630</v>
      </c>
      <c r="C337" s="277">
        <v>42194</v>
      </c>
      <c r="D337" s="389">
        <v>45839</v>
      </c>
      <c r="E337" s="389" t="str">
        <f t="shared" ca="1" si="27"/>
        <v>VIGENTE</v>
      </c>
      <c r="F337" s="776" t="str">
        <f t="shared" ca="1" si="30"/>
        <v>OK</v>
      </c>
      <c r="G337" s="253" t="s">
        <v>1615</v>
      </c>
      <c r="H337" s="258" t="s">
        <v>2640</v>
      </c>
      <c r="I337" s="258" t="s">
        <v>2641</v>
      </c>
      <c r="J337" s="253" t="s">
        <v>2615</v>
      </c>
      <c r="K337" s="372" t="s">
        <v>2642</v>
      </c>
      <c r="L337" s="1227"/>
      <c r="M337" s="1227" t="str">
        <f t="shared" si="28"/>
        <v>D1507-40</v>
      </c>
      <c r="N337" s="1227" t="str">
        <f t="shared" si="29"/>
        <v/>
      </c>
    </row>
    <row r="338" spans="1:14" s="390" customFormat="1" ht="30">
      <c r="A338" s="350" t="s">
        <v>2017</v>
      </c>
      <c r="B338" s="253" t="s">
        <v>2652</v>
      </c>
      <c r="C338" s="277">
        <v>42219</v>
      </c>
      <c r="D338" s="389">
        <v>45870</v>
      </c>
      <c r="E338" s="389" t="str">
        <f t="shared" ca="1" si="27"/>
        <v>VIGENTE</v>
      </c>
      <c r="F338" s="776" t="str">
        <f t="shared" ca="1" si="30"/>
        <v>OK</v>
      </c>
      <c r="G338" s="253" t="s">
        <v>1615</v>
      </c>
      <c r="H338" s="258" t="s">
        <v>1045</v>
      </c>
      <c r="I338" s="258" t="s">
        <v>3821</v>
      </c>
      <c r="J338" s="253" t="s">
        <v>2646</v>
      </c>
      <c r="K338" s="372" t="s">
        <v>2647</v>
      </c>
      <c r="L338" s="1227"/>
      <c r="M338" s="1227" t="str">
        <f t="shared" si="28"/>
        <v>D1507-38</v>
      </c>
      <c r="N338" s="1227" t="str">
        <f t="shared" si="29"/>
        <v/>
      </c>
    </row>
    <row r="339" spans="1:14" s="390" customFormat="1" ht="34.5" customHeight="1">
      <c r="A339" s="350" t="s">
        <v>2017</v>
      </c>
      <c r="B339" s="253" t="s">
        <v>2649</v>
      </c>
      <c r="C339" s="277">
        <v>42219</v>
      </c>
      <c r="D339" s="389">
        <v>45870</v>
      </c>
      <c r="E339" s="389" t="str">
        <f t="shared" ca="1" si="27"/>
        <v>VIGENTE</v>
      </c>
      <c r="F339" s="776" t="str">
        <f t="shared" ca="1" si="30"/>
        <v>OK</v>
      </c>
      <c r="G339" s="253" t="s">
        <v>1615</v>
      </c>
      <c r="H339" s="258" t="s">
        <v>2648</v>
      </c>
      <c r="I339" s="258" t="s">
        <v>3822</v>
      </c>
      <c r="J339" s="253" t="s">
        <v>2650</v>
      </c>
      <c r="K339" s="372" t="s">
        <v>2651</v>
      </c>
      <c r="L339" s="1227"/>
      <c r="M339" s="1227" t="str">
        <f t="shared" si="28"/>
        <v>D1508-42</v>
      </c>
      <c r="N339" s="1227" t="str">
        <f t="shared" si="29"/>
        <v/>
      </c>
    </row>
    <row r="340" spans="1:14" s="390" customFormat="1" ht="31.5" customHeight="1">
      <c r="A340" s="350" t="s">
        <v>2017</v>
      </c>
      <c r="B340" s="253" t="s">
        <v>2653</v>
      </c>
      <c r="C340" s="277">
        <v>42219</v>
      </c>
      <c r="D340" s="389">
        <v>45870</v>
      </c>
      <c r="E340" s="389" t="str">
        <f t="shared" ca="1" si="27"/>
        <v>VIGENTE</v>
      </c>
      <c r="F340" s="776" t="str">
        <f t="shared" ca="1" si="30"/>
        <v>OK</v>
      </c>
      <c r="G340" s="253" t="s">
        <v>1615</v>
      </c>
      <c r="H340" s="258" t="s">
        <v>2654</v>
      </c>
      <c r="I340" s="258" t="s">
        <v>2655</v>
      </c>
      <c r="J340" s="253" t="s">
        <v>2656</v>
      </c>
      <c r="K340" s="372" t="s">
        <v>2657</v>
      </c>
      <c r="L340" s="1227"/>
      <c r="M340" s="1227" t="str">
        <f t="shared" si="28"/>
        <v>D1508-44</v>
      </c>
      <c r="N340" s="1227" t="str">
        <f t="shared" si="29"/>
        <v/>
      </c>
    </row>
    <row r="341" spans="1:14" s="390" customFormat="1" ht="30">
      <c r="A341" s="350" t="s">
        <v>2017</v>
      </c>
      <c r="B341" s="253" t="s">
        <v>2693</v>
      </c>
      <c r="C341" s="277">
        <v>42325</v>
      </c>
      <c r="D341" s="389">
        <v>44136</v>
      </c>
      <c r="E341" s="389" t="str">
        <f t="shared" ca="1" si="27"/>
        <v>CADUCADO</v>
      </c>
      <c r="F341" s="776" t="str">
        <f t="shared" ca="1" si="30"/>
        <v>ALERTA</v>
      </c>
      <c r="G341" s="253" t="s">
        <v>1616</v>
      </c>
      <c r="H341" s="407" t="s">
        <v>3823</v>
      </c>
      <c r="I341" s="278" t="s">
        <v>3824</v>
      </c>
      <c r="J341" s="253" t="s">
        <v>2694</v>
      </c>
      <c r="K341" s="372" t="s">
        <v>2695</v>
      </c>
      <c r="L341" s="1227"/>
      <c r="M341" s="1227" t="str">
        <f t="shared" si="28"/>
        <v>D1508-43</v>
      </c>
      <c r="N341" s="1227" t="str">
        <f t="shared" si="29"/>
        <v/>
      </c>
    </row>
    <row r="342" spans="1:14" s="390" customFormat="1" ht="30.75" thickBot="1">
      <c r="A342" s="350" t="s">
        <v>2017</v>
      </c>
      <c r="B342" s="253" t="s">
        <v>2713</v>
      </c>
      <c r="C342" s="277">
        <v>42356</v>
      </c>
      <c r="D342" s="389">
        <v>45992</v>
      </c>
      <c r="E342" s="389" t="str">
        <f t="shared" ca="1" si="27"/>
        <v>VIGENTE</v>
      </c>
      <c r="F342" s="776" t="str">
        <f t="shared" ca="1" si="30"/>
        <v>OK</v>
      </c>
      <c r="G342" s="253" t="s">
        <v>1614</v>
      </c>
      <c r="H342" s="258" t="s">
        <v>2712</v>
      </c>
      <c r="I342" s="365" t="s">
        <v>2714</v>
      </c>
      <c r="J342" s="253" t="s">
        <v>2715</v>
      </c>
      <c r="K342" s="372" t="s">
        <v>2717</v>
      </c>
      <c r="L342" s="1227"/>
      <c r="M342" s="1227" t="str">
        <f t="shared" si="28"/>
        <v>D1511-52</v>
      </c>
      <c r="N342" s="1227" t="str">
        <f t="shared" si="29"/>
        <v/>
      </c>
    </row>
    <row r="343" spans="1:14" s="390" customFormat="1" ht="45.75" thickBot="1">
      <c r="A343" s="350" t="s">
        <v>2017</v>
      </c>
      <c r="B343" s="253" t="s">
        <v>2719</v>
      </c>
      <c r="C343" s="277">
        <v>42356</v>
      </c>
      <c r="D343" s="389">
        <v>45992</v>
      </c>
      <c r="E343" s="389" t="str">
        <f t="shared" ca="1" si="27"/>
        <v>VIGENTE</v>
      </c>
      <c r="F343" s="776" t="str">
        <f t="shared" ca="1" si="30"/>
        <v>OK</v>
      </c>
      <c r="G343" s="253" t="s">
        <v>1615</v>
      </c>
      <c r="H343" s="258" t="s">
        <v>2721</v>
      </c>
      <c r="I343" s="278" t="s">
        <v>2722</v>
      </c>
      <c r="J343" s="253" t="s">
        <v>2720</v>
      </c>
      <c r="K343" s="372" t="s">
        <v>2723</v>
      </c>
      <c r="L343" s="2296" t="s">
        <v>2716</v>
      </c>
      <c r="M343" s="1227" t="str">
        <f t="shared" si="28"/>
        <v>D1512-56</v>
      </c>
      <c r="N343" s="1227" t="str">
        <f t="shared" si="29"/>
        <v/>
      </c>
    </row>
    <row r="344" spans="1:14" s="390" customFormat="1" ht="45">
      <c r="A344" s="350" t="s">
        <v>2017</v>
      </c>
      <c r="B344" s="253" t="s">
        <v>2744</v>
      </c>
      <c r="C344" s="277">
        <v>42405</v>
      </c>
      <c r="D344" s="389">
        <v>44228</v>
      </c>
      <c r="E344" s="389" t="str">
        <f t="shared" ca="1" si="27"/>
        <v>CADUCADO</v>
      </c>
      <c r="F344" s="776" t="str">
        <f t="shared" ca="1" si="30"/>
        <v>ALERTA</v>
      </c>
      <c r="G344" s="253" t="s">
        <v>1616</v>
      </c>
      <c r="H344" s="258" t="s">
        <v>2745</v>
      </c>
      <c r="I344" s="258" t="s">
        <v>2746</v>
      </c>
      <c r="J344" s="253" t="s">
        <v>2720</v>
      </c>
      <c r="K344" s="372" t="s">
        <v>2747</v>
      </c>
      <c r="L344" s="1227"/>
      <c r="M344" s="1227" t="str">
        <f t="shared" si="28"/>
        <v>D1512-55</v>
      </c>
      <c r="N344" s="1227" t="str">
        <f t="shared" si="29"/>
        <v/>
      </c>
    </row>
    <row r="345" spans="1:14" s="390" customFormat="1" ht="30">
      <c r="A345" s="350" t="s">
        <v>2017</v>
      </c>
      <c r="B345" s="253" t="s">
        <v>2749</v>
      </c>
      <c r="C345" s="277">
        <v>42405</v>
      </c>
      <c r="D345" s="389">
        <v>44228</v>
      </c>
      <c r="E345" s="389" t="str">
        <f t="shared" ca="1" si="27"/>
        <v>CADUCADO</v>
      </c>
      <c r="F345" s="776" t="str">
        <f t="shared" ca="1" si="30"/>
        <v>ALERTA</v>
      </c>
      <c r="G345" s="253" t="s">
        <v>1616</v>
      </c>
      <c r="H345" s="258" t="s">
        <v>2748</v>
      </c>
      <c r="I345" s="258" t="s">
        <v>2751</v>
      </c>
      <c r="J345" s="253" t="s">
        <v>2750</v>
      </c>
      <c r="K345" s="372" t="s">
        <v>2752</v>
      </c>
      <c r="L345" s="1227"/>
      <c r="M345" s="1227" t="str">
        <f t="shared" si="28"/>
        <v>D1602-05</v>
      </c>
      <c r="N345" s="1227" t="str">
        <f t="shared" si="29"/>
        <v/>
      </c>
    </row>
    <row r="346" spans="1:14" s="390" customFormat="1" ht="45">
      <c r="A346" s="350" t="s">
        <v>2017</v>
      </c>
      <c r="B346" s="253" t="s">
        <v>2907</v>
      </c>
      <c r="C346" s="277">
        <v>42432</v>
      </c>
      <c r="D346" s="389">
        <v>44256</v>
      </c>
      <c r="E346" s="389" t="str">
        <f t="shared" ca="1" si="27"/>
        <v>VIGENTE</v>
      </c>
      <c r="F346" s="776" t="str">
        <f t="shared" ca="1" si="30"/>
        <v>ALERTA</v>
      </c>
      <c r="G346" s="253" t="s">
        <v>1615</v>
      </c>
      <c r="H346" s="258" t="s">
        <v>2906</v>
      </c>
      <c r="I346" s="278" t="s">
        <v>3825</v>
      </c>
      <c r="J346" s="253" t="s">
        <v>821</v>
      </c>
      <c r="K346" s="372" t="s">
        <v>2908</v>
      </c>
      <c r="L346" s="1227"/>
      <c r="M346" s="1227"/>
      <c r="N346" s="1227"/>
    </row>
    <row r="347" spans="1:14" s="390" customFormat="1" ht="45">
      <c r="A347" s="350" t="s">
        <v>2017</v>
      </c>
      <c r="B347" s="253" t="s">
        <v>3097</v>
      </c>
      <c r="C347" s="277">
        <v>42500</v>
      </c>
      <c r="D347" s="389">
        <v>44317</v>
      </c>
      <c r="E347" s="389" t="str">
        <f t="shared" ca="1" si="27"/>
        <v>VIGENTE</v>
      </c>
      <c r="F347" s="776" t="str">
        <f t="shared" ca="1" si="30"/>
        <v>ALERTA</v>
      </c>
      <c r="G347" s="253" t="s">
        <v>1615</v>
      </c>
      <c r="H347" s="258" t="s">
        <v>3095</v>
      </c>
      <c r="I347" s="278" t="s">
        <v>3826</v>
      </c>
      <c r="J347" s="253" t="s">
        <v>2562</v>
      </c>
      <c r="K347" s="372" t="s">
        <v>3096</v>
      </c>
      <c r="L347" s="1227"/>
      <c r="M347" s="1227"/>
      <c r="N347" s="1227"/>
    </row>
    <row r="348" spans="1:14" s="390" customFormat="1" ht="30">
      <c r="A348" s="350" t="s">
        <v>2017</v>
      </c>
      <c r="B348" s="253" t="s">
        <v>3099</v>
      </c>
      <c r="C348" s="277">
        <v>42500</v>
      </c>
      <c r="D348" s="389">
        <v>44317</v>
      </c>
      <c r="E348" s="389" t="str">
        <f t="shared" ca="1" si="27"/>
        <v>VIGENTE</v>
      </c>
      <c r="F348" s="776" t="str">
        <f t="shared" ca="1" si="30"/>
        <v>ALERTA</v>
      </c>
      <c r="G348" s="253" t="s">
        <v>1616</v>
      </c>
      <c r="H348" s="258" t="s">
        <v>3101</v>
      </c>
      <c r="I348" s="408" t="s">
        <v>3100</v>
      </c>
      <c r="J348" s="253" t="s">
        <v>3102</v>
      </c>
      <c r="K348" s="372" t="s">
        <v>3103</v>
      </c>
      <c r="L348" s="1227"/>
      <c r="M348" s="1227"/>
      <c r="N348" s="1227"/>
    </row>
    <row r="349" spans="1:14" s="390" customFormat="1" ht="49.5" customHeight="1">
      <c r="A349" s="350" t="s">
        <v>2017</v>
      </c>
      <c r="B349" s="253" t="s">
        <v>3215</v>
      </c>
      <c r="C349" s="277">
        <v>42541</v>
      </c>
      <c r="D349" s="389">
        <v>44348</v>
      </c>
      <c r="E349" s="389" t="str">
        <f t="shared" ca="1" si="27"/>
        <v>VIGENTE</v>
      </c>
      <c r="F349" s="776" t="str">
        <f t="shared" ca="1" si="30"/>
        <v>OK</v>
      </c>
      <c r="G349" s="253" t="s">
        <v>1616</v>
      </c>
      <c r="H349" s="258" t="s">
        <v>3214</v>
      </c>
      <c r="I349" s="278" t="s">
        <v>3216</v>
      </c>
      <c r="J349" s="253" t="s">
        <v>3056</v>
      </c>
      <c r="K349" s="372" t="s">
        <v>3217</v>
      </c>
      <c r="L349" s="1227"/>
      <c r="M349" s="1227"/>
      <c r="N349" s="1227"/>
    </row>
    <row r="350" spans="1:14" s="390" customFormat="1" ht="30">
      <c r="A350" s="350" t="s">
        <v>2017</v>
      </c>
      <c r="B350" s="253" t="s">
        <v>3218</v>
      </c>
      <c r="C350" s="277">
        <v>42529</v>
      </c>
      <c r="D350" s="389">
        <v>44348</v>
      </c>
      <c r="E350" s="389" t="str">
        <f t="shared" ca="1" si="27"/>
        <v>VIGENTE</v>
      </c>
      <c r="F350" s="776" t="str">
        <f t="shared" ca="1" si="30"/>
        <v>OK</v>
      </c>
      <c r="G350" s="253" t="s">
        <v>1615</v>
      </c>
      <c r="H350" s="258" t="s">
        <v>3219</v>
      </c>
      <c r="I350" s="278" t="s">
        <v>3221</v>
      </c>
      <c r="J350" s="253" t="s">
        <v>3220</v>
      </c>
      <c r="K350" s="372" t="s">
        <v>3222</v>
      </c>
      <c r="L350" s="1227"/>
      <c r="M350" s="1227"/>
      <c r="N350" s="1227"/>
    </row>
    <row r="351" spans="1:14" s="390" customFormat="1" ht="30">
      <c r="A351" s="350" t="s">
        <v>2017</v>
      </c>
      <c r="B351" s="253" t="s">
        <v>3731</v>
      </c>
      <c r="C351" s="277">
        <v>42685</v>
      </c>
      <c r="D351" s="389">
        <v>44501</v>
      </c>
      <c r="E351" s="389" t="str">
        <f t="shared" ca="1" si="27"/>
        <v>VIGENTE</v>
      </c>
      <c r="F351" s="776" t="str">
        <f t="shared" ca="1" si="30"/>
        <v>OK</v>
      </c>
      <c r="G351" s="253" t="s">
        <v>1615</v>
      </c>
      <c r="H351" s="258" t="s">
        <v>3730</v>
      </c>
      <c r="I351" s="278" t="s">
        <v>3732</v>
      </c>
      <c r="J351" s="253" t="s">
        <v>2562</v>
      </c>
      <c r="K351" s="372" t="s">
        <v>3733</v>
      </c>
      <c r="L351" s="1227"/>
      <c r="M351" s="1227"/>
      <c r="N351" s="1227"/>
    </row>
    <row r="352" spans="1:14" s="390" customFormat="1" ht="45">
      <c r="A352" s="905" t="s">
        <v>2017</v>
      </c>
      <c r="B352" s="906" t="s">
        <v>3734</v>
      </c>
      <c r="C352" s="907">
        <v>42685</v>
      </c>
      <c r="D352" s="908">
        <v>44501</v>
      </c>
      <c r="E352" s="908" t="str">
        <f t="shared" ca="1" si="27"/>
        <v>VIGENTE</v>
      </c>
      <c r="F352" s="776" t="str">
        <f t="shared" ca="1" si="30"/>
        <v>OK</v>
      </c>
      <c r="G352" s="906" t="s">
        <v>1615</v>
      </c>
      <c r="H352" s="909" t="s">
        <v>3735</v>
      </c>
      <c r="I352" s="910" t="s">
        <v>3736</v>
      </c>
      <c r="J352" s="906" t="s">
        <v>2562</v>
      </c>
      <c r="K352" s="912" t="s">
        <v>3737</v>
      </c>
      <c r="L352" s="1227"/>
      <c r="M352" s="1227"/>
      <c r="N352" s="1227"/>
    </row>
    <row r="353" spans="1:14" s="390" customFormat="1" ht="45">
      <c r="A353" s="914" t="s">
        <v>2017</v>
      </c>
      <c r="B353" s="194" t="s">
        <v>3700</v>
      </c>
      <c r="C353" s="195">
        <v>42685</v>
      </c>
      <c r="D353" s="915">
        <v>44501</v>
      </c>
      <c r="E353" s="915" t="str">
        <f ca="1">IF(D353&lt;=$T$2,"CADUCADO","VIGENTE")</f>
        <v>VIGENTE</v>
      </c>
      <c r="F353" s="776" t="str">
        <f t="shared" ca="1" si="30"/>
        <v>OK</v>
      </c>
      <c r="G353" s="194" t="s">
        <v>1615</v>
      </c>
      <c r="H353" s="198" t="s">
        <v>3713</v>
      </c>
      <c r="I353" s="916" t="s">
        <v>3714</v>
      </c>
      <c r="J353" s="194" t="s">
        <v>2562</v>
      </c>
      <c r="K353" s="917" t="s">
        <v>3715</v>
      </c>
      <c r="L353" s="1227"/>
      <c r="M353" s="1227"/>
      <c r="N353" s="1227"/>
    </row>
    <row r="354" spans="1:14" s="390" customFormat="1" ht="45">
      <c r="A354" s="1398" t="s">
        <v>2017</v>
      </c>
      <c r="B354" s="1399" t="s">
        <v>4006</v>
      </c>
      <c r="C354" s="1400">
        <v>42829</v>
      </c>
      <c r="D354" s="1401">
        <v>44652</v>
      </c>
      <c r="E354" s="1401" t="str">
        <f ca="1">IF(D354&lt;=$T$2,"CADUCADO","VIGENTE")</f>
        <v>VIGENTE</v>
      </c>
      <c r="F354" s="1402" t="str">
        <f t="shared" ca="1" si="30"/>
        <v>OK</v>
      </c>
      <c r="G354" s="1399" t="s">
        <v>1615</v>
      </c>
      <c r="H354" s="1403" t="s">
        <v>4005</v>
      </c>
      <c r="I354" s="1404" t="s">
        <v>4007</v>
      </c>
      <c r="J354" s="1399" t="s">
        <v>821</v>
      </c>
      <c r="K354" s="1405" t="s">
        <v>4008</v>
      </c>
      <c r="L354" s="1227"/>
      <c r="M354" s="1227"/>
      <c r="N354" s="1227"/>
    </row>
    <row r="355" spans="1:14" s="390" customFormat="1" ht="30">
      <c r="A355" s="1406" t="s">
        <v>2017</v>
      </c>
      <c r="B355" s="839" t="s">
        <v>4235</v>
      </c>
      <c r="C355" s="1407">
        <v>42894</v>
      </c>
      <c r="D355" s="1408">
        <v>44713</v>
      </c>
      <c r="E355" s="1408" t="str">
        <f t="shared" ref="E355" ca="1" si="31">IF(D355&lt;=$T$2,"CADUCADO","VIGENTE")</f>
        <v>VIGENTE</v>
      </c>
      <c r="F355" s="196" t="str">
        <f t="shared" ref="F355" ca="1" si="32">IF($T$2&gt;=(EDATE(D355,-3)),"ALERTA","OK")</f>
        <v>OK</v>
      </c>
      <c r="G355" s="839" t="s">
        <v>1615</v>
      </c>
      <c r="H355" s="1409" t="s">
        <v>4234</v>
      </c>
      <c r="I355" s="1300" t="s">
        <v>4236</v>
      </c>
      <c r="J355" s="839" t="s">
        <v>484</v>
      </c>
      <c r="K355" s="1410" t="s">
        <v>4237</v>
      </c>
      <c r="L355" s="1227"/>
      <c r="M355" s="1227"/>
      <c r="N355" s="1227"/>
    </row>
    <row r="356" spans="1:14" s="390" customFormat="1" ht="45">
      <c r="A356" s="1398" t="s">
        <v>2126</v>
      </c>
      <c r="B356" s="1399" t="s">
        <v>4783</v>
      </c>
      <c r="C356" s="1400">
        <v>43236</v>
      </c>
      <c r="D356" s="1401">
        <v>43982</v>
      </c>
      <c r="E356" s="1401"/>
      <c r="F356" s="1402"/>
      <c r="G356" s="1399" t="s">
        <v>1616</v>
      </c>
      <c r="H356" s="1403" t="s">
        <v>4782</v>
      </c>
      <c r="I356" s="1404" t="s">
        <v>4784</v>
      </c>
      <c r="J356" s="1399" t="s">
        <v>4785</v>
      </c>
      <c r="K356" s="1405">
        <v>91398</v>
      </c>
      <c r="L356" s="1227"/>
      <c r="M356" s="1227"/>
      <c r="N356" s="1227"/>
    </row>
    <row r="357" spans="1:14" s="1417" customFormat="1" ht="30">
      <c r="A357" s="1418" t="s">
        <v>2019</v>
      </c>
      <c r="B357" s="2059" t="s">
        <v>4980</v>
      </c>
      <c r="C357" s="1420">
        <v>43321</v>
      </c>
      <c r="D357" s="1421">
        <v>45147</v>
      </c>
      <c r="E357" s="1421" t="str">
        <f ca="1">IF(D357&lt;=$T$2,"CADUCADO","VIGENTE")</f>
        <v>VIGENTE</v>
      </c>
      <c r="F357" s="1421" t="str">
        <f ca="1">IF($T$2&gt;=(EDATE(D357,-3)),"ALERTA","OK")</f>
        <v>OK</v>
      </c>
      <c r="G357" s="1419" t="s">
        <v>1615</v>
      </c>
      <c r="H357" s="1429" t="s">
        <v>4952</v>
      </c>
      <c r="I357" s="1423" t="s">
        <v>4934</v>
      </c>
      <c r="J357" s="1419"/>
      <c r="K357" s="1419"/>
      <c r="L357" s="757"/>
      <c r="M357" s="757"/>
      <c r="N357" s="757"/>
    </row>
    <row r="358" spans="1:14" s="390" customFormat="1" ht="30">
      <c r="A358" s="1425" t="s">
        <v>2018</v>
      </c>
      <c r="B358" s="194" t="s">
        <v>4981</v>
      </c>
      <c r="C358" s="195">
        <v>43321</v>
      </c>
      <c r="D358" s="1426">
        <v>45147</v>
      </c>
      <c r="E358" s="1426" t="str">
        <f t="shared" ref="E358:E364" ca="1" si="33">IF(D358&lt;=$T$2,"CADUCADO","VIGENTE")</f>
        <v>VIGENTE</v>
      </c>
      <c r="F358" s="1426" t="str">
        <f t="shared" ref="F358:F364" ca="1" si="34">IF($T$2&gt;=(EDATE(D358,-3)),"ALERTA","OK")</f>
        <v>OK</v>
      </c>
      <c r="G358" s="194" t="s">
        <v>1615</v>
      </c>
      <c r="H358" s="258" t="s">
        <v>4958</v>
      </c>
      <c r="I358" s="278" t="s">
        <v>4963</v>
      </c>
      <c r="J358" s="253" t="s">
        <v>147</v>
      </c>
      <c r="K358" s="937" t="s">
        <v>146</v>
      </c>
      <c r="L358" s="1227"/>
      <c r="M358" s="1227"/>
      <c r="N358" s="1227"/>
    </row>
    <row r="359" spans="1:14" s="390" customFormat="1" ht="45">
      <c r="A359" s="1425" t="s">
        <v>2018</v>
      </c>
      <c r="B359" s="194" t="s">
        <v>4982</v>
      </c>
      <c r="C359" s="195">
        <v>43321</v>
      </c>
      <c r="D359" s="1426">
        <v>45147</v>
      </c>
      <c r="E359" s="1426" t="str">
        <f t="shared" ca="1" si="33"/>
        <v>VIGENTE</v>
      </c>
      <c r="F359" s="1426" t="str">
        <f t="shared" ca="1" si="34"/>
        <v>OK</v>
      </c>
      <c r="G359" s="194" t="s">
        <v>1615</v>
      </c>
      <c r="H359" s="258" t="s">
        <v>4959</v>
      </c>
      <c r="I359" s="278" t="s">
        <v>4960</v>
      </c>
      <c r="J359" s="906" t="s">
        <v>147</v>
      </c>
      <c r="K359" s="937" t="s">
        <v>4966</v>
      </c>
      <c r="L359" s="1227"/>
      <c r="M359" s="1227"/>
      <c r="N359" s="1227"/>
    </row>
    <row r="360" spans="1:14" s="390" customFormat="1" ht="32.25" customHeight="1">
      <c r="A360" s="1425" t="s">
        <v>2018</v>
      </c>
      <c r="B360" s="194" t="s">
        <v>4984</v>
      </c>
      <c r="C360" s="195">
        <v>43321</v>
      </c>
      <c r="D360" s="1426">
        <v>45147</v>
      </c>
      <c r="E360" s="1426" t="str">
        <f t="shared" ca="1" si="33"/>
        <v>VIGENTE</v>
      </c>
      <c r="F360" s="1426" t="str">
        <f t="shared" ca="1" si="34"/>
        <v>OK</v>
      </c>
      <c r="G360" s="194" t="s">
        <v>1615</v>
      </c>
      <c r="H360" s="258" t="s">
        <v>4953</v>
      </c>
      <c r="I360" s="1430" t="s">
        <v>4964</v>
      </c>
      <c r="J360" s="906" t="s">
        <v>147</v>
      </c>
      <c r="K360" s="937" t="s">
        <v>4967</v>
      </c>
      <c r="L360" s="1227"/>
      <c r="M360" s="1227"/>
      <c r="N360" s="1227"/>
    </row>
    <row r="361" spans="1:14" s="390" customFormat="1" ht="30" customHeight="1">
      <c r="A361" s="1425" t="s">
        <v>2018</v>
      </c>
      <c r="B361" s="194" t="s">
        <v>4983</v>
      </c>
      <c r="C361" s="195">
        <v>43321</v>
      </c>
      <c r="D361" s="1426">
        <v>45147</v>
      </c>
      <c r="E361" s="1426" t="str">
        <f t="shared" ca="1" si="33"/>
        <v>VIGENTE</v>
      </c>
      <c r="F361" s="1426" t="str">
        <f t="shared" ca="1" si="34"/>
        <v>OK</v>
      </c>
      <c r="G361" s="194" t="s">
        <v>1615</v>
      </c>
      <c r="H361" s="258" t="s">
        <v>4954</v>
      </c>
      <c r="I361" s="1430" t="s">
        <v>4964</v>
      </c>
      <c r="J361" s="906" t="s">
        <v>147</v>
      </c>
      <c r="K361" s="937" t="s">
        <v>4968</v>
      </c>
      <c r="L361" s="1227"/>
      <c r="M361" s="1227"/>
      <c r="N361" s="1227"/>
    </row>
    <row r="362" spans="1:14" s="390" customFormat="1" ht="33" customHeight="1">
      <c r="A362" s="1425" t="s">
        <v>2018</v>
      </c>
      <c r="B362" s="194" t="s">
        <v>4985</v>
      </c>
      <c r="C362" s="195">
        <v>43321</v>
      </c>
      <c r="D362" s="1426">
        <v>45147</v>
      </c>
      <c r="E362" s="1426" t="str">
        <f t="shared" ca="1" si="33"/>
        <v>VIGENTE</v>
      </c>
      <c r="F362" s="1426" t="str">
        <f t="shared" ca="1" si="34"/>
        <v>OK</v>
      </c>
      <c r="G362" s="194" t="s">
        <v>1615</v>
      </c>
      <c r="H362" s="258" t="s">
        <v>4955</v>
      </c>
      <c r="I362" s="1430" t="s">
        <v>4964</v>
      </c>
      <c r="J362" s="906" t="s">
        <v>147</v>
      </c>
      <c r="K362" s="937" t="s">
        <v>4969</v>
      </c>
      <c r="L362" s="1227"/>
      <c r="M362" s="1227"/>
      <c r="N362" s="1227"/>
    </row>
    <row r="363" spans="1:14" s="390" customFormat="1" ht="28.5" customHeight="1">
      <c r="A363" s="1425" t="s">
        <v>2018</v>
      </c>
      <c r="B363" s="194" t="s">
        <v>4986</v>
      </c>
      <c r="C363" s="195">
        <v>43321</v>
      </c>
      <c r="D363" s="1426">
        <v>45147</v>
      </c>
      <c r="E363" s="1426" t="str">
        <f t="shared" ca="1" si="33"/>
        <v>VIGENTE</v>
      </c>
      <c r="F363" s="1426" t="str">
        <f t="shared" ca="1" si="34"/>
        <v>OK</v>
      </c>
      <c r="G363" s="194" t="s">
        <v>1615</v>
      </c>
      <c r="H363" s="258" t="s">
        <v>4956</v>
      </c>
      <c r="I363" s="278" t="s">
        <v>4961</v>
      </c>
      <c r="J363" s="253" t="s">
        <v>4965</v>
      </c>
      <c r="K363" s="937" t="s">
        <v>4970</v>
      </c>
      <c r="L363" s="1227"/>
      <c r="M363" s="1227"/>
      <c r="N363" s="1227"/>
    </row>
    <row r="364" spans="1:14" s="390" customFormat="1" ht="30">
      <c r="A364" s="1425" t="s">
        <v>2018</v>
      </c>
      <c r="B364" s="194" t="s">
        <v>4987</v>
      </c>
      <c r="C364" s="195">
        <v>43321</v>
      </c>
      <c r="D364" s="1426">
        <v>45147</v>
      </c>
      <c r="E364" s="1426" t="str">
        <f t="shared" ca="1" si="33"/>
        <v>VIGENTE</v>
      </c>
      <c r="F364" s="1426" t="str">
        <f t="shared" ca="1" si="34"/>
        <v>OK</v>
      </c>
      <c r="G364" s="194" t="s">
        <v>1615</v>
      </c>
      <c r="H364" s="258" t="s">
        <v>4957</v>
      </c>
      <c r="I364" s="278" t="s">
        <v>4962</v>
      </c>
      <c r="J364" s="253" t="s">
        <v>1929</v>
      </c>
      <c r="K364" s="937" t="s">
        <v>4971</v>
      </c>
      <c r="L364" s="1227"/>
      <c r="M364" s="1227"/>
      <c r="N364" s="1227"/>
    </row>
    <row r="365" spans="1:14" s="1417" customFormat="1" ht="30">
      <c r="A365" s="1418" t="s">
        <v>2019</v>
      </c>
      <c r="B365" s="1419" t="s">
        <v>4933</v>
      </c>
      <c r="C365" s="1420">
        <v>43321</v>
      </c>
      <c r="D365" s="1421">
        <v>45147</v>
      </c>
      <c r="E365" s="1421" t="str">
        <f ca="1">IF(D365&lt;=$T$2,"CADUCADO","VIGENTE")</f>
        <v>VIGENTE</v>
      </c>
      <c r="F365" s="1421" t="str">
        <f ca="1">IF($T$2&gt;=(EDATE(D365,-3)),"ALERTA","OK")</f>
        <v>OK</v>
      </c>
      <c r="G365" s="1419" t="s">
        <v>1615</v>
      </c>
      <c r="H365" s="1422" t="s">
        <v>4932</v>
      </c>
      <c r="I365" s="1423" t="s">
        <v>4934</v>
      </c>
      <c r="J365" s="1419"/>
      <c r="K365" s="1419"/>
      <c r="L365" s="757"/>
      <c r="M365" s="757"/>
      <c r="N365" s="757"/>
    </row>
    <row r="366" spans="1:14" s="390" customFormat="1" ht="30">
      <c r="A366" s="1425" t="s">
        <v>2018</v>
      </c>
      <c r="B366" s="194" t="s">
        <v>4944</v>
      </c>
      <c r="C366" s="195">
        <v>43321</v>
      </c>
      <c r="D366" s="1426">
        <v>45147</v>
      </c>
      <c r="E366" s="1426" t="str">
        <f t="shared" ref="E366:E373" ca="1" si="35">IF(D366&lt;=$T$2,"CADUCADO","VIGENTE")</f>
        <v>VIGENTE</v>
      </c>
      <c r="F366" s="1426" t="str">
        <f t="shared" ref="F366:F373" ca="1" si="36">IF($T$2&gt;=(EDATE(D366,-3)),"ALERTA","OK")</f>
        <v>OK</v>
      </c>
      <c r="G366" s="194" t="s">
        <v>1615</v>
      </c>
      <c r="H366" s="921" t="s">
        <v>4936</v>
      </c>
      <c r="I366" s="278" t="s">
        <v>4934</v>
      </c>
      <c r="J366" s="194" t="s">
        <v>4935</v>
      </c>
      <c r="K366" s="194" t="s">
        <v>4972</v>
      </c>
      <c r="L366" s="1227"/>
      <c r="M366" s="1227"/>
      <c r="N366" s="1227"/>
    </row>
    <row r="367" spans="1:14" s="390" customFormat="1" ht="30">
      <c r="A367" s="1425" t="s">
        <v>2018</v>
      </c>
      <c r="B367" s="194" t="s">
        <v>4945</v>
      </c>
      <c r="C367" s="195">
        <v>43321</v>
      </c>
      <c r="D367" s="1426">
        <v>45147</v>
      </c>
      <c r="E367" s="1426" t="str">
        <f t="shared" ca="1" si="35"/>
        <v>VIGENTE</v>
      </c>
      <c r="F367" s="1426" t="str">
        <f t="shared" ca="1" si="36"/>
        <v>OK</v>
      </c>
      <c r="G367" s="194" t="s">
        <v>1615</v>
      </c>
      <c r="H367" s="920" t="s">
        <v>4937</v>
      </c>
      <c r="I367" s="278" t="s">
        <v>4934</v>
      </c>
      <c r="J367" s="194" t="s">
        <v>4935</v>
      </c>
      <c r="K367" s="194" t="s">
        <v>4973</v>
      </c>
      <c r="L367" s="1227"/>
      <c r="M367" s="1227"/>
      <c r="N367" s="1227"/>
    </row>
    <row r="368" spans="1:14" s="105" customFormat="1" ht="30">
      <c r="A368" s="1425" t="s">
        <v>2018</v>
      </c>
      <c r="B368" s="194" t="s">
        <v>4946</v>
      </c>
      <c r="C368" s="195">
        <v>43321</v>
      </c>
      <c r="D368" s="1426">
        <v>45147</v>
      </c>
      <c r="E368" s="1426" t="str">
        <f t="shared" ca="1" si="35"/>
        <v>VIGENTE</v>
      </c>
      <c r="F368" s="1426" t="str">
        <f t="shared" ca="1" si="36"/>
        <v>OK</v>
      </c>
      <c r="G368" s="194" t="s">
        <v>1615</v>
      </c>
      <c r="H368" s="920" t="s">
        <v>4938</v>
      </c>
      <c r="I368" s="278" t="s">
        <v>4934</v>
      </c>
      <c r="J368" s="194" t="s">
        <v>4935</v>
      </c>
      <c r="K368" s="194" t="s">
        <v>4974</v>
      </c>
      <c r="L368" s="92"/>
      <c r="M368" s="92"/>
      <c r="N368" s="92"/>
    </row>
    <row r="369" spans="1:24" s="105" customFormat="1" ht="30">
      <c r="A369" s="1425" t="s">
        <v>2018</v>
      </c>
      <c r="B369" s="194" t="s">
        <v>4947</v>
      </c>
      <c r="C369" s="195">
        <v>43321</v>
      </c>
      <c r="D369" s="1426">
        <v>45147</v>
      </c>
      <c r="E369" s="1426" t="str">
        <f t="shared" ca="1" si="35"/>
        <v>VIGENTE</v>
      </c>
      <c r="F369" s="1426" t="str">
        <f t="shared" ca="1" si="36"/>
        <v>OK</v>
      </c>
      <c r="G369" s="194" t="s">
        <v>1615</v>
      </c>
      <c r="H369" s="920" t="s">
        <v>4939</v>
      </c>
      <c r="I369" s="278" t="s">
        <v>4934</v>
      </c>
      <c r="J369" s="194" t="s">
        <v>4935</v>
      </c>
      <c r="K369" s="194" t="s">
        <v>4975</v>
      </c>
      <c r="L369" s="92"/>
      <c r="M369" s="92">
        <f>IF(ISNUMBER(FIND("/",$B375,1)),MID($B375,1,FIND("/",$B375,1)-1),$B375)</f>
        <v>0</v>
      </c>
      <c r="N369" s="92" t="str">
        <f>IF(ISNUMBER(FIND("/",$B375,1)),MID($B375,FIND("/",$B375,1)+1,LEN($B375)),"")</f>
        <v/>
      </c>
    </row>
    <row r="370" spans="1:24" s="105" customFormat="1" ht="30">
      <c r="A370" s="1425" t="s">
        <v>2018</v>
      </c>
      <c r="B370" s="194" t="s">
        <v>4948</v>
      </c>
      <c r="C370" s="195">
        <v>43321</v>
      </c>
      <c r="D370" s="1426">
        <v>45147</v>
      </c>
      <c r="E370" s="1426" t="str">
        <f t="shared" ca="1" si="35"/>
        <v>VIGENTE</v>
      </c>
      <c r="F370" s="1426" t="str">
        <f t="shared" ca="1" si="36"/>
        <v>OK</v>
      </c>
      <c r="G370" s="194" t="s">
        <v>1615</v>
      </c>
      <c r="H370" s="920" t="s">
        <v>4940</v>
      </c>
      <c r="I370" s="278" t="s">
        <v>4934</v>
      </c>
      <c r="J370" s="194" t="s">
        <v>4935</v>
      </c>
      <c r="K370" s="194" t="s">
        <v>4976</v>
      </c>
      <c r="L370" s="104"/>
      <c r="M370" s="104" t="str">
        <f>IF(ISNUMBER(FIND("/",$B340,1)),MID($B340,1,FIND("/",$B340,1)-1),$B340)</f>
        <v>D1508-43</v>
      </c>
      <c r="N370" s="104" t="str">
        <f>IF(ISNUMBER(FIND("/",$B340,1)),MID($B340,FIND("/",$B340,1)+1,LEN($B340)),"")</f>
        <v/>
      </c>
    </row>
    <row r="371" spans="1:24" s="105" customFormat="1" ht="30">
      <c r="A371" s="1425" t="s">
        <v>2018</v>
      </c>
      <c r="B371" s="194" t="s">
        <v>4949</v>
      </c>
      <c r="C371" s="195">
        <v>43321</v>
      </c>
      <c r="D371" s="1426">
        <v>45147</v>
      </c>
      <c r="E371" s="1426" t="str">
        <f t="shared" ca="1" si="35"/>
        <v>VIGENTE</v>
      </c>
      <c r="F371" s="1426" t="str">
        <f t="shared" ca="1" si="36"/>
        <v>OK</v>
      </c>
      <c r="G371" s="194" t="s">
        <v>1615</v>
      </c>
      <c r="H371" s="920" t="s">
        <v>4941</v>
      </c>
      <c r="I371" s="278" t="s">
        <v>4934</v>
      </c>
      <c r="J371" s="194" t="s">
        <v>4935</v>
      </c>
      <c r="K371" s="194" t="s">
        <v>4977</v>
      </c>
      <c r="L371" s="104"/>
      <c r="M371" s="104">
        <f t="shared" ref="M371:M376" si="37">IF(ISNUMBER(FIND("/",$B375,1)),MID($B375,1,FIND("/",$B375,1)-1),$B375)</f>
        <v>0</v>
      </c>
      <c r="N371" s="104" t="str">
        <f t="shared" ref="N371:N376" si="38">IF(ISNUMBER(FIND("/",$B375,1)),MID($B375,FIND("/",$B375,1)+1,LEN($B375)),"")</f>
        <v/>
      </c>
    </row>
    <row r="372" spans="1:24" s="105" customFormat="1" ht="30">
      <c r="A372" s="1425" t="s">
        <v>2018</v>
      </c>
      <c r="B372" s="194" t="s">
        <v>4950</v>
      </c>
      <c r="C372" s="195">
        <v>43321</v>
      </c>
      <c r="D372" s="1426">
        <v>45147</v>
      </c>
      <c r="E372" s="1426" t="str">
        <f t="shared" ca="1" si="35"/>
        <v>VIGENTE</v>
      </c>
      <c r="F372" s="1426" t="str">
        <f t="shared" ca="1" si="36"/>
        <v>OK</v>
      </c>
      <c r="G372" s="194" t="s">
        <v>1615</v>
      </c>
      <c r="H372" s="920" t="s">
        <v>4942</v>
      </c>
      <c r="I372" s="278" t="s">
        <v>4934</v>
      </c>
      <c r="J372" s="194" t="s">
        <v>4935</v>
      </c>
      <c r="K372" s="194" t="s">
        <v>4978</v>
      </c>
      <c r="L372" s="92"/>
      <c r="M372" s="92" t="str">
        <f t="shared" si="37"/>
        <v>SISTEMAS</v>
      </c>
      <c r="N372" s="92" t="str">
        <f t="shared" si="38"/>
        <v/>
      </c>
    </row>
    <row r="373" spans="1:24" s="105" customFormat="1" ht="30.75" thickBot="1">
      <c r="A373" s="1425" t="s">
        <v>2018</v>
      </c>
      <c r="B373" s="194" t="s">
        <v>4951</v>
      </c>
      <c r="C373" s="195">
        <v>43321</v>
      </c>
      <c r="D373" s="1426">
        <v>45147</v>
      </c>
      <c r="E373" s="1426" t="str">
        <f t="shared" ca="1" si="35"/>
        <v>VIGENTE</v>
      </c>
      <c r="F373" s="1426" t="str">
        <f t="shared" ca="1" si="36"/>
        <v>OK</v>
      </c>
      <c r="G373" s="194" t="s">
        <v>1615</v>
      </c>
      <c r="H373" s="1428" t="s">
        <v>4943</v>
      </c>
      <c r="I373" s="278" t="s">
        <v>4934</v>
      </c>
      <c r="J373" s="194" t="s">
        <v>4935</v>
      </c>
      <c r="K373" s="1427" t="s">
        <v>4979</v>
      </c>
      <c r="L373" s="92"/>
      <c r="M373" s="92">
        <f t="shared" si="37"/>
        <v>4</v>
      </c>
      <c r="N373" s="92" t="str">
        <f t="shared" si="38"/>
        <v/>
      </c>
    </row>
    <row r="374" spans="1:24" s="105" customFormat="1" ht="15.75" thickTop="1">
      <c r="A374" s="874" t="s">
        <v>2731</v>
      </c>
      <c r="B374" s="2060"/>
      <c r="C374" s="143"/>
      <c r="D374" s="144"/>
      <c r="E374" s="144"/>
      <c r="F374" s="144"/>
      <c r="G374" s="142"/>
      <c r="H374" s="110"/>
      <c r="I374" s="71"/>
      <c r="J374" s="380"/>
      <c r="K374" s="377"/>
      <c r="L374" s="92"/>
      <c r="M374" s="92">
        <f t="shared" si="37"/>
        <v>0</v>
      </c>
      <c r="N374" s="92" t="str">
        <f t="shared" si="38"/>
        <v/>
      </c>
    </row>
    <row r="375" spans="1:24" s="105" customFormat="1">
      <c r="A375" s="113"/>
      <c r="B375" s="636"/>
      <c r="C375" s="114"/>
      <c r="D375" s="108"/>
      <c r="E375" s="669"/>
      <c r="F375" s="669"/>
      <c r="G375" s="88"/>
      <c r="J375" s="1228"/>
      <c r="K375" s="172"/>
      <c r="L375" s="92"/>
      <c r="M375" s="92">
        <f t="shared" si="37"/>
        <v>0</v>
      </c>
      <c r="N375" s="92" t="str">
        <f t="shared" si="38"/>
        <v/>
      </c>
    </row>
    <row r="376" spans="1:24" ht="30">
      <c r="A376" s="106" t="s">
        <v>2029</v>
      </c>
      <c r="B376" s="2061" t="s">
        <v>2030</v>
      </c>
      <c r="C376" s="106" t="s">
        <v>2031</v>
      </c>
      <c r="D376" s="670" t="s">
        <v>2032</v>
      </c>
      <c r="E376" s="668"/>
      <c r="F376" s="668"/>
      <c r="G376" s="68"/>
      <c r="H376" s="157"/>
      <c r="I376" s="1229"/>
      <c r="J376" s="1230"/>
      <c r="K376" s="518"/>
      <c r="M376" s="92">
        <f t="shared" si="37"/>
        <v>0</v>
      </c>
      <c r="N376" s="92" t="str">
        <f t="shared" si="38"/>
        <v/>
      </c>
      <c r="O376" s="1215"/>
      <c r="P376" s="1215"/>
      <c r="Q376" s="1215"/>
      <c r="R376" s="1215"/>
      <c r="S376" s="1220"/>
      <c r="T376" s="1215"/>
      <c r="U376" s="1215"/>
      <c r="V376" s="1215"/>
      <c r="W376" s="1215"/>
    </row>
    <row r="377" spans="1:24">
      <c r="A377" s="1231">
        <f>COUNTIF($A5:$A375,"P")</f>
        <v>84</v>
      </c>
      <c r="B377" s="2062">
        <f>COUNTIF($A5:$A375,"S*")</f>
        <v>4</v>
      </c>
      <c r="C377" s="1231">
        <f>COUNTIF($A5:$A375,"F")</f>
        <v>15</v>
      </c>
      <c r="D377" s="1231">
        <f>COUNTIF($A5:$A375,"P*") + COUNTIF($A5:$A375,"S2") *2 + COUNTIF($A5:$A375,"S3") *3 + COUNTIF($A5:$A375,"S4") *4</f>
        <v>361</v>
      </c>
      <c r="E377" s="91"/>
      <c r="F377" s="91"/>
      <c r="I377" s="68"/>
      <c r="J377" s="1230"/>
      <c r="K377" s="518"/>
      <c r="M377" s="92">
        <f>IF(ISNUMBER(FIND("/",$B379,1)),MID($B379,1,FIND("/",$B379,1)-1),$B379)</f>
        <v>0</v>
      </c>
      <c r="N377" s="92" t="str">
        <f>IF(ISNUMBER(FIND("/",$B379,1)),MID($B379,FIND("/",$B379,1)+1,LEN($B379)),"")</f>
        <v/>
      </c>
      <c r="O377" s="1215"/>
      <c r="P377" s="1215"/>
      <c r="Q377" s="1215"/>
      <c r="R377" s="1215"/>
      <c r="S377" s="1215"/>
      <c r="T377" s="1215"/>
      <c r="U377" s="1215"/>
      <c r="V377" s="1215"/>
      <c r="W377" s="1215"/>
    </row>
    <row r="378" spans="1:24">
      <c r="J378" s="1230"/>
      <c r="K378" s="518"/>
      <c r="M378" s="92">
        <f>IF(ISNUMBER(FIND("/",$B380,1)),MID($B380,1,FIND("/",$B380,1)-1),$B380)</f>
        <v>0</v>
      </c>
      <c r="N378" s="92" t="str">
        <f>IF(ISNUMBER(FIND("/",$B380,1)),MID($B380,FIND("/",$B380,1)+1,LEN($B380)),"")</f>
        <v/>
      </c>
      <c r="O378" s="1215"/>
      <c r="P378" s="1215"/>
      <c r="Q378" s="1215"/>
      <c r="R378" s="1215"/>
      <c r="S378" s="1215"/>
      <c r="T378" s="1215"/>
      <c r="U378" s="1215"/>
      <c r="V378" s="1215"/>
      <c r="W378" s="1215"/>
    </row>
    <row r="379" spans="1:24">
      <c r="J379" s="164"/>
      <c r="K379" s="172"/>
      <c r="M379" s="92">
        <f t="shared" ref="M379:M384" si="39">IF(ISNUMBER(FIND("/",$B381,1)),MID($B381,1,FIND("/",$B381,1)-1),$B381)</f>
        <v>0</v>
      </c>
      <c r="N379" s="92" t="str">
        <f t="shared" ref="N379:N384" si="40">IF(ISNUMBER(FIND("/",$B381,1)),MID($B381,FIND("/",$B381,1)+1,LEN($B381)),"")</f>
        <v/>
      </c>
      <c r="O379" s="1215"/>
      <c r="P379" s="1215"/>
      <c r="Q379" s="1215"/>
      <c r="R379" s="1215"/>
      <c r="S379" s="1215"/>
      <c r="T379" s="1215"/>
      <c r="U379" s="1215"/>
      <c r="V379" s="1215"/>
      <c r="W379" s="1215"/>
    </row>
    <row r="380" spans="1:24">
      <c r="M380" s="92">
        <f t="shared" si="39"/>
        <v>0</v>
      </c>
      <c r="N380" s="92" t="str">
        <f t="shared" si="40"/>
        <v/>
      </c>
      <c r="O380" s="1215"/>
      <c r="P380" s="1215"/>
      <c r="Q380" s="1215"/>
      <c r="R380" s="1215"/>
      <c r="S380" s="1215"/>
      <c r="T380" s="1215"/>
      <c r="U380" s="1215"/>
      <c r="V380" s="1215"/>
      <c r="W380" s="1215"/>
    </row>
    <row r="381" spans="1:24">
      <c r="M381" s="92">
        <f t="shared" si="39"/>
        <v>0</v>
      </c>
      <c r="N381" s="92" t="str">
        <f t="shared" si="40"/>
        <v/>
      </c>
      <c r="O381" s="1215"/>
      <c r="P381" s="1215"/>
      <c r="Q381" s="1215"/>
      <c r="R381" s="1215"/>
      <c r="S381" s="1215"/>
      <c r="T381" s="1215"/>
      <c r="U381" s="1215"/>
      <c r="V381" s="1215"/>
      <c r="W381" s="1215"/>
    </row>
    <row r="382" spans="1:24">
      <c r="M382" s="92">
        <f t="shared" si="39"/>
        <v>0</v>
      </c>
      <c r="N382" s="92" t="str">
        <f t="shared" si="40"/>
        <v/>
      </c>
      <c r="O382" s="1215"/>
      <c r="P382" s="1215"/>
      <c r="Q382" s="1215"/>
      <c r="R382" s="1215"/>
      <c r="S382" s="1215"/>
      <c r="T382" s="1215"/>
      <c r="U382" s="1215"/>
      <c r="V382" s="1215"/>
      <c r="W382" s="1215"/>
      <c r="X382" s="1215"/>
    </row>
    <row r="383" spans="1:24">
      <c r="M383" s="92">
        <f t="shared" si="39"/>
        <v>0</v>
      </c>
      <c r="N383" s="92" t="str">
        <f t="shared" si="40"/>
        <v/>
      </c>
      <c r="O383" s="1215"/>
      <c r="P383" s="1215"/>
      <c r="Q383" s="1215"/>
      <c r="R383" s="1215"/>
      <c r="S383" s="1215"/>
      <c r="T383" s="1215"/>
      <c r="U383" s="1215"/>
      <c r="V383" s="1215"/>
      <c r="W383" s="1215"/>
      <c r="X383" s="1215"/>
    </row>
    <row r="384" spans="1:24">
      <c r="M384" s="92">
        <f t="shared" si="39"/>
        <v>0</v>
      </c>
      <c r="N384" s="92" t="str">
        <f t="shared" si="40"/>
        <v/>
      </c>
      <c r="O384" s="1215"/>
      <c r="P384" s="1215"/>
      <c r="Q384" s="1215"/>
      <c r="R384" s="1215"/>
      <c r="S384" s="1215"/>
      <c r="T384" s="1215"/>
      <c r="U384" s="1215"/>
      <c r="V384" s="1215"/>
      <c r="W384" s="1215"/>
      <c r="X384" s="1215"/>
    </row>
    <row r="385" spans="15:24">
      <c r="O385" s="1215"/>
      <c r="P385" s="1215"/>
      <c r="Q385" s="1215"/>
      <c r="R385" s="1215"/>
      <c r="S385" s="1215"/>
      <c r="T385" s="1215"/>
      <c r="U385" s="1215"/>
      <c r="V385" s="1215"/>
      <c r="W385" s="1215"/>
      <c r="X385" s="1215"/>
    </row>
    <row r="386" spans="15:24">
      <c r="O386" s="1215"/>
      <c r="P386" s="1215"/>
      <c r="Q386" s="1215"/>
      <c r="R386" s="1215"/>
      <c r="S386" s="1215"/>
      <c r="T386" s="1215"/>
      <c r="U386" s="1215"/>
      <c r="V386" s="1215"/>
      <c r="W386" s="1215"/>
      <c r="X386" s="1215"/>
    </row>
    <row r="387" spans="15:24">
      <c r="O387" s="1215"/>
      <c r="P387" s="1215"/>
      <c r="Q387" s="1215"/>
      <c r="R387" s="1215"/>
      <c r="S387" s="1215"/>
      <c r="T387" s="1215"/>
      <c r="U387" s="1215"/>
      <c r="V387" s="1215"/>
      <c r="W387" s="1215"/>
      <c r="X387" s="1215"/>
    </row>
    <row r="388" spans="15:24">
      <c r="O388" s="1215"/>
      <c r="P388" s="1215"/>
      <c r="Q388" s="1215"/>
      <c r="R388" s="1215"/>
      <c r="S388" s="1215"/>
      <c r="T388" s="1215"/>
      <c r="U388" s="1215"/>
      <c r="V388" s="1215"/>
      <c r="W388" s="1215"/>
      <c r="X388" s="1215"/>
    </row>
    <row r="389" spans="15:24">
      <c r="O389" s="1215"/>
      <c r="P389" s="1215"/>
      <c r="Q389" s="1215"/>
      <c r="R389" s="1215"/>
      <c r="S389" s="1215"/>
      <c r="T389" s="1215"/>
      <c r="U389" s="1215"/>
      <c r="V389" s="1215"/>
      <c r="W389" s="1215"/>
      <c r="X389" s="1215"/>
    </row>
    <row r="390" spans="15:24">
      <c r="O390" s="1215"/>
      <c r="P390" s="1215"/>
      <c r="Q390" s="1215"/>
      <c r="R390" s="1215"/>
      <c r="S390" s="1215"/>
      <c r="T390" s="1215"/>
      <c r="U390" s="1215"/>
      <c r="V390" s="1215"/>
      <c r="W390" s="1215"/>
      <c r="X390" s="1215"/>
    </row>
    <row r="391" spans="15:24">
      <c r="O391" s="1215"/>
      <c r="P391" s="1215"/>
      <c r="Q391" s="1215"/>
      <c r="R391" s="1215"/>
      <c r="S391" s="1215"/>
      <c r="T391" s="1215"/>
      <c r="U391" s="1215"/>
      <c r="V391" s="1215"/>
      <c r="W391" s="1215"/>
      <c r="X391" s="1215"/>
    </row>
    <row r="392" spans="15:24">
      <c r="O392" s="1215"/>
      <c r="P392" s="1215"/>
      <c r="Q392" s="1215"/>
      <c r="R392" s="1215"/>
      <c r="S392" s="1215"/>
      <c r="T392" s="1215"/>
      <c r="U392" s="1215"/>
      <c r="V392" s="1215"/>
      <c r="W392" s="1215"/>
      <c r="X392" s="1215"/>
    </row>
    <row r="393" spans="15:24">
      <c r="O393" s="1215"/>
      <c r="P393" s="1215"/>
      <c r="Q393" s="1215"/>
      <c r="R393" s="1215"/>
      <c r="S393" s="1215"/>
      <c r="T393" s="1215"/>
      <c r="U393" s="1215"/>
      <c r="V393" s="1215"/>
      <c r="W393" s="1215"/>
      <c r="X393" s="1215"/>
    </row>
    <row r="394" spans="15:24">
      <c r="O394" s="1215"/>
      <c r="P394" s="1215"/>
      <c r="Q394" s="1215"/>
      <c r="R394" s="1215"/>
      <c r="S394" s="1215"/>
      <c r="T394" s="1215"/>
      <c r="U394" s="1215"/>
      <c r="V394" s="1215"/>
      <c r="W394" s="1215"/>
      <c r="X394" s="1215"/>
    </row>
    <row r="395" spans="15:24">
      <c r="O395" s="1215"/>
      <c r="P395" s="1215"/>
      <c r="Q395" s="1215"/>
      <c r="R395" s="1215"/>
      <c r="S395" s="1215"/>
      <c r="T395" s="1215"/>
      <c r="U395" s="1215"/>
      <c r="V395" s="1215"/>
      <c r="W395" s="1215"/>
      <c r="X395" s="1215"/>
    </row>
    <row r="396" spans="15:24">
      <c r="O396" s="1215"/>
      <c r="P396" s="1215"/>
      <c r="Q396" s="1215"/>
      <c r="R396" s="1215"/>
      <c r="S396" s="1215"/>
      <c r="T396" s="1215"/>
      <c r="U396" s="1215"/>
      <c r="V396" s="1215"/>
      <c r="W396" s="1215"/>
      <c r="X396" s="1215"/>
    </row>
    <row r="397" spans="15:24">
      <c r="O397" s="1215"/>
      <c r="P397" s="1215"/>
      <c r="Q397" s="1215"/>
      <c r="R397" s="1215"/>
      <c r="S397" s="1215"/>
      <c r="T397" s="1215"/>
      <c r="U397" s="1215"/>
      <c r="V397" s="1215"/>
      <c r="W397" s="1215"/>
      <c r="X397" s="1215"/>
    </row>
    <row r="398" spans="15:24">
      <c r="O398" s="1215"/>
      <c r="P398" s="1215"/>
      <c r="Q398" s="1215"/>
      <c r="R398" s="1215"/>
      <c r="S398" s="1215"/>
      <c r="T398" s="1215"/>
      <c r="U398" s="1215"/>
      <c r="V398" s="1215"/>
      <c r="W398" s="1215"/>
      <c r="X398" s="1215"/>
    </row>
    <row r="399" spans="15:24">
      <c r="O399" s="1215"/>
      <c r="P399" s="1215"/>
      <c r="Q399" s="1215"/>
      <c r="R399" s="1215"/>
      <c r="S399" s="1215"/>
      <c r="T399" s="1215"/>
      <c r="U399" s="1215"/>
      <c r="V399" s="1215"/>
      <c r="W399" s="1215"/>
      <c r="X399" s="1215"/>
    </row>
    <row r="400" spans="15:24">
      <c r="O400" s="1215"/>
      <c r="P400" s="1215"/>
      <c r="Q400" s="1215"/>
      <c r="R400" s="1215"/>
      <c r="S400" s="1215"/>
      <c r="T400" s="1215"/>
      <c r="U400" s="1215"/>
      <c r="V400" s="1215"/>
      <c r="W400" s="1215"/>
      <c r="X400" s="1215"/>
    </row>
    <row r="401" spans="15:24">
      <c r="O401" s="1215"/>
      <c r="P401" s="1215"/>
      <c r="Q401" s="1215"/>
      <c r="R401" s="1215"/>
      <c r="S401" s="1215"/>
      <c r="T401" s="1215"/>
      <c r="U401" s="1215"/>
      <c r="V401" s="1215"/>
      <c r="W401" s="1215"/>
      <c r="X401" s="1215"/>
    </row>
    <row r="402" spans="15:24">
      <c r="O402" s="1215"/>
      <c r="P402" s="1215"/>
      <c r="Q402" s="1215"/>
      <c r="R402" s="1215"/>
      <c r="S402" s="1215"/>
      <c r="T402" s="1215"/>
      <c r="U402" s="1215"/>
      <c r="V402" s="1215"/>
      <c r="W402" s="1215"/>
      <c r="X402" s="1215"/>
    </row>
    <row r="403" spans="15:24">
      <c r="O403" s="1215"/>
      <c r="P403" s="1215"/>
      <c r="Q403" s="1215"/>
      <c r="R403" s="1215"/>
      <c r="S403" s="1215"/>
      <c r="T403" s="1215"/>
      <c r="U403" s="1215"/>
      <c r="V403" s="1215"/>
      <c r="W403" s="1215"/>
      <c r="X403" s="1215"/>
    </row>
    <row r="404" spans="15:24">
      <c r="O404" s="1215"/>
      <c r="P404" s="1215"/>
      <c r="Q404" s="1215"/>
      <c r="R404" s="1215"/>
      <c r="S404" s="1215"/>
      <c r="T404" s="1215"/>
      <c r="U404" s="1215"/>
      <c r="V404" s="1215"/>
      <c r="W404" s="1215"/>
      <c r="X404" s="1215"/>
    </row>
    <row r="405" spans="15:24">
      <c r="O405" s="1215"/>
      <c r="P405" s="1215"/>
      <c r="Q405" s="1215"/>
      <c r="R405" s="1215"/>
      <c r="S405" s="1215"/>
      <c r="T405" s="1215"/>
      <c r="U405" s="1215"/>
      <c r="V405" s="1215"/>
      <c r="W405" s="1215"/>
      <c r="X405" s="1215"/>
    </row>
    <row r="406" spans="15:24">
      <c r="O406" s="1215"/>
      <c r="P406" s="1215"/>
      <c r="Q406" s="1215"/>
      <c r="R406" s="1215"/>
      <c r="S406" s="1215"/>
      <c r="T406" s="1215"/>
      <c r="U406" s="1215"/>
      <c r="V406" s="1215"/>
      <c r="W406" s="1215"/>
      <c r="X406" s="1215"/>
    </row>
    <row r="407" spans="15:24">
      <c r="O407" s="1215"/>
      <c r="P407" s="1215"/>
      <c r="Q407" s="1215"/>
      <c r="R407" s="1215"/>
      <c r="S407" s="1215"/>
      <c r="T407" s="1215"/>
      <c r="U407" s="1215"/>
      <c r="V407" s="1215"/>
      <c r="W407" s="1215"/>
      <c r="X407" s="1215"/>
    </row>
    <row r="408" spans="15:24">
      <c r="O408" s="1215"/>
      <c r="P408" s="1215"/>
      <c r="Q408" s="1215"/>
      <c r="R408" s="1215"/>
      <c r="S408" s="1215"/>
      <c r="T408" s="1215"/>
      <c r="U408" s="1215"/>
      <c r="V408" s="1215"/>
      <c r="W408" s="1215"/>
      <c r="X408" s="1215"/>
    </row>
    <row r="409" spans="15:24">
      <c r="O409" s="1215"/>
      <c r="P409" s="1215"/>
      <c r="Q409" s="1215"/>
      <c r="R409" s="1215"/>
      <c r="S409" s="1215"/>
      <c r="T409" s="1215"/>
      <c r="U409" s="1215"/>
      <c r="V409" s="1215"/>
      <c r="W409" s="1215"/>
      <c r="X409" s="1215"/>
    </row>
    <row r="410" spans="15:24">
      <c r="O410" s="1215"/>
      <c r="P410" s="1215"/>
      <c r="Q410" s="1215"/>
      <c r="R410" s="1215"/>
      <c r="S410" s="1215"/>
      <c r="T410" s="1215"/>
      <c r="U410" s="1215"/>
      <c r="V410" s="1215"/>
      <c r="W410" s="1215"/>
      <c r="X410" s="1215"/>
    </row>
    <row r="411" spans="15:24">
      <c r="O411" s="1215"/>
      <c r="P411" s="1215"/>
      <c r="Q411" s="1215"/>
      <c r="R411" s="1215"/>
      <c r="S411" s="1215"/>
      <c r="T411" s="1215"/>
      <c r="U411" s="1215"/>
      <c r="V411" s="1215"/>
      <c r="W411" s="1215"/>
      <c r="X411" s="1215"/>
    </row>
    <row r="412" spans="15:24">
      <c r="O412" s="1215"/>
      <c r="P412" s="1215"/>
      <c r="Q412" s="1215"/>
      <c r="R412" s="1215"/>
      <c r="S412" s="1215"/>
      <c r="T412" s="1215"/>
      <c r="U412" s="1215"/>
      <c r="V412" s="1215"/>
      <c r="W412" s="1215"/>
      <c r="X412" s="1215"/>
    </row>
    <row r="413" spans="15:24">
      <c r="O413" s="1215"/>
      <c r="P413" s="1215"/>
      <c r="Q413" s="1215"/>
      <c r="R413" s="1215"/>
      <c r="S413" s="1215"/>
      <c r="T413" s="1215"/>
      <c r="U413" s="1215"/>
      <c r="V413" s="1215"/>
      <c r="W413" s="1215"/>
      <c r="X413" s="1215"/>
    </row>
    <row r="414" spans="15:24">
      <c r="O414" s="1215"/>
      <c r="P414" s="1215"/>
      <c r="Q414" s="1215"/>
      <c r="R414" s="1215"/>
      <c r="S414" s="1215"/>
      <c r="T414" s="1215"/>
      <c r="U414" s="1215"/>
      <c r="V414" s="1215"/>
      <c r="W414" s="1215"/>
      <c r="X414" s="1215"/>
    </row>
    <row r="415" spans="15:24">
      <c r="O415" s="1215"/>
      <c r="P415" s="1215"/>
      <c r="Q415" s="1215"/>
      <c r="R415" s="1215"/>
      <c r="S415" s="1215"/>
      <c r="T415" s="1215"/>
      <c r="U415" s="1215"/>
      <c r="V415" s="1215"/>
      <c r="W415" s="1215"/>
      <c r="X415" s="1215"/>
    </row>
    <row r="416" spans="15:24">
      <c r="O416" s="1215"/>
      <c r="P416" s="1215"/>
      <c r="Q416" s="1215"/>
      <c r="R416" s="1215"/>
      <c r="S416" s="1215"/>
      <c r="T416" s="1215"/>
      <c r="U416" s="1215"/>
      <c r="V416" s="1215"/>
      <c r="W416" s="1215"/>
      <c r="X416" s="1215"/>
    </row>
    <row r="417" spans="15:24">
      <c r="O417" s="1215"/>
      <c r="P417" s="1215"/>
      <c r="Q417" s="1215"/>
      <c r="R417" s="1215"/>
      <c r="S417" s="1215"/>
      <c r="T417" s="1215"/>
      <c r="U417" s="1215"/>
      <c r="V417" s="1215"/>
      <c r="W417" s="1215"/>
      <c r="X417" s="1215"/>
    </row>
    <row r="418" spans="15:24">
      <c r="O418" s="1215"/>
      <c r="P418" s="1215"/>
      <c r="Q418" s="1215"/>
      <c r="R418" s="1215"/>
      <c r="S418" s="1215"/>
      <c r="T418" s="1215"/>
      <c r="U418" s="1215"/>
      <c r="V418" s="1215"/>
      <c r="W418" s="1215"/>
      <c r="X418" s="1215"/>
    </row>
    <row r="419" spans="15:24">
      <c r="O419" s="1215"/>
      <c r="P419" s="1215"/>
      <c r="Q419" s="1215"/>
      <c r="R419" s="1215"/>
      <c r="S419" s="1215"/>
      <c r="T419" s="1215"/>
      <c r="U419" s="1215"/>
      <c r="V419" s="1215"/>
      <c r="W419" s="1215"/>
      <c r="X419" s="1215"/>
    </row>
    <row r="420" spans="15:24">
      <c r="O420" s="1215"/>
      <c r="P420" s="1215"/>
      <c r="Q420" s="1215"/>
      <c r="R420" s="1215"/>
      <c r="S420" s="1215"/>
      <c r="T420" s="1215"/>
      <c r="U420" s="1215"/>
      <c r="V420" s="1215"/>
      <c r="W420" s="1215"/>
      <c r="X420" s="1215"/>
    </row>
    <row r="421" spans="15:24">
      <c r="O421" s="1215"/>
      <c r="P421" s="1215"/>
      <c r="Q421" s="1215"/>
      <c r="R421" s="1215"/>
      <c r="S421" s="1215"/>
      <c r="T421" s="1215"/>
      <c r="U421" s="1215"/>
      <c r="V421" s="1215"/>
      <c r="W421" s="1215"/>
      <c r="X421" s="1215"/>
    </row>
    <row r="422" spans="15:24">
      <c r="O422" s="1215"/>
      <c r="P422" s="1215"/>
      <c r="Q422" s="1215"/>
      <c r="R422" s="1215"/>
      <c r="S422" s="1215"/>
      <c r="T422" s="1215"/>
      <c r="U422" s="1215"/>
      <c r="V422" s="1215"/>
      <c r="W422" s="1215"/>
      <c r="X422" s="1215"/>
    </row>
    <row r="423" spans="15:24">
      <c r="O423" s="1215"/>
      <c r="P423" s="1215"/>
      <c r="Q423" s="1215"/>
      <c r="R423" s="1215"/>
      <c r="S423" s="1215"/>
      <c r="T423" s="1215"/>
      <c r="U423" s="1215"/>
      <c r="V423" s="1215"/>
      <c r="W423" s="1215"/>
      <c r="X423" s="1215"/>
    </row>
    <row r="424" spans="15:24">
      <c r="O424" s="1215"/>
      <c r="P424" s="1215"/>
      <c r="Q424" s="1215"/>
      <c r="R424" s="1215"/>
      <c r="S424" s="1215"/>
      <c r="T424" s="1215"/>
      <c r="U424" s="1215"/>
      <c r="V424" s="1215"/>
      <c r="W424" s="1215"/>
      <c r="X424" s="1215"/>
    </row>
    <row r="425" spans="15:24">
      <c r="O425" s="1215"/>
      <c r="P425" s="1215"/>
      <c r="Q425" s="1215"/>
      <c r="R425" s="1215"/>
      <c r="S425" s="1215"/>
      <c r="T425" s="1215"/>
      <c r="U425" s="1215"/>
      <c r="V425" s="1215"/>
      <c r="W425" s="1215"/>
      <c r="X425" s="1215"/>
    </row>
    <row r="426" spans="15:24">
      <c r="O426" s="1215"/>
      <c r="P426" s="1215"/>
      <c r="Q426" s="1215"/>
      <c r="R426" s="1215"/>
      <c r="S426" s="1215"/>
      <c r="T426" s="1215"/>
      <c r="U426" s="1215"/>
      <c r="V426" s="1215"/>
      <c r="W426" s="1215"/>
      <c r="X426" s="1215"/>
    </row>
    <row r="427" spans="15:24">
      <c r="O427" s="1215"/>
      <c r="P427" s="1215"/>
      <c r="Q427" s="1215"/>
      <c r="R427" s="1215"/>
      <c r="S427" s="1215"/>
      <c r="T427" s="1215"/>
      <c r="U427" s="1215"/>
      <c r="V427" s="1215"/>
      <c r="W427" s="1215"/>
      <c r="X427" s="1215"/>
    </row>
    <row r="428" spans="15:24">
      <c r="O428" s="1215"/>
      <c r="P428" s="1215"/>
      <c r="Q428" s="1215"/>
      <c r="R428" s="1215"/>
      <c r="S428" s="1215"/>
      <c r="T428" s="1215"/>
      <c r="U428" s="1215"/>
      <c r="V428" s="1215"/>
      <c r="W428" s="1215"/>
      <c r="X428" s="1215"/>
    </row>
    <row r="429" spans="15:24">
      <c r="O429" s="1215"/>
      <c r="P429" s="1215"/>
      <c r="Q429" s="1215"/>
      <c r="R429" s="1215"/>
      <c r="S429" s="1215"/>
      <c r="T429" s="1215"/>
      <c r="U429" s="1215"/>
      <c r="V429" s="1215"/>
      <c r="W429" s="1215"/>
      <c r="X429" s="1215"/>
    </row>
    <row r="430" spans="15:24">
      <c r="O430" s="1215"/>
      <c r="P430" s="1215"/>
      <c r="Q430" s="1215"/>
      <c r="R430" s="1215"/>
      <c r="S430" s="1215"/>
      <c r="T430" s="1215"/>
      <c r="U430" s="1215"/>
      <c r="V430" s="1215"/>
      <c r="W430" s="1215"/>
      <c r="X430" s="1215"/>
    </row>
    <row r="431" spans="15:24">
      <c r="O431" s="1215"/>
      <c r="P431" s="1215"/>
      <c r="Q431" s="1215"/>
      <c r="R431" s="1215"/>
      <c r="S431" s="1215"/>
      <c r="T431" s="1215"/>
      <c r="U431" s="1215"/>
      <c r="V431" s="1215"/>
      <c r="W431" s="1215"/>
      <c r="X431" s="1215"/>
    </row>
    <row r="432" spans="15:24">
      <c r="O432" s="1215"/>
      <c r="P432" s="1215"/>
      <c r="Q432" s="1215"/>
      <c r="R432" s="1215"/>
      <c r="S432" s="1215"/>
      <c r="T432" s="1215"/>
      <c r="U432" s="1215"/>
      <c r="V432" s="1215"/>
      <c r="W432" s="1215"/>
      <c r="X432" s="1215"/>
    </row>
    <row r="433" spans="15:24">
      <c r="O433" s="1215"/>
      <c r="P433" s="1215"/>
      <c r="Q433" s="1215"/>
      <c r="R433" s="1215"/>
      <c r="S433" s="1215"/>
      <c r="T433" s="1215"/>
      <c r="U433" s="1215"/>
      <c r="V433" s="1215"/>
      <c r="W433" s="1215"/>
      <c r="X433" s="1215"/>
    </row>
    <row r="434" spans="15:24">
      <c r="O434" s="1215"/>
      <c r="P434" s="1215"/>
      <c r="Q434" s="1215"/>
      <c r="R434" s="1215"/>
      <c r="S434" s="1215"/>
      <c r="T434" s="1215"/>
      <c r="U434" s="1215"/>
      <c r="V434" s="1215"/>
      <c r="W434" s="1215"/>
      <c r="X434" s="1215"/>
    </row>
    <row r="435" spans="15:24">
      <c r="O435" s="1215"/>
      <c r="P435" s="1215"/>
      <c r="Q435" s="1215"/>
      <c r="R435" s="1215"/>
      <c r="S435" s="1215"/>
      <c r="T435" s="1215"/>
      <c r="U435" s="1215"/>
      <c r="V435" s="1215"/>
      <c r="W435" s="1215"/>
      <c r="X435" s="1215"/>
    </row>
    <row r="436" spans="15:24">
      <c r="O436" s="1215"/>
      <c r="P436" s="1215"/>
      <c r="Q436" s="1215"/>
      <c r="R436" s="1215"/>
      <c r="S436" s="1215"/>
      <c r="T436" s="1215"/>
      <c r="U436" s="1215"/>
      <c r="V436" s="1215"/>
      <c r="W436" s="1215"/>
      <c r="X436" s="1215"/>
    </row>
    <row r="437" spans="15:24">
      <c r="O437" s="1215"/>
      <c r="P437" s="1215"/>
      <c r="Q437" s="1215"/>
      <c r="R437" s="1215"/>
      <c r="S437" s="1215"/>
      <c r="T437" s="1215"/>
      <c r="U437" s="1215"/>
      <c r="V437" s="1215"/>
      <c r="W437" s="1215"/>
      <c r="X437" s="1215"/>
    </row>
    <row r="438" spans="15:24">
      <c r="O438" s="1215"/>
      <c r="P438" s="1215"/>
      <c r="Q438" s="1215"/>
      <c r="R438" s="1215"/>
      <c r="S438" s="1215"/>
      <c r="T438" s="1215"/>
      <c r="U438" s="1215"/>
      <c r="V438" s="1215"/>
      <c r="W438" s="1215"/>
      <c r="X438" s="1215"/>
    </row>
    <row r="439" spans="15:24">
      <c r="O439" s="1215"/>
      <c r="P439" s="1215"/>
      <c r="Q439" s="1215"/>
      <c r="R439" s="1215"/>
      <c r="S439" s="1215"/>
      <c r="T439" s="1215"/>
      <c r="U439" s="1215"/>
      <c r="V439" s="1215"/>
      <c r="W439" s="1215"/>
      <c r="X439" s="1215"/>
    </row>
    <row r="440" spans="15:24">
      <c r="O440" s="1215"/>
      <c r="P440" s="1215"/>
      <c r="Q440" s="1215"/>
      <c r="R440" s="1215"/>
      <c r="S440" s="1215"/>
      <c r="T440" s="1215"/>
      <c r="U440" s="1215"/>
      <c r="V440" s="1215"/>
      <c r="W440" s="1215"/>
      <c r="X440" s="1215"/>
    </row>
    <row r="441" spans="15:24">
      <c r="O441" s="1215"/>
      <c r="P441" s="1215"/>
      <c r="Q441" s="1215"/>
      <c r="R441" s="1215"/>
      <c r="S441" s="1215"/>
      <c r="T441" s="1215"/>
      <c r="U441" s="1215"/>
      <c r="V441" s="1215"/>
      <c r="W441" s="1215"/>
      <c r="X441" s="1215"/>
    </row>
    <row r="442" spans="15:24">
      <c r="O442" s="1215"/>
      <c r="P442" s="1215"/>
      <c r="Q442" s="1215"/>
      <c r="R442" s="1215"/>
      <c r="S442" s="1215"/>
      <c r="T442" s="1215"/>
      <c r="U442" s="1215"/>
      <c r="V442" s="1215"/>
      <c r="W442" s="1215"/>
      <c r="X442" s="1215"/>
    </row>
    <row r="443" spans="15:24">
      <c r="O443" s="1215"/>
      <c r="P443" s="1215"/>
      <c r="Q443" s="1215"/>
      <c r="R443" s="1215"/>
      <c r="S443" s="1215"/>
      <c r="T443" s="1215"/>
      <c r="U443" s="1215"/>
      <c r="V443" s="1215"/>
      <c r="W443" s="1215"/>
      <c r="X443" s="1215"/>
    </row>
    <row r="444" spans="15:24">
      <c r="O444" s="1215"/>
      <c r="P444" s="1215"/>
      <c r="Q444" s="1215"/>
      <c r="R444" s="1215"/>
      <c r="S444" s="1215"/>
      <c r="T444" s="1215"/>
      <c r="U444" s="1215"/>
      <c r="V444" s="1215"/>
      <c r="W444" s="1215"/>
      <c r="X444" s="1215"/>
    </row>
    <row r="445" spans="15:24">
      <c r="O445" s="1215"/>
      <c r="P445" s="1215"/>
      <c r="Q445" s="1215"/>
      <c r="R445" s="1215"/>
      <c r="S445" s="1215"/>
      <c r="T445" s="1215"/>
      <c r="U445" s="1215"/>
      <c r="V445" s="1215"/>
      <c r="W445" s="1215"/>
      <c r="X445" s="1215"/>
    </row>
    <row r="446" spans="15:24">
      <c r="O446" s="1215"/>
      <c r="P446" s="1215"/>
      <c r="Q446" s="1215"/>
      <c r="R446" s="1215"/>
      <c r="S446" s="1215"/>
      <c r="T446" s="1215"/>
      <c r="U446" s="1215"/>
      <c r="V446" s="1215"/>
      <c r="W446" s="1215"/>
    </row>
    <row r="447" spans="15:24">
      <c r="O447" s="1215"/>
      <c r="P447" s="1215"/>
      <c r="Q447" s="1215"/>
      <c r="R447" s="1215"/>
      <c r="S447" s="1215"/>
      <c r="T447" s="1215"/>
      <c r="U447" s="1215"/>
      <c r="V447" s="1215"/>
      <c r="W447" s="1215"/>
    </row>
    <row r="448" spans="15:24">
      <c r="O448" s="1215"/>
      <c r="P448" s="1215"/>
      <c r="Q448" s="1215"/>
      <c r="R448" s="1215"/>
      <c r="S448" s="1215"/>
      <c r="T448" s="1215"/>
      <c r="U448" s="1215"/>
      <c r="V448" s="1215"/>
      <c r="W448" s="1215"/>
    </row>
    <row r="449" spans="15:23">
      <c r="O449" s="1215"/>
      <c r="P449" s="1215"/>
      <c r="Q449" s="1215"/>
      <c r="R449" s="1215"/>
      <c r="S449" s="1215"/>
      <c r="T449" s="1215"/>
      <c r="U449" s="1215"/>
      <c r="V449" s="1215"/>
      <c r="W449" s="1215"/>
    </row>
    <row r="450" spans="15:23">
      <c r="O450" s="1215"/>
      <c r="P450" s="1215"/>
      <c r="Q450" s="1215"/>
      <c r="R450" s="1215"/>
      <c r="S450" s="1215"/>
      <c r="T450" s="1215"/>
      <c r="U450" s="1215"/>
      <c r="V450" s="1215"/>
      <c r="W450" s="1215"/>
    </row>
    <row r="451" spans="15:23">
      <c r="O451" s="1215"/>
      <c r="P451" s="1215"/>
      <c r="Q451" s="1215"/>
      <c r="R451" s="1215"/>
      <c r="S451" s="1215"/>
      <c r="T451" s="1215"/>
      <c r="U451" s="1215"/>
      <c r="V451" s="1215"/>
      <c r="W451" s="1215"/>
    </row>
    <row r="452" spans="15:23">
      <c r="Q452" s="1215"/>
      <c r="R452" s="1215"/>
      <c r="S452" s="1215"/>
    </row>
    <row r="453" spans="15:23">
      <c r="Q453" s="1215"/>
      <c r="R453" s="1215"/>
      <c r="S453" s="1215"/>
    </row>
    <row r="454" spans="15:23">
      <c r="Q454" s="1215"/>
      <c r="R454" s="1215"/>
      <c r="S454" s="1215"/>
    </row>
    <row r="455" spans="15:23">
      <c r="Q455" s="1215"/>
      <c r="R455" s="1215"/>
      <c r="S455" s="1215"/>
    </row>
    <row r="456" spans="15:23">
      <c r="Q456" s="1215"/>
      <c r="R456" s="1215"/>
      <c r="S456" s="1215"/>
    </row>
    <row r="457" spans="15:23">
      <c r="Q457" s="1215"/>
      <c r="R457" s="1215"/>
      <c r="S457" s="1215"/>
    </row>
    <row r="458" spans="15:23">
      <c r="Q458" s="1215"/>
      <c r="R458" s="1215"/>
      <c r="S458" s="1215"/>
    </row>
    <row r="459" spans="15:23">
      <c r="Q459" s="1215"/>
      <c r="R459" s="1215"/>
      <c r="S459" s="1215"/>
    </row>
    <row r="460" spans="15:23">
      <c r="Q460" s="1215"/>
      <c r="R460" s="1215"/>
      <c r="S460" s="1215"/>
    </row>
    <row r="461" spans="15:23">
      <c r="Q461" s="1215"/>
      <c r="R461" s="1215"/>
      <c r="S461" s="1215"/>
    </row>
    <row r="462" spans="15:23">
      <c r="Q462" s="1215"/>
      <c r="R462" s="1215"/>
      <c r="S462" s="1215"/>
    </row>
    <row r="463" spans="15:23">
      <c r="Q463" s="1215"/>
      <c r="R463" s="1215"/>
      <c r="S463" s="1215"/>
    </row>
    <row r="464" spans="15:23">
      <c r="Q464" s="1215"/>
      <c r="R464" s="1215"/>
      <c r="S464" s="1215"/>
    </row>
    <row r="465" spans="17:19">
      <c r="Q465" s="1215"/>
      <c r="R465" s="1215"/>
      <c r="S465" s="1215"/>
    </row>
    <row r="466" spans="17:19">
      <c r="Q466" s="1215"/>
      <c r="R466" s="1215"/>
      <c r="S466" s="1215"/>
    </row>
    <row r="467" spans="17:19">
      <c r="Q467" s="1215"/>
      <c r="R467" s="1215"/>
      <c r="S467" s="1215"/>
    </row>
    <row r="468" spans="17:19">
      <c r="Q468" s="1215"/>
      <c r="R468" s="1215"/>
      <c r="S468" s="1215"/>
    </row>
    <row r="469" spans="17:19">
      <c r="Q469" s="1215"/>
      <c r="R469" s="1215"/>
      <c r="S469" s="1215"/>
    </row>
    <row r="470" spans="17:19">
      <c r="Q470" s="1215"/>
      <c r="R470" s="1215"/>
      <c r="S470" s="1215"/>
    </row>
    <row r="471" spans="17:19">
      <c r="Q471" s="1215"/>
      <c r="R471" s="1215"/>
      <c r="S471" s="1215"/>
    </row>
    <row r="472" spans="17:19">
      <c r="Q472" s="1215"/>
      <c r="R472" s="1215"/>
      <c r="S472" s="1215"/>
    </row>
    <row r="473" spans="17:19">
      <c r="Q473" s="1215"/>
      <c r="R473" s="1215"/>
      <c r="S473" s="1215"/>
    </row>
    <row r="474" spans="17:19">
      <c r="Q474" s="1215"/>
      <c r="R474" s="1215"/>
      <c r="S474" s="1215"/>
    </row>
    <row r="475" spans="17:19">
      <c r="Q475" s="1215"/>
      <c r="R475" s="1215"/>
      <c r="S475" s="1215"/>
    </row>
    <row r="476" spans="17:19">
      <c r="Q476" s="1215"/>
      <c r="R476" s="1215"/>
      <c r="S476" s="1215"/>
    </row>
    <row r="477" spans="17:19">
      <c r="Q477" s="1215"/>
      <c r="R477" s="1215"/>
      <c r="S477" s="1215"/>
    </row>
    <row r="478" spans="17:19">
      <c r="Q478" s="1215"/>
      <c r="R478" s="1215"/>
      <c r="S478" s="1215"/>
    </row>
    <row r="479" spans="17:19">
      <c r="Q479" s="1215"/>
      <c r="R479" s="1215"/>
      <c r="S479" s="1215"/>
    </row>
    <row r="480" spans="17:19">
      <c r="Q480" s="1215"/>
      <c r="R480" s="1215"/>
      <c r="S480" s="1215"/>
    </row>
    <row r="481" spans="17:19">
      <c r="Q481" s="1215"/>
      <c r="R481" s="1215"/>
      <c r="S481" s="1215"/>
    </row>
    <row r="482" spans="17:19">
      <c r="Q482" s="1215"/>
      <c r="R482" s="1215"/>
      <c r="S482" s="1215"/>
    </row>
    <row r="483" spans="17:19">
      <c r="Q483" s="1215"/>
      <c r="R483" s="1215"/>
      <c r="S483" s="1215"/>
    </row>
    <row r="484" spans="17:19">
      <c r="Q484" s="1215"/>
      <c r="R484" s="1215"/>
      <c r="S484" s="1215"/>
    </row>
    <row r="485" spans="17:19">
      <c r="Q485" s="1215"/>
      <c r="R485" s="1215"/>
      <c r="S485" s="1215"/>
    </row>
    <row r="486" spans="17:19">
      <c r="Q486" s="1215"/>
      <c r="R486" s="1215"/>
      <c r="S486" s="1215"/>
    </row>
    <row r="487" spans="17:19">
      <c r="Q487" s="1215"/>
      <c r="R487" s="1215"/>
      <c r="S487" s="1215"/>
    </row>
    <row r="488" spans="17:19">
      <c r="Q488" s="1215"/>
      <c r="R488" s="1215"/>
      <c r="S488" s="1215"/>
    </row>
    <row r="489" spans="17:19">
      <c r="Q489" s="1215"/>
      <c r="R489" s="1215"/>
      <c r="S489" s="1215"/>
    </row>
    <row r="490" spans="17:19">
      <c r="Q490" s="1215"/>
      <c r="R490" s="1215"/>
      <c r="S490" s="1215"/>
    </row>
    <row r="491" spans="17:19">
      <c r="Q491" s="1215"/>
      <c r="R491" s="1215"/>
      <c r="S491" s="1215"/>
    </row>
    <row r="492" spans="17:19">
      <c r="Q492" s="1215"/>
      <c r="R492" s="1215"/>
      <c r="S492" s="1215"/>
    </row>
    <row r="493" spans="17:19">
      <c r="Q493" s="1215"/>
      <c r="R493" s="1215"/>
      <c r="S493" s="1215"/>
    </row>
    <row r="494" spans="17:19">
      <c r="Q494" s="1215"/>
      <c r="R494" s="1215"/>
      <c r="S494" s="1215"/>
    </row>
    <row r="495" spans="17:19">
      <c r="Q495" s="1215"/>
      <c r="R495" s="1215"/>
      <c r="S495" s="1215"/>
    </row>
    <row r="496" spans="17:19">
      <c r="Q496" s="1215"/>
      <c r="R496" s="1215"/>
      <c r="S496" s="1215"/>
    </row>
    <row r="497" spans="17:19">
      <c r="Q497" s="1215"/>
      <c r="R497" s="1215"/>
      <c r="S497" s="1215"/>
    </row>
    <row r="498" spans="17:19">
      <c r="Q498" s="1215"/>
      <c r="R498" s="1215"/>
      <c r="S498" s="1215"/>
    </row>
    <row r="499" spans="17:19">
      <c r="Q499" s="1215"/>
      <c r="R499" s="1215"/>
      <c r="S499" s="1215"/>
    </row>
    <row r="500" spans="17:19">
      <c r="Q500" s="1215"/>
      <c r="R500" s="1215"/>
      <c r="S500" s="1215"/>
    </row>
    <row r="501" spans="17:19">
      <c r="Q501" s="1215"/>
      <c r="R501" s="1215"/>
      <c r="S501" s="1215"/>
    </row>
    <row r="502" spans="17:19">
      <c r="Q502" s="1215"/>
      <c r="R502" s="1215"/>
      <c r="S502" s="1215"/>
    </row>
    <row r="503" spans="17:19">
      <c r="Q503" s="1215"/>
      <c r="R503" s="1215"/>
      <c r="S503" s="1215"/>
    </row>
    <row r="504" spans="17:19">
      <c r="Q504" s="1215"/>
      <c r="R504" s="1215"/>
      <c r="S504" s="1215"/>
    </row>
    <row r="505" spans="17:19">
      <c r="Q505" s="1215"/>
      <c r="R505" s="1215"/>
      <c r="S505" s="1215"/>
    </row>
    <row r="506" spans="17:19">
      <c r="Q506" s="1215"/>
      <c r="R506" s="1215"/>
      <c r="S506" s="1215"/>
    </row>
    <row r="507" spans="17:19">
      <c r="Q507" s="1215"/>
      <c r="R507" s="1215"/>
      <c r="S507" s="1215"/>
    </row>
    <row r="508" spans="17:19">
      <c r="Q508" s="1215"/>
      <c r="R508" s="1215"/>
      <c r="S508" s="1215"/>
    </row>
    <row r="509" spans="17:19">
      <c r="Q509" s="1215"/>
      <c r="R509" s="1215"/>
      <c r="S509" s="1215"/>
    </row>
    <row r="510" spans="17:19">
      <c r="Q510" s="1215"/>
      <c r="R510" s="1215"/>
      <c r="S510" s="1215"/>
    </row>
    <row r="511" spans="17:19">
      <c r="Q511" s="1215"/>
      <c r="R511" s="1215"/>
      <c r="S511" s="1215"/>
    </row>
    <row r="512" spans="17:19">
      <c r="Q512" s="1215"/>
      <c r="R512" s="1215"/>
      <c r="S512" s="1215"/>
    </row>
    <row r="513" spans="17:19">
      <c r="Q513" s="1215"/>
      <c r="R513" s="1215"/>
      <c r="S513" s="1215"/>
    </row>
    <row r="514" spans="17:19">
      <c r="Q514" s="1215"/>
      <c r="R514" s="1215"/>
      <c r="S514" s="1215"/>
    </row>
    <row r="515" spans="17:19">
      <c r="Q515" s="1215"/>
      <c r="R515" s="1215"/>
      <c r="S515" s="1215"/>
    </row>
    <row r="516" spans="17:19">
      <c r="Q516" s="1215"/>
      <c r="R516" s="1215"/>
      <c r="S516" s="1215"/>
    </row>
    <row r="517" spans="17:19">
      <c r="Q517" s="1215"/>
      <c r="R517" s="1215"/>
      <c r="S517" s="1215"/>
    </row>
    <row r="518" spans="17:19">
      <c r="Q518" s="1215"/>
      <c r="R518" s="1215"/>
      <c r="S518" s="1215"/>
    </row>
    <row r="519" spans="17:19">
      <c r="Q519" s="1215"/>
      <c r="R519" s="1215"/>
      <c r="S519" s="1215"/>
    </row>
    <row r="520" spans="17:19">
      <c r="Q520" s="1215"/>
      <c r="R520" s="1215"/>
      <c r="S520" s="1215"/>
    </row>
    <row r="521" spans="17:19">
      <c r="Q521" s="1215"/>
      <c r="R521" s="1215"/>
      <c r="S521" s="1215"/>
    </row>
    <row r="522" spans="17:19">
      <c r="Q522" s="1215"/>
      <c r="R522" s="1215"/>
      <c r="S522" s="1215"/>
    </row>
    <row r="523" spans="17:19">
      <c r="Q523" s="1215"/>
      <c r="R523" s="1215"/>
      <c r="S523" s="1215"/>
    </row>
    <row r="524" spans="17:19">
      <c r="Q524" s="1215"/>
      <c r="R524" s="1215"/>
      <c r="S524" s="1215"/>
    </row>
    <row r="525" spans="17:19">
      <c r="Q525" s="1215"/>
      <c r="R525" s="1215"/>
      <c r="S525" s="1215"/>
    </row>
    <row r="526" spans="17:19">
      <c r="Q526" s="1215"/>
      <c r="R526" s="1215"/>
      <c r="S526" s="1215"/>
    </row>
    <row r="527" spans="17:19">
      <c r="Q527" s="1215"/>
      <c r="R527" s="1215"/>
      <c r="S527" s="1215"/>
    </row>
    <row r="528" spans="17:19">
      <c r="Q528" s="1215"/>
      <c r="R528" s="1215"/>
      <c r="S528" s="1215"/>
    </row>
    <row r="529" spans="17:19">
      <c r="Q529" s="1215"/>
      <c r="R529" s="1215"/>
      <c r="S529" s="1215"/>
    </row>
    <row r="530" spans="17:19">
      <c r="Q530" s="1215"/>
      <c r="R530" s="1215"/>
      <c r="S530" s="1215"/>
    </row>
    <row r="531" spans="17:19">
      <c r="Q531" s="1215"/>
      <c r="R531" s="1215"/>
      <c r="S531" s="1215"/>
    </row>
    <row r="532" spans="17:19">
      <c r="Q532" s="1215"/>
      <c r="R532" s="1215"/>
      <c r="S532" s="1215"/>
    </row>
    <row r="533" spans="17:19">
      <c r="Q533" s="1215"/>
      <c r="R533" s="1215"/>
      <c r="S533" s="1215"/>
    </row>
    <row r="534" spans="17:19">
      <c r="Q534" s="1215"/>
      <c r="R534" s="1215"/>
      <c r="S534" s="1215"/>
    </row>
    <row r="535" spans="17:19">
      <c r="Q535" s="1215"/>
      <c r="R535" s="1215"/>
      <c r="S535" s="1215"/>
    </row>
    <row r="536" spans="17:19">
      <c r="Q536" s="1215"/>
      <c r="R536" s="1215"/>
      <c r="S536" s="1215"/>
    </row>
    <row r="537" spans="17:19">
      <c r="Q537" s="1215"/>
      <c r="R537" s="1215"/>
      <c r="S537" s="1215"/>
    </row>
    <row r="538" spans="17:19">
      <c r="Q538" s="1215"/>
      <c r="R538" s="1215"/>
      <c r="S538" s="1215"/>
    </row>
    <row r="539" spans="17:19">
      <c r="Q539" s="1215"/>
      <c r="R539" s="1215"/>
      <c r="S539" s="1215"/>
    </row>
    <row r="540" spans="17:19">
      <c r="Q540" s="1215"/>
      <c r="R540" s="1215"/>
      <c r="S540" s="1215"/>
    </row>
    <row r="541" spans="17:19">
      <c r="Q541" s="1215"/>
      <c r="R541" s="1215"/>
      <c r="S541" s="1215"/>
    </row>
    <row r="542" spans="17:19">
      <c r="Q542" s="1215"/>
      <c r="R542" s="1215"/>
      <c r="S542" s="1215"/>
    </row>
    <row r="543" spans="17:19">
      <c r="Q543" s="1215"/>
      <c r="R543" s="1215"/>
      <c r="S543" s="1215"/>
    </row>
    <row r="544" spans="17:19">
      <c r="Q544" s="1215"/>
      <c r="R544" s="1215"/>
      <c r="S544" s="1215"/>
    </row>
    <row r="545" spans="17:19">
      <c r="Q545" s="1215"/>
      <c r="R545" s="1215"/>
      <c r="S545" s="1215"/>
    </row>
    <row r="546" spans="17:19">
      <c r="Q546" s="1215"/>
      <c r="R546" s="1215"/>
      <c r="S546" s="1215"/>
    </row>
    <row r="547" spans="17:19">
      <c r="Q547" s="1215"/>
      <c r="R547" s="1215"/>
      <c r="S547" s="1215"/>
    </row>
    <row r="548" spans="17:19">
      <c r="Q548" s="1215"/>
      <c r="R548" s="1215"/>
      <c r="S548" s="1215"/>
    </row>
    <row r="549" spans="17:19">
      <c r="Q549" s="1215"/>
      <c r="R549" s="1215"/>
      <c r="S549" s="1215"/>
    </row>
    <row r="550" spans="17:19">
      <c r="Q550" s="1215"/>
      <c r="R550" s="1215"/>
      <c r="S550" s="1215"/>
    </row>
    <row r="551" spans="17:19">
      <c r="Q551" s="1215"/>
      <c r="R551" s="1215"/>
      <c r="S551" s="1215"/>
    </row>
    <row r="552" spans="17:19">
      <c r="Q552" s="1215"/>
      <c r="R552" s="1215"/>
      <c r="S552" s="1215"/>
    </row>
    <row r="553" spans="17:19">
      <c r="Q553" s="1215"/>
      <c r="R553" s="1215"/>
      <c r="S553" s="1215"/>
    </row>
    <row r="554" spans="17:19">
      <c r="Q554" s="1215"/>
      <c r="R554" s="1215"/>
      <c r="S554" s="1215"/>
    </row>
    <row r="555" spans="17:19">
      <c r="Q555" s="1215"/>
      <c r="R555" s="1215"/>
      <c r="S555" s="1215"/>
    </row>
    <row r="556" spans="17:19">
      <c r="Q556" s="1215"/>
      <c r="R556" s="1215"/>
      <c r="S556" s="1215"/>
    </row>
    <row r="557" spans="17:19">
      <c r="Q557" s="1215"/>
      <c r="R557" s="1215"/>
      <c r="S557" s="1215"/>
    </row>
    <row r="558" spans="17:19">
      <c r="Q558" s="1215"/>
      <c r="R558" s="1215"/>
      <c r="S558" s="1215"/>
    </row>
    <row r="559" spans="17:19">
      <c r="Q559" s="1215"/>
      <c r="R559" s="1215"/>
      <c r="S559" s="1215"/>
    </row>
    <row r="560" spans="17:19">
      <c r="Q560" s="1215"/>
      <c r="R560" s="1215"/>
      <c r="S560" s="1215"/>
    </row>
    <row r="561" spans="17:19">
      <c r="Q561" s="1215"/>
      <c r="R561" s="1215"/>
      <c r="S561" s="1215"/>
    </row>
    <row r="562" spans="17:19">
      <c r="Q562" s="1215"/>
      <c r="R562" s="1215"/>
      <c r="S562" s="1215"/>
    </row>
    <row r="563" spans="17:19">
      <c r="Q563" s="1215"/>
      <c r="R563" s="1215"/>
      <c r="S563" s="1215"/>
    </row>
    <row r="564" spans="17:19">
      <c r="Q564" s="1215"/>
      <c r="R564" s="1215"/>
      <c r="S564" s="1215"/>
    </row>
    <row r="565" spans="17:19">
      <c r="Q565" s="1215"/>
      <c r="R565" s="1215"/>
      <c r="S565" s="1215"/>
    </row>
    <row r="566" spans="17:19">
      <c r="Q566" s="1215"/>
      <c r="R566" s="1215"/>
      <c r="S566" s="1215"/>
    </row>
    <row r="567" spans="17:19">
      <c r="Q567" s="1215"/>
      <c r="R567" s="1215"/>
      <c r="S567" s="1215"/>
    </row>
    <row r="568" spans="17:19">
      <c r="Q568" s="1215"/>
      <c r="R568" s="1215"/>
      <c r="S568" s="1215"/>
    </row>
    <row r="569" spans="17:19">
      <c r="Q569" s="1215"/>
      <c r="R569" s="1215"/>
      <c r="S569" s="1215"/>
    </row>
    <row r="570" spans="17:19">
      <c r="Q570" s="1215"/>
      <c r="R570" s="1215"/>
      <c r="S570" s="1215"/>
    </row>
    <row r="571" spans="17:19">
      <c r="Q571" s="1215"/>
      <c r="R571" s="1215"/>
      <c r="S571" s="1215"/>
    </row>
    <row r="572" spans="17:19">
      <c r="Q572" s="1215"/>
      <c r="R572" s="1215"/>
      <c r="S572" s="1215"/>
    </row>
    <row r="573" spans="17:19">
      <c r="Q573" s="1215"/>
      <c r="R573" s="1215"/>
      <c r="S573" s="1215"/>
    </row>
    <row r="574" spans="17:19">
      <c r="Q574" s="1215"/>
      <c r="R574" s="1215"/>
      <c r="S574" s="1215"/>
    </row>
    <row r="575" spans="17:19">
      <c r="Q575" s="1215"/>
      <c r="R575" s="1215"/>
      <c r="S575" s="1215"/>
    </row>
    <row r="576" spans="17:19">
      <c r="Q576" s="1215"/>
      <c r="R576" s="1215"/>
      <c r="S576" s="1215"/>
    </row>
    <row r="577" spans="17:19">
      <c r="Q577" s="1215"/>
      <c r="R577" s="1215"/>
      <c r="S577" s="1215"/>
    </row>
    <row r="578" spans="17:19">
      <c r="Q578" s="1215"/>
      <c r="R578" s="1215"/>
      <c r="S578" s="1215"/>
    </row>
    <row r="579" spans="17:19">
      <c r="Q579" s="1215"/>
      <c r="R579" s="1215"/>
      <c r="S579" s="1215"/>
    </row>
    <row r="580" spans="17:19">
      <c r="Q580" s="1215"/>
      <c r="R580" s="1215"/>
      <c r="S580" s="1215"/>
    </row>
    <row r="581" spans="17:19">
      <c r="Q581" s="1215"/>
      <c r="R581" s="1215"/>
      <c r="S581" s="1215"/>
    </row>
    <row r="582" spans="17:19">
      <c r="Q582" s="1215"/>
      <c r="R582" s="1215"/>
      <c r="S582" s="1215"/>
    </row>
    <row r="583" spans="17:19">
      <c r="Q583" s="1215"/>
      <c r="R583" s="1215"/>
      <c r="S583" s="1215"/>
    </row>
    <row r="584" spans="17:19">
      <c r="Q584" s="1215"/>
      <c r="R584" s="1215"/>
      <c r="S584" s="1215"/>
    </row>
    <row r="585" spans="17:19">
      <c r="Q585" s="1215"/>
      <c r="R585" s="1215"/>
      <c r="S585" s="1215"/>
    </row>
    <row r="586" spans="17:19">
      <c r="Q586" s="1215"/>
      <c r="R586" s="1215"/>
      <c r="S586" s="1215"/>
    </row>
    <row r="587" spans="17:19">
      <c r="Q587" s="1215"/>
      <c r="R587" s="1215"/>
      <c r="S587" s="1215"/>
    </row>
    <row r="588" spans="17:19">
      <c r="Q588" s="1215"/>
      <c r="R588" s="1215"/>
      <c r="S588" s="1215"/>
    </row>
    <row r="589" spans="17:19">
      <c r="Q589" s="1215"/>
      <c r="R589" s="1215"/>
      <c r="S589" s="1215"/>
    </row>
    <row r="590" spans="17:19">
      <c r="Q590" s="1215"/>
      <c r="R590" s="1215"/>
      <c r="S590" s="1215"/>
    </row>
    <row r="591" spans="17:19">
      <c r="Q591" s="1215"/>
      <c r="R591" s="1215"/>
      <c r="S591" s="1215"/>
    </row>
    <row r="592" spans="17:19">
      <c r="Q592" s="1215"/>
      <c r="R592" s="1215"/>
      <c r="S592" s="1215"/>
    </row>
    <row r="593" spans="17:19">
      <c r="Q593" s="1215"/>
      <c r="R593" s="1215"/>
      <c r="S593" s="1215"/>
    </row>
    <row r="594" spans="17:19">
      <c r="Q594" s="1215"/>
      <c r="R594" s="1215"/>
      <c r="S594" s="1215"/>
    </row>
    <row r="595" spans="17:19">
      <c r="Q595" s="1215"/>
      <c r="R595" s="1215"/>
      <c r="S595" s="1215"/>
    </row>
    <row r="596" spans="17:19">
      <c r="Q596" s="1215"/>
      <c r="R596" s="1215"/>
      <c r="S596" s="1215"/>
    </row>
    <row r="597" spans="17:19">
      <c r="Q597" s="1215"/>
      <c r="R597" s="1215"/>
      <c r="S597" s="1215"/>
    </row>
    <row r="598" spans="17:19">
      <c r="Q598" s="1215"/>
      <c r="R598" s="1215"/>
      <c r="S598" s="1215"/>
    </row>
    <row r="599" spans="17:19">
      <c r="Q599" s="1215"/>
      <c r="R599" s="1215"/>
      <c r="S599" s="1215"/>
    </row>
    <row r="600" spans="17:19">
      <c r="Q600" s="1215"/>
      <c r="R600" s="1215"/>
      <c r="S600" s="1215"/>
    </row>
    <row r="601" spans="17:19">
      <c r="Q601" s="1215"/>
      <c r="R601" s="1215"/>
      <c r="S601" s="1215"/>
    </row>
    <row r="602" spans="17:19">
      <c r="Q602" s="1215"/>
      <c r="R602" s="1215"/>
      <c r="S602" s="1215"/>
    </row>
    <row r="603" spans="17:19">
      <c r="Q603" s="1215"/>
      <c r="R603" s="1215"/>
      <c r="S603" s="1215"/>
    </row>
    <row r="604" spans="17:19">
      <c r="Q604" s="1215"/>
      <c r="R604" s="1215"/>
      <c r="S604" s="1215"/>
    </row>
    <row r="605" spans="17:19">
      <c r="Q605" s="1215"/>
      <c r="R605" s="1215"/>
      <c r="S605" s="1215"/>
    </row>
    <row r="606" spans="17:19">
      <c r="Q606" s="1215"/>
      <c r="R606" s="1215"/>
      <c r="S606" s="1215"/>
    </row>
    <row r="607" spans="17:19">
      <c r="Q607" s="1215"/>
      <c r="R607" s="1215"/>
      <c r="S607" s="1215"/>
    </row>
    <row r="608" spans="17:19">
      <c r="Q608" s="1215"/>
      <c r="R608" s="1215"/>
      <c r="S608" s="1215"/>
    </row>
    <row r="609" spans="17:19">
      <c r="Q609" s="1215"/>
      <c r="R609" s="1215"/>
      <c r="S609" s="1215"/>
    </row>
    <row r="610" spans="17:19">
      <c r="Q610" s="1215"/>
      <c r="R610" s="1215"/>
      <c r="S610" s="1215"/>
    </row>
    <row r="611" spans="17:19">
      <c r="Q611" s="1215"/>
      <c r="R611" s="1215"/>
      <c r="S611" s="1215"/>
    </row>
    <row r="612" spans="17:19">
      <c r="Q612" s="1215"/>
      <c r="R612" s="1215"/>
      <c r="S612" s="1215"/>
    </row>
    <row r="613" spans="17:19">
      <c r="Q613" s="1215"/>
      <c r="R613" s="1215"/>
      <c r="S613" s="1215"/>
    </row>
    <row r="614" spans="17:19">
      <c r="Q614" s="1215"/>
      <c r="R614" s="1215"/>
      <c r="S614" s="1215"/>
    </row>
    <row r="615" spans="17:19">
      <c r="Q615" s="1215"/>
      <c r="R615" s="1215"/>
      <c r="S615" s="1215"/>
    </row>
    <row r="616" spans="17:19">
      <c r="Q616" s="1215"/>
      <c r="R616" s="1215"/>
      <c r="S616" s="1215"/>
    </row>
    <row r="617" spans="17:19">
      <c r="Q617" s="1215"/>
      <c r="R617" s="1215"/>
      <c r="S617" s="1215"/>
    </row>
    <row r="618" spans="17:19">
      <c r="Q618" s="1215"/>
      <c r="R618" s="1215"/>
      <c r="S618" s="1215"/>
    </row>
    <row r="619" spans="17:19">
      <c r="Q619" s="1215"/>
      <c r="R619" s="1215"/>
      <c r="S619" s="1215"/>
    </row>
    <row r="620" spans="17:19">
      <c r="Q620" s="1215"/>
      <c r="R620" s="1215"/>
      <c r="S620" s="1215"/>
    </row>
    <row r="621" spans="17:19">
      <c r="Q621" s="1215"/>
      <c r="R621" s="1215"/>
      <c r="S621" s="1215"/>
    </row>
    <row r="622" spans="17:19">
      <c r="Q622" s="1215"/>
      <c r="R622" s="1215"/>
      <c r="S622" s="1215"/>
    </row>
    <row r="623" spans="17:19">
      <c r="Q623" s="1215"/>
      <c r="R623" s="1215"/>
      <c r="S623" s="1215"/>
    </row>
    <row r="624" spans="17:19">
      <c r="Q624" s="1215"/>
      <c r="R624" s="1215"/>
      <c r="S624" s="1215"/>
    </row>
    <row r="625" spans="17:19">
      <c r="Q625" s="1215"/>
      <c r="R625" s="1215"/>
      <c r="S625" s="1215"/>
    </row>
    <row r="626" spans="17:19">
      <c r="Q626" s="1215"/>
      <c r="R626" s="1215"/>
      <c r="S626" s="1215"/>
    </row>
    <row r="627" spans="17:19">
      <c r="Q627" s="1215"/>
      <c r="R627" s="1215"/>
      <c r="S627" s="1215"/>
    </row>
    <row r="628" spans="17:19">
      <c r="Q628" s="1215"/>
      <c r="R628" s="1215"/>
      <c r="S628" s="1215"/>
    </row>
    <row r="629" spans="17:19">
      <c r="Q629" s="1215"/>
      <c r="R629" s="1215"/>
      <c r="S629" s="1215"/>
    </row>
    <row r="630" spans="17:19">
      <c r="Q630" s="1215"/>
      <c r="R630" s="1215"/>
      <c r="S630" s="1215"/>
    </row>
    <row r="631" spans="17:19">
      <c r="Q631" s="1215"/>
      <c r="R631" s="1215"/>
      <c r="S631" s="1215"/>
    </row>
    <row r="632" spans="17:19">
      <c r="Q632" s="1215"/>
      <c r="R632" s="1215"/>
      <c r="S632" s="1215"/>
    </row>
    <row r="633" spans="17:19">
      <c r="Q633" s="1215"/>
      <c r="R633" s="1215"/>
      <c r="S633" s="1215"/>
    </row>
    <row r="634" spans="17:19">
      <c r="Q634" s="1215"/>
      <c r="R634" s="1215"/>
      <c r="S634" s="1215"/>
    </row>
    <row r="635" spans="17:19">
      <c r="Q635" s="1215"/>
      <c r="R635" s="1215"/>
      <c r="S635" s="1215"/>
    </row>
    <row r="636" spans="17:19">
      <c r="Q636" s="1215"/>
      <c r="R636" s="1215"/>
      <c r="S636" s="1215"/>
    </row>
    <row r="637" spans="17:19">
      <c r="Q637" s="1215"/>
      <c r="R637" s="1215"/>
      <c r="S637" s="1215"/>
    </row>
    <row r="638" spans="17:19">
      <c r="Q638" s="1215"/>
      <c r="R638" s="1215"/>
      <c r="S638" s="1215"/>
    </row>
    <row r="639" spans="17:19">
      <c r="Q639" s="1215"/>
      <c r="R639" s="1215"/>
      <c r="S639" s="1215"/>
    </row>
    <row r="640" spans="17:19">
      <c r="Q640" s="1215"/>
      <c r="R640" s="1215"/>
      <c r="S640" s="1215"/>
    </row>
    <row r="641" spans="17:19">
      <c r="Q641" s="1215"/>
      <c r="R641" s="1215"/>
      <c r="S641" s="1215"/>
    </row>
    <row r="642" spans="17:19">
      <c r="Q642" s="1215"/>
      <c r="R642" s="1215"/>
      <c r="S642" s="1215"/>
    </row>
    <row r="643" spans="17:19">
      <c r="Q643" s="1215"/>
      <c r="R643" s="1215"/>
      <c r="S643" s="1215"/>
    </row>
    <row r="644" spans="17:19">
      <c r="Q644" s="1215"/>
      <c r="R644" s="1215"/>
      <c r="S644" s="1215"/>
    </row>
    <row r="645" spans="17:19">
      <c r="Q645" s="1215"/>
      <c r="R645" s="1215"/>
      <c r="S645" s="1215"/>
    </row>
    <row r="646" spans="17:19">
      <c r="Q646" s="1215"/>
      <c r="R646" s="1215"/>
      <c r="S646" s="1215"/>
    </row>
    <row r="647" spans="17:19">
      <c r="Q647" s="1215"/>
      <c r="R647" s="1215"/>
      <c r="S647" s="1215"/>
    </row>
    <row r="648" spans="17:19">
      <c r="Q648" s="1215"/>
      <c r="R648" s="1215"/>
      <c r="S648" s="1215"/>
    </row>
    <row r="649" spans="17:19">
      <c r="Q649" s="1215"/>
      <c r="R649" s="1215"/>
      <c r="S649" s="1215"/>
    </row>
    <row r="650" spans="17:19">
      <c r="Q650" s="1215"/>
      <c r="R650" s="1215"/>
      <c r="S650" s="1215"/>
    </row>
    <row r="651" spans="17:19">
      <c r="Q651" s="1215"/>
      <c r="R651" s="1215"/>
      <c r="S651" s="1215"/>
    </row>
    <row r="652" spans="17:19">
      <c r="Q652" s="1215"/>
      <c r="R652" s="1215"/>
      <c r="S652" s="1215"/>
    </row>
    <row r="653" spans="17:19">
      <c r="Q653" s="1215"/>
      <c r="R653" s="1215"/>
      <c r="S653" s="1215"/>
    </row>
    <row r="654" spans="17:19">
      <c r="Q654" s="1215"/>
      <c r="R654" s="1215"/>
      <c r="S654" s="1215"/>
    </row>
    <row r="655" spans="17:19">
      <c r="Q655" s="1215"/>
      <c r="R655" s="1215"/>
      <c r="S655" s="1215"/>
    </row>
    <row r="656" spans="17:19">
      <c r="Q656" s="1215"/>
      <c r="R656" s="1215"/>
      <c r="S656" s="1215"/>
    </row>
    <row r="657" spans="17:19">
      <c r="Q657" s="1215"/>
      <c r="R657" s="1215"/>
      <c r="S657" s="1215"/>
    </row>
    <row r="658" spans="17:19">
      <c r="Q658" s="1215"/>
      <c r="R658" s="1215"/>
      <c r="S658" s="1215"/>
    </row>
    <row r="659" spans="17:19">
      <c r="Q659" s="1215"/>
      <c r="R659" s="1215"/>
      <c r="S659" s="1215"/>
    </row>
    <row r="660" spans="17:19">
      <c r="Q660" s="1215"/>
      <c r="R660" s="1215"/>
      <c r="S660" s="1215"/>
    </row>
    <row r="661" spans="17:19">
      <c r="Q661" s="1215"/>
      <c r="R661" s="1215"/>
      <c r="S661" s="1215"/>
    </row>
    <row r="662" spans="17:19">
      <c r="Q662" s="1215"/>
      <c r="R662" s="1215"/>
      <c r="S662" s="1215"/>
    </row>
    <row r="663" spans="17:19">
      <c r="Q663" s="1215"/>
      <c r="R663" s="1215"/>
      <c r="S663" s="1215"/>
    </row>
    <row r="664" spans="17:19">
      <c r="Q664" s="1215"/>
      <c r="R664" s="1215"/>
      <c r="S664" s="1215"/>
    </row>
    <row r="665" spans="17:19">
      <c r="Q665" s="1215"/>
      <c r="R665" s="1215"/>
      <c r="S665" s="1215"/>
    </row>
    <row r="666" spans="17:19">
      <c r="Q666" s="1215"/>
      <c r="R666" s="1215"/>
      <c r="S666" s="1215"/>
    </row>
    <row r="667" spans="17:19">
      <c r="Q667" s="1215"/>
      <c r="R667" s="1215"/>
      <c r="S667" s="1215"/>
    </row>
    <row r="668" spans="17:19">
      <c r="Q668" s="1215"/>
      <c r="R668" s="1215"/>
      <c r="S668" s="1215"/>
    </row>
    <row r="669" spans="17:19">
      <c r="Q669" s="1215"/>
      <c r="R669" s="1215"/>
      <c r="S669" s="1215"/>
    </row>
    <row r="670" spans="17:19">
      <c r="Q670" s="1215"/>
      <c r="R670" s="1215"/>
      <c r="S670" s="1215"/>
    </row>
    <row r="671" spans="17:19">
      <c r="Q671" s="1215"/>
      <c r="R671" s="1215"/>
      <c r="S671" s="1215"/>
    </row>
    <row r="672" spans="17:19">
      <c r="Q672" s="1215"/>
      <c r="R672" s="1215"/>
      <c r="S672" s="1215"/>
    </row>
    <row r="673" spans="17:19">
      <c r="Q673" s="1215"/>
      <c r="R673" s="1215"/>
      <c r="S673" s="1215"/>
    </row>
    <row r="674" spans="17:19">
      <c r="Q674" s="1215"/>
      <c r="R674" s="1215"/>
      <c r="S674" s="1215"/>
    </row>
    <row r="675" spans="17:19">
      <c r="Q675" s="1215"/>
      <c r="R675" s="1215"/>
      <c r="S675" s="1215"/>
    </row>
    <row r="676" spans="17:19">
      <c r="Q676" s="1215"/>
      <c r="R676" s="1215"/>
      <c r="S676" s="1215"/>
    </row>
    <row r="677" spans="17:19">
      <c r="Q677" s="1215"/>
      <c r="R677" s="1215"/>
      <c r="S677" s="1215"/>
    </row>
    <row r="678" spans="17:19">
      <c r="Q678" s="1215"/>
      <c r="R678" s="1215"/>
      <c r="S678" s="1215"/>
    </row>
    <row r="679" spans="17:19">
      <c r="Q679" s="1215"/>
      <c r="R679" s="1215"/>
      <c r="S679" s="1215"/>
    </row>
    <row r="680" spans="17:19">
      <c r="Q680" s="1215"/>
      <c r="R680" s="1215"/>
      <c r="S680" s="1215"/>
    </row>
    <row r="681" spans="17:19">
      <c r="Q681" s="1215"/>
      <c r="R681" s="1215"/>
      <c r="S681" s="1215"/>
    </row>
    <row r="682" spans="17:19">
      <c r="Q682" s="1215"/>
      <c r="R682" s="1215"/>
      <c r="S682" s="1215"/>
    </row>
    <row r="683" spans="17:19">
      <c r="Q683" s="1215"/>
      <c r="R683" s="1215"/>
      <c r="S683" s="1215"/>
    </row>
    <row r="684" spans="17:19">
      <c r="Q684" s="1215"/>
      <c r="R684" s="1215"/>
      <c r="S684" s="1215"/>
    </row>
    <row r="685" spans="17:19">
      <c r="Q685" s="1215"/>
      <c r="R685" s="1215"/>
      <c r="S685" s="1215"/>
    </row>
    <row r="686" spans="17:19">
      <c r="Q686" s="1215"/>
      <c r="R686" s="1215"/>
      <c r="S686" s="1215"/>
    </row>
    <row r="687" spans="17:19">
      <c r="Q687" s="1215"/>
      <c r="R687" s="1215"/>
      <c r="S687" s="1215"/>
    </row>
    <row r="688" spans="17:19">
      <c r="Q688" s="1215"/>
      <c r="R688" s="1215"/>
      <c r="S688" s="1215"/>
    </row>
    <row r="689" spans="17:19">
      <c r="Q689" s="1215"/>
      <c r="R689" s="1215"/>
      <c r="S689" s="1215"/>
    </row>
    <row r="690" spans="17:19">
      <c r="Q690" s="1215"/>
      <c r="R690" s="1215"/>
      <c r="S690" s="1215"/>
    </row>
    <row r="691" spans="17:19">
      <c r="Q691" s="1215"/>
      <c r="R691" s="1215"/>
      <c r="S691" s="1215"/>
    </row>
    <row r="692" spans="17:19">
      <c r="Q692" s="1215"/>
      <c r="R692" s="1215"/>
      <c r="S692" s="1215"/>
    </row>
    <row r="693" spans="17:19">
      <c r="Q693" s="1215"/>
      <c r="R693" s="1215"/>
      <c r="S693" s="1215"/>
    </row>
    <row r="694" spans="17:19">
      <c r="Q694" s="1215"/>
      <c r="R694" s="1215"/>
      <c r="S694" s="1215"/>
    </row>
    <row r="695" spans="17:19">
      <c r="Q695" s="1215"/>
      <c r="R695" s="1215"/>
      <c r="S695" s="1215"/>
    </row>
    <row r="696" spans="17:19">
      <c r="Q696" s="1215"/>
      <c r="R696" s="1215"/>
      <c r="S696" s="1215"/>
    </row>
    <row r="697" spans="17:19">
      <c r="Q697" s="1215"/>
      <c r="R697" s="1215"/>
      <c r="S697" s="1215"/>
    </row>
    <row r="698" spans="17:19">
      <c r="Q698" s="1215"/>
      <c r="R698" s="1215"/>
      <c r="S698" s="1215"/>
    </row>
    <row r="699" spans="17:19">
      <c r="Q699" s="1215"/>
      <c r="R699" s="1215"/>
      <c r="S699" s="1215"/>
    </row>
    <row r="700" spans="17:19">
      <c r="Q700" s="1215"/>
      <c r="R700" s="1215"/>
      <c r="S700" s="1215"/>
    </row>
    <row r="701" spans="17:19">
      <c r="Q701" s="1215"/>
      <c r="R701" s="1215"/>
      <c r="S701" s="1215"/>
    </row>
    <row r="702" spans="17:19">
      <c r="Q702" s="1215"/>
      <c r="R702" s="1215"/>
      <c r="S702" s="1215"/>
    </row>
    <row r="703" spans="17:19">
      <c r="Q703" s="1215"/>
      <c r="R703" s="1215"/>
      <c r="S703" s="1215"/>
    </row>
    <row r="704" spans="17:19">
      <c r="Q704" s="1215"/>
      <c r="R704" s="1215"/>
      <c r="S704" s="1215"/>
    </row>
    <row r="705" spans="17:19">
      <c r="Q705" s="1215"/>
      <c r="R705" s="1215"/>
      <c r="S705" s="1215"/>
    </row>
    <row r="706" spans="17:19">
      <c r="Q706" s="1215"/>
      <c r="R706" s="1215"/>
      <c r="S706" s="1215"/>
    </row>
    <row r="707" spans="17:19">
      <c r="Q707" s="1215"/>
      <c r="R707" s="1215"/>
      <c r="S707" s="1215"/>
    </row>
    <row r="708" spans="17:19">
      <c r="Q708" s="1215"/>
      <c r="R708" s="1215"/>
      <c r="S708" s="1215"/>
    </row>
    <row r="709" spans="17:19">
      <c r="Q709" s="1215"/>
      <c r="R709" s="1215"/>
      <c r="S709" s="1215"/>
    </row>
    <row r="710" spans="17:19">
      <c r="Q710" s="1215"/>
      <c r="R710" s="1215"/>
      <c r="S710" s="1215"/>
    </row>
    <row r="711" spans="17:19">
      <c r="Q711" s="1215"/>
      <c r="R711" s="1215"/>
      <c r="S711" s="1215"/>
    </row>
    <row r="712" spans="17:19">
      <c r="Q712" s="1215"/>
      <c r="R712" s="1215"/>
      <c r="S712" s="1215"/>
    </row>
    <row r="713" spans="17:19">
      <c r="Q713" s="1215"/>
      <c r="R713" s="1215"/>
      <c r="S713" s="1215"/>
    </row>
    <row r="714" spans="17:19">
      <c r="Q714" s="1215"/>
      <c r="R714" s="1215"/>
      <c r="S714" s="1215"/>
    </row>
    <row r="715" spans="17:19">
      <c r="Q715" s="1215"/>
      <c r="R715" s="1215"/>
      <c r="S715" s="1215"/>
    </row>
    <row r="716" spans="17:19">
      <c r="Q716" s="1215"/>
      <c r="R716" s="1215"/>
      <c r="S716" s="1215"/>
    </row>
    <row r="717" spans="17:19">
      <c r="Q717" s="1215"/>
      <c r="R717" s="1215"/>
      <c r="S717" s="1215"/>
    </row>
    <row r="718" spans="17:19">
      <c r="Q718" s="1215"/>
      <c r="R718" s="1215"/>
      <c r="S718" s="1215"/>
    </row>
    <row r="719" spans="17:19">
      <c r="Q719" s="1215"/>
      <c r="R719" s="1215"/>
      <c r="S719" s="1215"/>
    </row>
    <row r="720" spans="17:19">
      <c r="Q720" s="1215"/>
      <c r="R720" s="1215"/>
      <c r="S720" s="1215"/>
    </row>
    <row r="721" spans="17:19">
      <c r="Q721" s="1215"/>
      <c r="R721" s="1215"/>
      <c r="S721" s="1215"/>
    </row>
    <row r="722" spans="17:19">
      <c r="Q722" s="1215"/>
      <c r="R722" s="1215"/>
      <c r="S722" s="1215"/>
    </row>
    <row r="723" spans="17:19">
      <c r="Q723" s="1215"/>
      <c r="R723" s="1215"/>
      <c r="S723" s="1215"/>
    </row>
    <row r="724" spans="17:19">
      <c r="Q724" s="1215"/>
      <c r="R724" s="1215"/>
      <c r="S724" s="1215"/>
    </row>
    <row r="725" spans="17:19">
      <c r="Q725" s="1215"/>
      <c r="R725" s="1215"/>
      <c r="S725" s="1215"/>
    </row>
    <row r="726" spans="17:19">
      <c r="Q726" s="1215"/>
      <c r="R726" s="1215"/>
      <c r="S726" s="1215"/>
    </row>
    <row r="727" spans="17:19">
      <c r="Q727" s="1215"/>
      <c r="R727" s="1215"/>
      <c r="S727" s="1215"/>
    </row>
    <row r="728" spans="17:19">
      <c r="Q728" s="1215"/>
      <c r="R728" s="1215"/>
      <c r="S728" s="1215"/>
    </row>
    <row r="729" spans="17:19">
      <c r="Q729" s="1215"/>
      <c r="R729" s="1215"/>
      <c r="S729" s="1215"/>
    </row>
    <row r="730" spans="17:19">
      <c r="Q730" s="1215"/>
      <c r="R730" s="1215"/>
      <c r="S730" s="1215"/>
    </row>
    <row r="731" spans="17:19">
      <c r="Q731" s="1215"/>
      <c r="R731" s="1215"/>
      <c r="S731" s="1215"/>
    </row>
    <row r="732" spans="17:19">
      <c r="Q732" s="1215"/>
      <c r="R732" s="1215"/>
      <c r="S732" s="1215"/>
    </row>
    <row r="733" spans="17:19">
      <c r="Q733" s="1215"/>
      <c r="R733" s="1215"/>
      <c r="S733" s="1215"/>
    </row>
    <row r="734" spans="17:19">
      <c r="Q734" s="1215"/>
      <c r="R734" s="1215"/>
      <c r="S734" s="1215"/>
    </row>
    <row r="735" spans="17:19">
      <c r="Q735" s="1215"/>
      <c r="R735" s="1215"/>
      <c r="S735" s="1215"/>
    </row>
    <row r="736" spans="17:19">
      <c r="Q736" s="1215"/>
      <c r="R736" s="1215"/>
      <c r="S736" s="1215"/>
    </row>
    <row r="737" spans="17:19">
      <c r="Q737" s="1215"/>
      <c r="R737" s="1215"/>
      <c r="S737" s="1215"/>
    </row>
    <row r="738" spans="17:19">
      <c r="Q738" s="1215"/>
      <c r="R738" s="1215"/>
      <c r="S738" s="1215"/>
    </row>
    <row r="739" spans="17:19">
      <c r="Q739" s="1215"/>
      <c r="R739" s="1215"/>
      <c r="S739" s="1215"/>
    </row>
    <row r="740" spans="17:19">
      <c r="Q740" s="1215"/>
      <c r="R740" s="1215"/>
      <c r="S740" s="1215"/>
    </row>
    <row r="741" spans="17:19">
      <c r="Q741" s="1215"/>
      <c r="R741" s="1215"/>
      <c r="S741" s="1215"/>
    </row>
  </sheetData>
  <sortState ref="A5:I307">
    <sortCondition ref="D5:D307"/>
  </sortState>
  <mergeCells count="2">
    <mergeCell ref="A1:H1"/>
    <mergeCell ref="A3:G3"/>
  </mergeCells>
  <phoneticPr fontId="0" type="noConversion"/>
  <conditionalFormatting sqref="E26 F5:F161 F172:F233 F241:F354">
    <cfRule type="containsText" dxfId="1151" priority="44" operator="containsText" text="CADUCADO">
      <formula>NOT(ISERROR(SEARCH("CADUCADO",E5)))</formula>
    </cfRule>
    <cfRule type="expression" dxfId="1150" priority="45">
      <formula xml:space="preserve"> CADUCADO</formula>
    </cfRule>
  </conditionalFormatting>
  <conditionalFormatting sqref="E5:E161 E172:E233 E241:E352">
    <cfRule type="containsText" dxfId="1149" priority="42" operator="containsText" text="CADUCADO">
      <formula>NOT(ISERROR(SEARCH("CADUCADO",E5)))</formula>
    </cfRule>
  </conditionalFormatting>
  <conditionalFormatting sqref="F5:F161 F172:F233 F241:F354">
    <cfRule type="containsText" dxfId="1148" priority="38" operator="containsText" text="ALERTA">
      <formula>NOT(ISERROR(SEARCH("ALERTA",F5)))</formula>
    </cfRule>
  </conditionalFormatting>
  <conditionalFormatting sqref="E353">
    <cfRule type="containsText" dxfId="1147" priority="34" operator="containsText" text="CADUCADO">
      <formula>NOT(ISERROR(SEARCH("CADUCADO",E353)))</formula>
    </cfRule>
  </conditionalFormatting>
  <conditionalFormatting sqref="E354">
    <cfRule type="containsText" dxfId="1146" priority="30" operator="containsText" text="CADUCADO">
      <formula>NOT(ISERROR(SEARCH("CADUCADO",E354)))</formula>
    </cfRule>
  </conditionalFormatting>
  <conditionalFormatting sqref="F355 F365">
    <cfRule type="containsText" dxfId="1145" priority="27" operator="containsText" text="CADUCADO">
      <formula>NOT(ISERROR(SEARCH("CADUCADO",F355)))</formula>
    </cfRule>
    <cfRule type="expression" dxfId="1144" priority="28">
      <formula xml:space="preserve"> CADUCADO</formula>
    </cfRule>
  </conditionalFormatting>
  <conditionalFormatting sqref="E355 E365">
    <cfRule type="containsText" dxfId="1143" priority="26" operator="containsText" text="CADUCADO">
      <formula>NOT(ISERROR(SEARCH("CADUCADO",E355)))</formula>
    </cfRule>
  </conditionalFormatting>
  <conditionalFormatting sqref="F355 F365">
    <cfRule type="containsText" dxfId="1142" priority="25" operator="containsText" text="ALERTA">
      <formula>NOT(ISERROR(SEARCH("ALERTA",F355)))</formula>
    </cfRule>
  </conditionalFormatting>
  <conditionalFormatting sqref="F162:F171">
    <cfRule type="containsText" dxfId="1141" priority="23" operator="containsText" text="CADUCADO">
      <formula>NOT(ISERROR(SEARCH("CADUCADO",F162)))</formula>
    </cfRule>
    <cfRule type="expression" dxfId="1140" priority="24">
      <formula xml:space="preserve"> CADUCADO</formula>
    </cfRule>
  </conditionalFormatting>
  <conditionalFormatting sqref="E162:E171">
    <cfRule type="containsText" dxfId="1139" priority="22" operator="containsText" text="CADUCADO">
      <formula>NOT(ISERROR(SEARCH("CADUCADO",E162)))</formula>
    </cfRule>
  </conditionalFormatting>
  <conditionalFormatting sqref="F162:F171">
    <cfRule type="containsText" dxfId="1138" priority="21" operator="containsText" text="ALERTA">
      <formula>NOT(ISERROR(SEARCH("ALERTA",F162)))</formula>
    </cfRule>
  </conditionalFormatting>
  <conditionalFormatting sqref="F234:F240">
    <cfRule type="containsText" dxfId="1137" priority="19" operator="containsText" text="CADUCADO">
      <formula>NOT(ISERROR(SEARCH("CADUCADO",F234)))</formula>
    </cfRule>
    <cfRule type="expression" dxfId="1136" priority="20">
      <formula xml:space="preserve"> CADUCADO</formula>
    </cfRule>
  </conditionalFormatting>
  <conditionalFormatting sqref="E234:E240">
    <cfRule type="containsText" dxfId="1135" priority="18" operator="containsText" text="CADUCADO">
      <formula>NOT(ISERROR(SEARCH("CADUCADO",E234)))</formula>
    </cfRule>
  </conditionalFormatting>
  <conditionalFormatting sqref="F234:F240">
    <cfRule type="containsText" dxfId="1134" priority="17" operator="containsText" text="ALERTA">
      <formula>NOT(ISERROR(SEARCH("ALERTA",F234)))</formula>
    </cfRule>
  </conditionalFormatting>
  <conditionalFormatting sqref="F356">
    <cfRule type="containsText" dxfId="1133" priority="15" operator="containsText" text="CADUCADO">
      <formula>NOT(ISERROR(SEARCH("CADUCADO",F356)))</formula>
    </cfRule>
    <cfRule type="expression" dxfId="1132" priority="16">
      <formula xml:space="preserve"> CADUCADO</formula>
    </cfRule>
  </conditionalFormatting>
  <conditionalFormatting sqref="E356">
    <cfRule type="containsText" dxfId="1131" priority="14" operator="containsText" text="CADUCADO">
      <formula>NOT(ISERROR(SEARCH("CADUCADO",E356)))</formula>
    </cfRule>
  </conditionalFormatting>
  <conditionalFormatting sqref="F356">
    <cfRule type="containsText" dxfId="1130" priority="13" operator="containsText" text="ALERTA">
      <formula>NOT(ISERROR(SEARCH("ALERTA",F356)))</formula>
    </cfRule>
  </conditionalFormatting>
  <conditionalFormatting sqref="F366:F373">
    <cfRule type="containsText" dxfId="1129" priority="11" operator="containsText" text="CADUCADO">
      <formula>NOT(ISERROR(SEARCH("CADUCADO",F366)))</formula>
    </cfRule>
    <cfRule type="expression" dxfId="1128" priority="12">
      <formula xml:space="preserve"> CADUCADO</formula>
    </cfRule>
  </conditionalFormatting>
  <conditionalFormatting sqref="E366:E373">
    <cfRule type="containsText" dxfId="1127" priority="10" operator="containsText" text="CADUCADO">
      <formula>NOT(ISERROR(SEARCH("CADUCADO",E366)))</formula>
    </cfRule>
  </conditionalFormatting>
  <conditionalFormatting sqref="F366:F373">
    <cfRule type="containsText" dxfId="1126" priority="9" operator="containsText" text="ALERTA">
      <formula>NOT(ISERROR(SEARCH("ALERTA",F366)))</formula>
    </cfRule>
  </conditionalFormatting>
  <conditionalFormatting sqref="F357">
    <cfRule type="containsText" dxfId="1125" priority="7" operator="containsText" text="CADUCADO">
      <formula>NOT(ISERROR(SEARCH("CADUCADO",F357)))</formula>
    </cfRule>
    <cfRule type="expression" dxfId="1124" priority="8">
      <formula xml:space="preserve"> CADUCADO</formula>
    </cfRule>
  </conditionalFormatting>
  <conditionalFormatting sqref="E357">
    <cfRule type="containsText" dxfId="1123" priority="6" operator="containsText" text="CADUCADO">
      <formula>NOT(ISERROR(SEARCH("CADUCADO",E357)))</formula>
    </cfRule>
  </conditionalFormatting>
  <conditionalFormatting sqref="F357">
    <cfRule type="containsText" dxfId="1122" priority="5" operator="containsText" text="ALERTA">
      <formula>NOT(ISERROR(SEARCH("ALERTA",F357)))</formula>
    </cfRule>
  </conditionalFormatting>
  <conditionalFormatting sqref="F358:F364">
    <cfRule type="containsText" dxfId="1121" priority="3" operator="containsText" text="CADUCADO">
      <formula>NOT(ISERROR(SEARCH("CADUCADO",F358)))</formula>
    </cfRule>
    <cfRule type="expression" dxfId="1120" priority="4">
      <formula xml:space="preserve"> CADUCADO</formula>
    </cfRule>
  </conditionalFormatting>
  <conditionalFormatting sqref="E358:E364">
    <cfRule type="containsText" dxfId="1119" priority="2" operator="containsText" text="CADUCADO">
      <formula>NOT(ISERROR(SEARCH("CADUCADO",E358)))</formula>
    </cfRule>
  </conditionalFormatting>
  <conditionalFormatting sqref="F358:F364">
    <cfRule type="containsText" dxfId="1118" priority="1" operator="containsText" text="ALERTA">
      <formula>NOT(ISERROR(SEARCH("ALERTA",F358)))</formula>
    </cfRule>
  </conditionalFormatting>
  <hyperlinks>
    <hyperlink ref="A1:H1" location="TITULARES!A1" display="LISTA DE DIAGNOSTICADORES CON AUTORIZACIÓN DE COMERCIALIZACIÓN EN CUBA 2017"/>
  </hyperlinks>
  <pageMargins left="0.74803149606299213" right="0.74803149606299213" top="0.98425196850393704" bottom="0.98425196850393704" header="0" footer="0"/>
  <pageSetup scale="40" fitToHeight="0" orientation="landscape" verticalDpi="300" r:id="rId2"/>
  <headerFooter alignWithMargins="0"/>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34</vt:i4>
      </vt:variant>
    </vt:vector>
  </HeadingPairs>
  <TitlesOfParts>
    <vt:vector size="64" baseType="lpstr">
      <vt:lpstr>TITULARES</vt:lpstr>
      <vt:lpstr>BioCen</vt:lpstr>
      <vt:lpstr>BIO-LAB </vt:lpstr>
      <vt:lpstr>CENTIS</vt:lpstr>
      <vt:lpstr>CIE</vt:lpstr>
      <vt:lpstr>CIGB</vt:lpstr>
      <vt:lpstr>CIM</vt:lpstr>
      <vt:lpstr>CNIC</vt:lpstr>
      <vt:lpstr>CPM</vt:lpstr>
      <vt:lpstr>DIAGEN</vt:lpstr>
      <vt:lpstr>DIALAB</vt:lpstr>
      <vt:lpstr>Dist. Analiticas</vt:lpstr>
      <vt:lpstr>ELITECH</vt:lpstr>
      <vt:lpstr>EPBCJF</vt:lpstr>
      <vt:lpstr>HORIBA</vt:lpstr>
      <vt:lpstr>INNOTECH</vt:lpstr>
      <vt:lpstr>ISED</vt:lpstr>
      <vt:lpstr>IZOTOP</vt:lpstr>
      <vt:lpstr>LAB CONDA</vt:lpstr>
      <vt:lpstr>LAB DAVIH</vt:lpstr>
      <vt:lpstr>LINDMED</vt:lpstr>
      <vt:lpstr>MERCK</vt:lpstr>
      <vt:lpstr>MINDMAX</vt:lpstr>
      <vt:lpstr>ROCHE</vt:lpstr>
      <vt:lpstr>R&amp;P</vt:lpstr>
      <vt:lpstr>SCANCO</vt:lpstr>
      <vt:lpstr>SHIN-EI</vt:lpstr>
      <vt:lpstr>SPINREACT</vt:lpstr>
      <vt:lpstr>STAGO</vt:lpstr>
      <vt:lpstr>VEDA LAB</vt:lpstr>
      <vt:lpstr>CIE!Área_de_impresión</vt:lpstr>
      <vt:lpstr>'LAB DAVIH'!Área_de_impresión</vt:lpstr>
      <vt:lpstr>ROCHE!Área_de_impresión</vt:lpstr>
      <vt:lpstr>CIE!Criterios</vt:lpstr>
      <vt:lpstr>BioCen!OLE_LINK1</vt:lpstr>
      <vt:lpstr>BioCen!OLE_LINK2</vt:lpstr>
      <vt:lpstr>CNIC!OLE_LINK2</vt:lpstr>
      <vt:lpstr>DIAGEN!OLE_LINK2</vt:lpstr>
      <vt:lpstr>'Dist. Analiticas'!OLE_LINK2</vt:lpstr>
      <vt:lpstr>ELITECH!OLE_LINK2</vt:lpstr>
      <vt:lpstr>HORIBA!OLE_LINK2</vt:lpstr>
      <vt:lpstr>INNOTECH!OLE_LINK2</vt:lpstr>
      <vt:lpstr>'LAB DAVIH'!OLE_LINK2</vt:lpstr>
      <vt:lpstr>MERCK!OLE_LINK2</vt:lpstr>
      <vt:lpstr>'SHIN-EI'!OLE_LINK2</vt:lpstr>
      <vt:lpstr>STAGO!OLE_LINK2</vt:lpstr>
      <vt:lpstr>'VEDA LAB'!OLE_LINK2</vt:lpstr>
      <vt:lpstr>'LAB DAVIH'!OLE_LINK3</vt:lpstr>
      <vt:lpstr>CPM!OLE_LINK5</vt:lpstr>
      <vt:lpstr>ROCHE!OLE_LINK6</vt:lpstr>
      <vt:lpstr>BioCen!OLE_LINK7</vt:lpstr>
      <vt:lpstr>'BIO-LAB '!OLE_LINK7</vt:lpstr>
      <vt:lpstr>CENTIS!OLE_LINK7</vt:lpstr>
      <vt:lpstr>CNIC!OLE_LINK7</vt:lpstr>
      <vt:lpstr>DIAGEN!OLE_LINK7</vt:lpstr>
      <vt:lpstr>'Dist. Analiticas'!OLE_LINK7</vt:lpstr>
      <vt:lpstr>HORIBA!OLE_LINK7</vt:lpstr>
      <vt:lpstr>INNOTECH!OLE_LINK7</vt:lpstr>
      <vt:lpstr>'LAB DAVIH'!OLE_LINK7</vt:lpstr>
      <vt:lpstr>MERCK!OLE_LINK7</vt:lpstr>
      <vt:lpstr>MINDMAX!OLE_LINK7</vt:lpstr>
      <vt:lpstr>'SHIN-EI'!OLE_LINK7</vt:lpstr>
      <vt:lpstr>STAGO!OLE_LINK7</vt:lpstr>
      <vt:lpstr>'VEDA LAB'!OLE_LINK7</vt:lpstr>
    </vt:vector>
  </TitlesOfParts>
  <Company>CECMED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dc:creator>
  <cp:lastModifiedBy>Yolaine Delgado Gomez</cp:lastModifiedBy>
  <cp:lastPrinted>2020-02-07T19:52:31Z</cp:lastPrinted>
  <dcterms:created xsi:type="dcterms:W3CDTF">2011-08-17T20:04:21Z</dcterms:created>
  <dcterms:modified xsi:type="dcterms:W3CDTF">2021-02-09T16:04:41Z</dcterms:modified>
</cp:coreProperties>
</file>